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840" firstSheet="2" activeTab="2"/>
  </bookViews>
  <sheets>
    <sheet name="科目设置" sheetId="2" r:id="rId1"/>
    <sheet name="总成绩表" sheetId="1" r:id="rId2"/>
    <sheet name="总分综合与分段" sheetId="3" r:id="rId3"/>
    <sheet name="学科三率1" sheetId="4" r:id="rId4"/>
    <sheet name="学科三率2" sheetId="5" r:id="rId5"/>
    <sheet name="81" sheetId="8" r:id="rId6"/>
    <sheet name="82" sheetId="9" r:id="rId7"/>
    <sheet name="83" sheetId="10" r:id="rId8"/>
    <sheet name="84" sheetId="11" r:id="rId9"/>
    <sheet name="85" sheetId="21" r:id="rId10"/>
    <sheet name="86" sheetId="17" r:id="rId11"/>
    <sheet name="87" sheetId="19" r:id="rId12"/>
    <sheet name="88" sheetId="18" r:id="rId13"/>
    <sheet name="统计模板" sheetId="6" r:id="rId14"/>
    <sheet name="Sheet1" sheetId="22" r:id="rId15"/>
  </sheets>
  <definedNames>
    <definedName name="_xlnm._FilterDatabase" localSheetId="1" hidden="1">总成绩表!$A$2:$V$363</definedName>
    <definedName name="_xlnm.Print_Titles" localSheetId="1">总成绩表!$2:$2</definedName>
  </definedNames>
  <calcPr calcId="144525"/>
</workbook>
</file>

<file path=xl/sharedStrings.xml><?xml version="1.0" encoding="utf-8"?>
<sst xmlns="http://schemas.openxmlformats.org/spreadsheetml/2006/main" count="2593" uniqueCount="475">
  <si>
    <t>综合练习科目</t>
  </si>
  <si>
    <t>语文</t>
  </si>
  <si>
    <t>数学</t>
  </si>
  <si>
    <t>英语</t>
  </si>
  <si>
    <t>物理</t>
  </si>
  <si>
    <t>政治</t>
  </si>
  <si>
    <t>历史</t>
  </si>
  <si>
    <t>地理</t>
  </si>
  <si>
    <t>生物</t>
  </si>
  <si>
    <t>总分</t>
  </si>
  <si>
    <t>分值</t>
  </si>
  <si>
    <t>优秀</t>
  </si>
  <si>
    <t>≧96</t>
  </si>
  <si>
    <t>≧64</t>
  </si>
  <si>
    <t>≧40</t>
  </si>
  <si>
    <t>≧560</t>
  </si>
  <si>
    <t>优良</t>
  </si>
  <si>
    <t>≧90</t>
  </si>
  <si>
    <t>≧60</t>
  </si>
  <si>
    <t>≧37.5</t>
  </si>
  <si>
    <t>≧525</t>
  </si>
  <si>
    <t>及格</t>
  </si>
  <si>
    <t>≧72</t>
  </si>
  <si>
    <t>≧48</t>
  </si>
  <si>
    <t>≧30</t>
  </si>
  <si>
    <t>≧420</t>
  </si>
  <si>
    <t>低分</t>
  </si>
  <si>
    <t>＜48</t>
  </si>
  <si>
    <t>＜32</t>
  </si>
  <si>
    <t>＜20</t>
  </si>
  <si>
    <t>＜280</t>
  </si>
  <si>
    <r>
      <rPr>
        <sz val="22"/>
        <color theme="1"/>
        <rFont val="微软雅黑"/>
        <charset val="134"/>
      </rPr>
      <t xml:space="preserve">2022年秋八年级期末考试成绩总表 </t>
    </r>
    <r>
      <rPr>
        <sz val="11"/>
        <color theme="1"/>
        <rFont val="微软雅黑"/>
        <charset val="134"/>
      </rPr>
      <t xml:space="preserve"> 2023.2</t>
    </r>
  </si>
  <si>
    <t>序号</t>
  </si>
  <si>
    <t>考号</t>
  </si>
  <si>
    <t>班级</t>
  </si>
  <si>
    <t>姓名</t>
  </si>
  <si>
    <t>得分率</t>
  </si>
  <si>
    <t>上次总分年排</t>
  </si>
  <si>
    <t>总分年排</t>
  </si>
  <si>
    <t>总分进退位</t>
  </si>
  <si>
    <t>语数英总分</t>
  </si>
  <si>
    <t>语数英排位</t>
  </si>
  <si>
    <t>语数英全合</t>
  </si>
  <si>
    <t>全科 合格</t>
  </si>
  <si>
    <t>总分评定</t>
  </si>
  <si>
    <t>八（3）班</t>
  </si>
  <si>
    <t>谢锦杰</t>
  </si>
  <si>
    <t>八（7）班</t>
  </si>
  <si>
    <t>郭子建</t>
  </si>
  <si>
    <t>八（2）班</t>
  </si>
  <si>
    <t>肖雪婷</t>
  </si>
  <si>
    <t>刘文娜</t>
  </si>
  <si>
    <t>八（5）班</t>
  </si>
  <si>
    <t>易佳</t>
  </si>
  <si>
    <t>谢德华</t>
  </si>
  <si>
    <t>八（1）班</t>
  </si>
  <si>
    <t>潘玉</t>
  </si>
  <si>
    <t>八（6）班</t>
  </si>
  <si>
    <t>孙地梁</t>
  </si>
  <si>
    <t>钟淑真</t>
  </si>
  <si>
    <t>何菲</t>
  </si>
  <si>
    <t>尧素佩</t>
  </si>
  <si>
    <t>王可欣</t>
  </si>
  <si>
    <t>刘悦文</t>
  </si>
  <si>
    <t>刘涛</t>
  </si>
  <si>
    <t>廖志红</t>
  </si>
  <si>
    <t>谢莲香</t>
  </si>
  <si>
    <t>谢茹梦</t>
  </si>
  <si>
    <t>李美芸</t>
  </si>
  <si>
    <t>八（8）班</t>
  </si>
  <si>
    <t>李玥</t>
  </si>
  <si>
    <t>叶子晨</t>
  </si>
  <si>
    <t>刘毅</t>
  </si>
  <si>
    <t>八（4）班</t>
  </si>
  <si>
    <t>谢熔</t>
  </si>
  <si>
    <t>黄文杰</t>
  </si>
  <si>
    <t>段泽玟</t>
  </si>
  <si>
    <t>管欣怡</t>
  </si>
  <si>
    <t>刘盈</t>
  </si>
  <si>
    <t>钟志文</t>
  </si>
  <si>
    <t>陈悦民</t>
  </si>
  <si>
    <t>罗祺</t>
  </si>
  <si>
    <t>陈坤</t>
  </si>
  <si>
    <t>赖美玲</t>
  </si>
  <si>
    <t>张建鑫</t>
  </si>
  <si>
    <t>肖兰馨</t>
  </si>
  <si>
    <t>袁宇涵</t>
  </si>
  <si>
    <t>肖欣</t>
  </si>
  <si>
    <t>郑雯霖</t>
  </si>
  <si>
    <t>凌凤</t>
  </si>
  <si>
    <t>朱羽</t>
  </si>
  <si>
    <t>曾静如</t>
  </si>
  <si>
    <t>康文</t>
  </si>
  <si>
    <t>曾静怡</t>
  </si>
  <si>
    <t>温纯</t>
  </si>
  <si>
    <t>曾竟浩</t>
  </si>
  <si>
    <t>兰心萍</t>
  </si>
  <si>
    <t>周荟</t>
  </si>
  <si>
    <t>邱锐</t>
  </si>
  <si>
    <t>杜弘逸</t>
  </si>
  <si>
    <t>刘筱</t>
  </si>
  <si>
    <t>刘俊杰</t>
  </si>
  <si>
    <t>黄枫芸</t>
  </si>
  <si>
    <t>汤文戎</t>
  </si>
  <si>
    <t>孙观欣</t>
  </si>
  <si>
    <t>杨思琦</t>
  </si>
  <si>
    <t>曾帆</t>
  </si>
  <si>
    <t>刘慧慧</t>
  </si>
  <si>
    <t>冯苏阳</t>
  </si>
  <si>
    <t>钟嘉豪</t>
  </si>
  <si>
    <t>杨隆斌</t>
  </si>
  <si>
    <t>林心萍</t>
  </si>
  <si>
    <t>肖冬</t>
  </si>
  <si>
    <t>罗伟彬</t>
  </si>
  <si>
    <t>谢芯蕾</t>
  </si>
  <si>
    <t>曾传涛</t>
  </si>
  <si>
    <t>肖久翔</t>
  </si>
  <si>
    <t>杨智玲</t>
  </si>
  <si>
    <t>王晓怡</t>
  </si>
  <si>
    <t>钟宇康</t>
  </si>
  <si>
    <t>郭韩琳</t>
  </si>
  <si>
    <t>钟青华</t>
  </si>
  <si>
    <t>何玉辉</t>
  </si>
  <si>
    <t>丁振涛</t>
  </si>
  <si>
    <t>谢仙华</t>
  </si>
  <si>
    <t>曾仁杰</t>
  </si>
  <si>
    <t>陈荟权</t>
  </si>
  <si>
    <t>肖亮亮</t>
  </si>
  <si>
    <t>郭静</t>
  </si>
  <si>
    <t>葛文斌</t>
  </si>
  <si>
    <t>朱强</t>
  </si>
  <si>
    <t>谢庆霖</t>
  </si>
  <si>
    <t>林洪洲</t>
  </si>
  <si>
    <t>刘奕源</t>
  </si>
  <si>
    <t>罗钰茜</t>
  </si>
  <si>
    <t>杨慧娟</t>
  </si>
  <si>
    <t>刘雅芳</t>
  </si>
  <si>
    <t>李昊祺</t>
  </si>
  <si>
    <t>方金梅</t>
  </si>
  <si>
    <t>张艳</t>
  </si>
  <si>
    <t>谢逸恺</t>
  </si>
  <si>
    <t>张礼栋</t>
  </si>
  <si>
    <t>陈露</t>
  </si>
  <si>
    <t>钟佳宏</t>
  </si>
  <si>
    <t>林夕力</t>
  </si>
  <si>
    <t>华彬</t>
  </si>
  <si>
    <t>李于荟</t>
  </si>
  <si>
    <t>肖寒香</t>
  </si>
  <si>
    <t>何观正</t>
  </si>
  <si>
    <t>曾昕</t>
  </si>
  <si>
    <t>曾流兵</t>
  </si>
  <si>
    <t>汪小芳</t>
  </si>
  <si>
    <t>孙志强</t>
  </si>
  <si>
    <t>肖蓉</t>
  </si>
  <si>
    <t>康新萍</t>
  </si>
  <si>
    <t>冯芸</t>
  </si>
  <si>
    <t>刘雨婷</t>
  </si>
  <si>
    <t>罗椿生</t>
  </si>
  <si>
    <t>张烨</t>
  </si>
  <si>
    <t>陈嘉明</t>
  </si>
  <si>
    <t>刁进文</t>
  </si>
  <si>
    <t>张丽</t>
  </si>
  <si>
    <t>方小莲</t>
  </si>
  <si>
    <t>冯雨婷</t>
  </si>
  <si>
    <t>赖锦平</t>
  </si>
  <si>
    <t>杨子银</t>
  </si>
  <si>
    <t>李纯欣</t>
  </si>
  <si>
    <t>易雯静</t>
  </si>
  <si>
    <t>郭玉芸</t>
  </si>
  <si>
    <t>肖飒</t>
  </si>
  <si>
    <t>巫雯雯</t>
  </si>
  <si>
    <t>刘倩</t>
  </si>
  <si>
    <t>孙嘉祺</t>
  </si>
  <si>
    <t>管彤</t>
  </si>
  <si>
    <t>易次女</t>
  </si>
  <si>
    <t>钟宇翔</t>
  </si>
  <si>
    <t>段靖军</t>
  </si>
  <si>
    <t>刘志欣</t>
  </si>
  <si>
    <t>易琳</t>
  </si>
  <si>
    <t>谭彩泷</t>
  </si>
  <si>
    <t>刘俊</t>
  </si>
  <si>
    <t>谢美玲</t>
  </si>
  <si>
    <t>刘嘉豪</t>
  </si>
  <si>
    <t>肖君浩</t>
  </si>
  <si>
    <t>刘淑萍</t>
  </si>
  <si>
    <t>王雅娟</t>
  </si>
  <si>
    <t>肖远萍</t>
  </si>
  <si>
    <t>罗先昊</t>
  </si>
  <si>
    <t>孙凤英</t>
  </si>
  <si>
    <t>肖航</t>
  </si>
  <si>
    <t>周鸿斌</t>
  </si>
  <si>
    <t>李海忠</t>
  </si>
  <si>
    <t>杨飞朋</t>
  </si>
  <si>
    <t>袁籼富</t>
  </si>
  <si>
    <t>黄文奕</t>
  </si>
  <si>
    <t>林永春</t>
  </si>
  <si>
    <t>赖雨珊</t>
  </si>
  <si>
    <t>刘晨</t>
  </si>
  <si>
    <t>朱晓兰</t>
  </si>
  <si>
    <t>方素雯</t>
  </si>
  <si>
    <t>杨宇轩</t>
  </si>
  <si>
    <t>梁稀</t>
  </si>
  <si>
    <t>谢梓涵</t>
  </si>
  <si>
    <t>刘绍隆</t>
  </si>
  <si>
    <t>刘明决</t>
  </si>
  <si>
    <t>陈嘉鑫</t>
  </si>
  <si>
    <t>孙文慧</t>
  </si>
  <si>
    <t>肖春莲</t>
  </si>
  <si>
    <t>孙清</t>
  </si>
  <si>
    <t>赖城华</t>
  </si>
  <si>
    <t>葛婷</t>
  </si>
  <si>
    <t>刘紫瑶</t>
  </si>
  <si>
    <t>叶宁</t>
  </si>
  <si>
    <t>康明</t>
  </si>
  <si>
    <t>袁玫芸</t>
  </si>
  <si>
    <t>林炜奇</t>
  </si>
  <si>
    <t>刁元斌</t>
  </si>
  <si>
    <t>罗胤燊</t>
  </si>
  <si>
    <t>易慧君</t>
  </si>
  <si>
    <t>刘卓林</t>
  </si>
  <si>
    <t>罗金凤</t>
  </si>
  <si>
    <t>匡颢薇</t>
  </si>
  <si>
    <t>方玉萍</t>
  </si>
  <si>
    <t>钟裔胜</t>
  </si>
  <si>
    <t>曾艳萍</t>
  </si>
  <si>
    <t>郭可欣</t>
  </si>
  <si>
    <t>陈惠梅</t>
  </si>
  <si>
    <t>张梓诺</t>
  </si>
  <si>
    <t>华娟</t>
  </si>
  <si>
    <t>曾翔</t>
  </si>
  <si>
    <t>杨泽林</t>
  </si>
  <si>
    <t>邬菲</t>
  </si>
  <si>
    <t>秦文海</t>
  </si>
  <si>
    <t>胡裕民</t>
  </si>
  <si>
    <t>葛绎</t>
  </si>
  <si>
    <t>黄欣怡</t>
  </si>
  <si>
    <t>严燕敏</t>
  </si>
  <si>
    <t>方健</t>
  </si>
  <si>
    <t>何泽健</t>
  </si>
  <si>
    <t>钟永康</t>
  </si>
  <si>
    <t>肖晨</t>
  </si>
  <si>
    <t>葛伟</t>
  </si>
  <si>
    <t>何利利</t>
  </si>
  <si>
    <t>谭祥华</t>
  </si>
  <si>
    <t>林元盛</t>
  </si>
  <si>
    <t>肖彦</t>
  </si>
  <si>
    <t>高智胜</t>
  </si>
  <si>
    <t>谢文佩</t>
  </si>
  <si>
    <t>罗锦</t>
  </si>
  <si>
    <t>黄璐</t>
  </si>
  <si>
    <t>刁冬莲</t>
  </si>
  <si>
    <t>谢诗骏</t>
  </si>
  <si>
    <t>罗梓轩</t>
  </si>
  <si>
    <t>康善美</t>
  </si>
  <si>
    <t>王宇</t>
  </si>
  <si>
    <t>李海燕</t>
  </si>
  <si>
    <t>罗爱萍</t>
  </si>
  <si>
    <t>吴闵乐</t>
  </si>
  <si>
    <t>罗玉桂</t>
  </si>
  <si>
    <t>朱佛珍</t>
  </si>
  <si>
    <t>罗嘉宇</t>
  </si>
  <si>
    <t>王仓明</t>
  </si>
  <si>
    <t>钟玉菁</t>
  </si>
  <si>
    <t>赖文杰</t>
  </si>
  <si>
    <t>何金辉</t>
  </si>
  <si>
    <t>任碧成</t>
  </si>
  <si>
    <t>何俊锋</t>
  </si>
  <si>
    <t>黄诗语</t>
  </si>
  <si>
    <t>邹心怡</t>
  </si>
  <si>
    <t>刘观凡</t>
  </si>
  <si>
    <t>谢章贵</t>
  </si>
  <si>
    <t>陈敏</t>
  </si>
  <si>
    <t>管雨纯</t>
  </si>
  <si>
    <t>曾晨欣</t>
  </si>
  <si>
    <t>肖国荣</t>
  </si>
  <si>
    <t>谢逸峰</t>
  </si>
  <si>
    <t>康建城</t>
  </si>
  <si>
    <t>张慧</t>
  </si>
  <si>
    <t>刘佳欣</t>
  </si>
  <si>
    <t>肖森荣</t>
  </si>
  <si>
    <t>黄良华</t>
  </si>
  <si>
    <t>张皓</t>
  </si>
  <si>
    <t>蓝桂林</t>
  </si>
  <si>
    <t>刘丹琴</t>
  </si>
  <si>
    <t>肖瑞</t>
  </si>
  <si>
    <t>黄芸</t>
  </si>
  <si>
    <t>陈铭玉</t>
  </si>
  <si>
    <t>刘婷婷</t>
  </si>
  <si>
    <t>张雨婷</t>
  </si>
  <si>
    <t>谢标辉</t>
  </si>
  <si>
    <t>陈烨</t>
  </si>
  <si>
    <t>王国荣</t>
  </si>
  <si>
    <t>林琪</t>
  </si>
  <si>
    <t>华然</t>
  </si>
  <si>
    <t>李嘉韵</t>
  </si>
  <si>
    <t>李文彬</t>
  </si>
  <si>
    <t>刘俊涛</t>
  </si>
  <si>
    <t>康雪怡</t>
  </si>
  <si>
    <t>肖惠玲</t>
  </si>
  <si>
    <t>赖志颖</t>
  </si>
  <si>
    <t>李永昌</t>
  </si>
  <si>
    <t>张楠</t>
  </si>
  <si>
    <t>陈炎芳</t>
  </si>
  <si>
    <t>郭裕</t>
  </si>
  <si>
    <t>梁崇辉</t>
  </si>
  <si>
    <t>凌龙</t>
  </si>
  <si>
    <t>朱启翔</t>
  </si>
  <si>
    <t>邓嘉玲</t>
  </si>
  <si>
    <t>陈静</t>
  </si>
  <si>
    <t>蓝清怡</t>
  </si>
  <si>
    <t>谢静芸</t>
  </si>
  <si>
    <t>王霖</t>
  </si>
  <si>
    <t>叶秋森</t>
  </si>
  <si>
    <t>刘娅停</t>
  </si>
  <si>
    <t>肖玉婷</t>
  </si>
  <si>
    <t>王满秀</t>
  </si>
  <si>
    <t>李荔涵</t>
  </si>
  <si>
    <t>周嘉弟</t>
  </si>
  <si>
    <t>林佳怡</t>
  </si>
  <si>
    <t>杨琴</t>
  </si>
  <si>
    <t>何丽贞</t>
  </si>
  <si>
    <t>谢军</t>
  </si>
  <si>
    <t>刘纪辉</t>
  </si>
  <si>
    <t>刘宇翔</t>
  </si>
  <si>
    <t>张君荣</t>
  </si>
  <si>
    <t>袁恒辉</t>
  </si>
  <si>
    <t>钟磊祥</t>
  </si>
  <si>
    <t>叶文斌</t>
  </si>
  <si>
    <t>高海燕</t>
  </si>
  <si>
    <t>曾莉</t>
  </si>
  <si>
    <t>陈曦</t>
  </si>
  <si>
    <t>程紫艳</t>
  </si>
  <si>
    <t>张育宏</t>
  </si>
  <si>
    <t>邱浩铭</t>
  </si>
  <si>
    <t>陈涛</t>
  </si>
  <si>
    <t>袁婷</t>
  </si>
  <si>
    <t>张丽梅</t>
  </si>
  <si>
    <t>刁慧</t>
  </si>
  <si>
    <t>谢金莲</t>
  </si>
  <si>
    <t>邱毅诚</t>
  </si>
  <si>
    <t>赖嘉钰</t>
  </si>
  <si>
    <t>刘海涛</t>
  </si>
  <si>
    <t>钟志翔</t>
  </si>
  <si>
    <t>谢金华</t>
  </si>
  <si>
    <t>谢清鹏</t>
  </si>
  <si>
    <t>严美珍</t>
  </si>
  <si>
    <t>何洁</t>
  </si>
  <si>
    <t>卢陈彬</t>
  </si>
  <si>
    <t>熊嘉城</t>
  </si>
  <si>
    <t>张炎红</t>
  </si>
  <si>
    <t>王程翔</t>
  </si>
  <si>
    <t>李顺聪</t>
  </si>
  <si>
    <t>李怀悦</t>
  </si>
  <si>
    <t>华烨枚</t>
  </si>
  <si>
    <t>李丹</t>
  </si>
  <si>
    <t>蔡英</t>
  </si>
  <si>
    <t>李佳</t>
  </si>
  <si>
    <t>赖佳威</t>
  </si>
  <si>
    <t>巫慧芳</t>
  </si>
  <si>
    <t>孙晶</t>
  </si>
  <si>
    <t>陈荣华</t>
  </si>
  <si>
    <t>许远春</t>
  </si>
  <si>
    <t>曾文俊</t>
  </si>
  <si>
    <t>李彬</t>
  </si>
  <si>
    <t>谢丽华</t>
  </si>
  <si>
    <t>钟伟亮</t>
  </si>
  <si>
    <t>方文皓</t>
  </si>
  <si>
    <t>熊若彤</t>
  </si>
  <si>
    <t>朱声芃</t>
  </si>
  <si>
    <t>李晨</t>
  </si>
  <si>
    <t>萧文辉</t>
  </si>
  <si>
    <t>丁宁菲</t>
  </si>
  <si>
    <t>李慧娟</t>
  </si>
  <si>
    <t>林鸿鑫</t>
  </si>
  <si>
    <t>孙晓意</t>
  </si>
  <si>
    <t>王文博</t>
  </si>
  <si>
    <t>钟绍清</t>
  </si>
  <si>
    <t>钟观卫</t>
  </si>
  <si>
    <t>谭艺程</t>
  </si>
  <si>
    <t>孙锦文</t>
  </si>
  <si>
    <t>黄雨荨</t>
  </si>
  <si>
    <t>温明浩</t>
  </si>
  <si>
    <t>朱带喜</t>
  </si>
  <si>
    <t>谭顺</t>
  </si>
  <si>
    <t>李庆龙</t>
  </si>
  <si>
    <t>方菡</t>
  </si>
  <si>
    <t>钟震宇</t>
  </si>
  <si>
    <t>陈文剑</t>
  </si>
  <si>
    <t>张思维</t>
  </si>
  <si>
    <t>陈丽珍</t>
  </si>
  <si>
    <t>刘兴亮</t>
  </si>
  <si>
    <t>陈思贝</t>
  </si>
  <si>
    <t>孙吉祥</t>
  </si>
  <si>
    <t>张锦民</t>
  </si>
  <si>
    <t>汤永康</t>
  </si>
  <si>
    <t>熊佳丽</t>
  </si>
  <si>
    <t>胡皓月</t>
  </si>
  <si>
    <t>巫剑</t>
  </si>
  <si>
    <t>谢国文</t>
  </si>
  <si>
    <t>谭永康</t>
  </si>
  <si>
    <t>何棋</t>
  </si>
  <si>
    <t>张文涛</t>
  </si>
  <si>
    <t>吴海洋</t>
  </si>
  <si>
    <t>蔡有军</t>
  </si>
  <si>
    <t>平均分</t>
  </si>
  <si>
    <t>及格人数</t>
  </si>
  <si>
    <t>及格率</t>
  </si>
  <si>
    <t>优秀人数</t>
  </si>
  <si>
    <t>优秀率</t>
  </si>
  <si>
    <t>优良人数</t>
  </si>
  <si>
    <t>低分人数</t>
  </si>
  <si>
    <t>三率和</t>
  </si>
  <si>
    <r>
      <rPr>
        <b/>
        <u val="doubleAccounting"/>
        <sz val="24"/>
        <rFont val="宋体"/>
        <charset val="134"/>
      </rPr>
      <t>2022年秋八年级期末考试各班综合统计表</t>
    </r>
    <r>
      <rPr>
        <b/>
        <u val="doubleAccounting"/>
        <sz val="12"/>
        <rFont val="宋体"/>
        <charset val="134"/>
      </rPr>
      <t>2022.11.21</t>
    </r>
  </si>
  <si>
    <t xml:space="preserve">    班级       比较项</t>
  </si>
  <si>
    <t>年级</t>
  </si>
  <si>
    <t>参考人数</t>
  </si>
  <si>
    <t>优良率</t>
  </si>
  <si>
    <t>全科合格人数</t>
  </si>
  <si>
    <t>全科合格率</t>
  </si>
  <si>
    <t>三率和县排名</t>
  </si>
  <si>
    <t>班主任</t>
  </si>
  <si>
    <t>张素淑</t>
  </si>
  <si>
    <t>邱成华</t>
  </si>
  <si>
    <t>钟文珍</t>
  </si>
  <si>
    <t>钟海峰</t>
  </si>
  <si>
    <t>刘铭</t>
  </si>
  <si>
    <t>肖水英</t>
  </si>
  <si>
    <t>钟小妞</t>
  </si>
  <si>
    <t>刘祥礼</t>
  </si>
  <si>
    <t>合计</t>
  </si>
  <si>
    <r>
      <rPr>
        <b/>
        <u val="doubleAccounting"/>
        <sz val="20"/>
        <color rgb="FF000000"/>
        <rFont val="宋体"/>
        <charset val="134"/>
      </rPr>
      <t>2022年秋八年级期末考试学科三率统计表一</t>
    </r>
    <r>
      <rPr>
        <b/>
        <u val="doubleAccounting"/>
        <sz val="12"/>
        <color rgb="FF000000"/>
        <rFont val="宋体"/>
        <charset val="134"/>
      </rPr>
      <t>11.16</t>
    </r>
  </si>
  <si>
    <t>学科</t>
  </si>
  <si>
    <t xml:space="preserve">       班级       比较项</t>
  </si>
  <si>
    <t>参考人数/人</t>
  </si>
  <si>
    <t>人均分</t>
  </si>
  <si>
    <t>科任教师</t>
  </si>
  <si>
    <t>肖金凤</t>
  </si>
  <si>
    <t>童敬芳</t>
  </si>
  <si>
    <t>丁静</t>
  </si>
  <si>
    <t>易书如</t>
  </si>
  <si>
    <t>谢爱</t>
  </si>
  <si>
    <t>肖登华</t>
  </si>
  <si>
    <t>肖招喜</t>
  </si>
  <si>
    <t>易克伟</t>
  </si>
  <si>
    <t>程鑫</t>
  </si>
  <si>
    <t>杨春华</t>
  </si>
  <si>
    <t>2022年秋八年级期末考试学科三率统计表二11.16</t>
  </si>
  <si>
    <r>
      <rPr>
        <sz val="9"/>
        <rFont val="宋体"/>
        <charset val="134"/>
      </rPr>
      <t xml:space="preserve">      </t>
    </r>
    <r>
      <rPr>
        <sz val="9"/>
        <rFont val="宋体"/>
        <charset val="134"/>
      </rPr>
      <t>班级</t>
    </r>
    <r>
      <rPr>
        <sz val="9"/>
        <rFont val="宋体"/>
        <charset val="134"/>
      </rPr>
      <t xml:space="preserve">      </t>
    </r>
    <r>
      <rPr>
        <sz val="9"/>
        <rFont val="宋体"/>
        <charset val="134"/>
      </rPr>
      <t>比较项</t>
    </r>
  </si>
  <si>
    <t>谢飞鸿</t>
  </si>
  <si>
    <t>林沙妹</t>
  </si>
  <si>
    <t>曾莉君</t>
  </si>
  <si>
    <t>刘经忠</t>
  </si>
  <si>
    <t>罗莹娟</t>
  </si>
  <si>
    <t>丁淑文</t>
  </si>
  <si>
    <t>肖智成</t>
  </si>
  <si>
    <t>王霞</t>
  </si>
  <si>
    <t>2022年秋期末考试八（1）班成绩表</t>
  </si>
  <si>
    <t>班排</t>
  </si>
  <si>
    <t>语数英年排</t>
  </si>
  <si>
    <t>全科合格</t>
  </si>
  <si>
    <t>总分评价</t>
  </si>
  <si>
    <t>☆</t>
  </si>
  <si>
    <t>★</t>
  </si>
  <si>
    <t>良好</t>
  </si>
  <si>
    <t xml:space="preserve"> </t>
  </si>
  <si>
    <t/>
  </si>
  <si>
    <t>2022年秋期末考试八（2）班成绩表</t>
  </si>
  <si>
    <t>2022年秋期末考试八（3）班成绩表</t>
  </si>
  <si>
    <t>2022年秋期末考试八（4）班成绩表</t>
  </si>
  <si>
    <t>2022年秋期末考试八（5）班成绩表</t>
  </si>
  <si>
    <t>2022年秋期末考试八（6）班成绩表</t>
  </si>
  <si>
    <t>2022年秋期末考试八（7）班成绩表</t>
  </si>
  <si>
    <t>2022年秋期末考试八（8）班成绩表</t>
  </si>
  <si>
    <t>2021年秋七年级第二次综合练习七（ ）班成绩表</t>
  </si>
  <si>
    <t>语数英物全合</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</si>
</sst>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0%"/>
    <numFmt numFmtId="179" formatCode="0.0_ "/>
    <numFmt numFmtId="180" formatCode="0.000_ "/>
  </numFmts>
  <fonts count="88">
    <font>
      <sz val="11"/>
      <color theme="1"/>
      <name val="宋体"/>
      <charset val="134"/>
      <scheme val="minor"/>
    </font>
    <font>
      <b/>
      <u val="doubleAccounting"/>
      <sz val="18"/>
      <color indexed="8"/>
      <name val="宋体"/>
      <charset val="134"/>
    </font>
    <font>
      <b/>
      <sz val="10"/>
      <name val="宋体"/>
      <charset val="134"/>
    </font>
    <font>
      <b/>
      <sz val="9"/>
      <name val="宋体"/>
      <charset val="134"/>
    </font>
    <font>
      <sz val="10"/>
      <name val="Times New Roman"/>
      <charset val="134"/>
    </font>
    <font>
      <sz val="10"/>
      <color indexed="8"/>
      <name val="宋体"/>
      <charset val="134"/>
    </font>
    <font>
      <sz val="10"/>
      <color indexed="8"/>
      <name val="Times New Roman"/>
      <charset val="134"/>
    </font>
    <font>
      <sz val="9"/>
      <color indexed="8"/>
      <name val="宋体"/>
      <charset val="134"/>
    </font>
    <font>
      <sz val="10"/>
      <name val="宋体"/>
      <charset val="134"/>
    </font>
    <font>
      <sz val="11"/>
      <name val="Arial"/>
      <charset val="134"/>
    </font>
    <font>
      <sz val="10"/>
      <color indexed="10"/>
      <name val="Times New Roman"/>
      <charset val="134"/>
    </font>
    <font>
      <sz val="11"/>
      <color indexed="8"/>
      <name val="宋体"/>
      <charset val="134"/>
    </font>
    <font>
      <sz val="12"/>
      <color theme="1"/>
      <name val="宋体"/>
      <charset val="134"/>
      <scheme val="minor"/>
    </font>
    <font>
      <b/>
      <sz val="12"/>
      <name val="宋体"/>
      <charset val="134"/>
    </font>
    <font>
      <sz val="12"/>
      <name val="Times New Roman"/>
      <charset val="134"/>
    </font>
    <font>
      <sz val="12"/>
      <color theme="1"/>
      <name val="宋体"/>
      <charset val="134"/>
    </font>
    <font>
      <sz val="11"/>
      <name val="宋体"/>
      <charset val="134"/>
      <scheme val="minor"/>
    </font>
    <font>
      <sz val="12"/>
      <color indexed="8"/>
      <name val="宋体"/>
      <charset val="134"/>
    </font>
    <font>
      <sz val="8"/>
      <color indexed="8"/>
      <name val="宋体"/>
      <charset val="134"/>
    </font>
    <font>
      <b/>
      <sz val="11"/>
      <color theme="1"/>
      <name val="宋体"/>
      <charset val="134"/>
      <scheme val="minor"/>
    </font>
    <font>
      <sz val="10"/>
      <color theme="1"/>
      <name val="宋体"/>
      <charset val="134"/>
      <scheme val="minor"/>
    </font>
    <font>
      <sz val="12"/>
      <color rgb="FFFF0000"/>
      <name val="宋体"/>
      <charset val="134"/>
    </font>
    <font>
      <sz val="14"/>
      <color theme="1"/>
      <name val="宋体"/>
      <charset val="134"/>
      <scheme val="minor"/>
    </font>
    <font>
      <b/>
      <sz val="14"/>
      <name val="宋体"/>
      <charset val="134"/>
      <scheme val="minor"/>
    </font>
    <font>
      <b/>
      <u val="doubleAccounting"/>
      <sz val="20"/>
      <color rgb="FF000000"/>
      <name val="宋体"/>
      <charset val="134"/>
    </font>
    <font>
      <sz val="9"/>
      <name val="宋体"/>
      <charset val="134"/>
    </font>
    <font>
      <b/>
      <sz val="10"/>
      <color indexed="8"/>
      <name val="宋体"/>
      <charset val="134"/>
    </font>
    <font>
      <b/>
      <sz val="14"/>
      <name val="宋体"/>
      <charset val="134"/>
    </font>
    <font>
      <sz val="14"/>
      <color indexed="8"/>
      <name val="宋体"/>
      <charset val="134"/>
    </font>
    <font>
      <sz val="14"/>
      <name val="宋体"/>
      <charset val="134"/>
    </font>
    <font>
      <sz val="14"/>
      <name val="宋体"/>
      <charset val="134"/>
      <scheme val="minor"/>
    </font>
    <font>
      <sz val="14"/>
      <name val="微软雅黑"/>
      <charset val="134"/>
    </font>
    <font>
      <b/>
      <u val="doubleAccounting"/>
      <sz val="20"/>
      <name val="宋体"/>
      <charset val="134"/>
    </font>
    <font>
      <b/>
      <sz val="12"/>
      <name val="宋体"/>
      <charset val="134"/>
      <scheme val="minor"/>
    </font>
    <font>
      <b/>
      <sz val="11"/>
      <name val="宋体"/>
      <charset val="134"/>
      <scheme val="minor"/>
    </font>
    <font>
      <b/>
      <sz val="11"/>
      <color indexed="8"/>
      <name val="宋体"/>
      <charset val="134"/>
    </font>
    <font>
      <sz val="18"/>
      <color indexed="8"/>
      <name val="宋体"/>
      <charset val="134"/>
    </font>
    <font>
      <sz val="14"/>
      <color indexed="8"/>
      <name val="微软雅黑"/>
      <charset val="134"/>
    </font>
    <font>
      <b/>
      <sz val="18"/>
      <name val="宋体"/>
      <charset val="134"/>
    </font>
    <font>
      <sz val="16"/>
      <color theme="1"/>
      <name val="宋体"/>
      <charset val="134"/>
      <scheme val="minor"/>
    </font>
    <font>
      <b/>
      <u val="doubleAccounting"/>
      <sz val="24"/>
      <name val="宋体"/>
      <charset val="134"/>
    </font>
    <font>
      <b/>
      <u val="doubleAccounting"/>
      <sz val="18"/>
      <name val="宋体"/>
      <charset val="134"/>
    </font>
    <font>
      <sz val="16"/>
      <name val="宋体"/>
      <charset val="134"/>
    </font>
    <font>
      <b/>
      <sz val="12"/>
      <color indexed="8"/>
      <name val="宋体"/>
      <charset val="134"/>
    </font>
    <font>
      <sz val="16"/>
      <name val="微软雅黑"/>
      <charset val="134"/>
    </font>
    <font>
      <sz val="16"/>
      <color indexed="8"/>
      <name val="微软雅黑"/>
      <charset val="134"/>
    </font>
    <font>
      <sz val="12"/>
      <color indexed="8"/>
      <name val="微软雅黑"/>
      <charset val="134"/>
    </font>
    <font>
      <sz val="18"/>
      <color indexed="8"/>
      <name val="宋体"/>
      <charset val="134"/>
      <scheme val="minor"/>
    </font>
    <font>
      <u val="doubleAccounting"/>
      <sz val="11"/>
      <color indexed="8"/>
      <name val="宋体"/>
      <charset val="134"/>
    </font>
    <font>
      <b/>
      <sz val="14"/>
      <color indexed="8"/>
      <name val="微软雅黑"/>
      <charset val="134"/>
    </font>
    <font>
      <b/>
      <sz val="18"/>
      <color indexed="8"/>
      <name val="宋体"/>
      <charset val="134"/>
    </font>
    <font>
      <sz val="16"/>
      <color indexed="8"/>
      <name val="宋体"/>
      <charset val="134"/>
    </font>
    <font>
      <sz val="18"/>
      <color theme="1"/>
      <name val="宋体"/>
      <charset val="134"/>
      <scheme val="minor"/>
    </font>
    <font>
      <b/>
      <sz val="18"/>
      <color indexed="8"/>
      <name val="宋体"/>
      <charset val="134"/>
      <scheme val="minor"/>
    </font>
    <font>
      <sz val="9"/>
      <color theme="1"/>
      <name val="宋体"/>
      <charset val="134"/>
      <scheme val="minor"/>
    </font>
    <font>
      <sz val="22"/>
      <color theme="1"/>
      <name val="微软雅黑"/>
      <charset val="134"/>
    </font>
    <font>
      <sz val="11"/>
      <color theme="1"/>
      <name val="微软雅黑"/>
      <charset val="134"/>
    </font>
    <font>
      <sz val="12"/>
      <color theme="1"/>
      <name val="微软雅黑"/>
      <charset val="134"/>
    </font>
    <font>
      <sz val="9"/>
      <color theme="1"/>
      <name val="宋体"/>
      <charset val="134"/>
    </font>
    <font>
      <sz val="14"/>
      <color rgb="FFFF0000"/>
      <name val="宋体"/>
      <charset val="134"/>
    </font>
    <font>
      <sz val="9"/>
      <color rgb="FFFF0000"/>
      <name val="宋体"/>
      <charset val="134"/>
    </font>
    <font>
      <sz val="12"/>
      <name val="微软雅黑"/>
      <charset val="134"/>
    </font>
    <font>
      <sz val="10"/>
      <color theme="1"/>
      <name val="微软雅黑"/>
      <charset val="134"/>
    </font>
    <font>
      <sz val="8"/>
      <color theme="1"/>
      <name val="微软雅黑"/>
      <charset val="134"/>
    </font>
    <font>
      <sz val="10"/>
      <name val="微软雅黑"/>
      <charset val="134"/>
    </font>
    <font>
      <sz val="8"/>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2"/>
      <name val="宋体"/>
      <charset val="134"/>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u val="doubleAccounting"/>
      <sz val="12"/>
      <color rgb="FF000000"/>
      <name val="宋体"/>
      <charset val="134"/>
    </font>
    <font>
      <b/>
      <u val="doubleAccounting"/>
      <sz val="12"/>
      <name val="宋体"/>
      <charset val="134"/>
    </font>
  </fonts>
  <fills count="36">
    <fill>
      <patternFill patternType="none"/>
    </fill>
    <fill>
      <patternFill patternType="gray125"/>
    </fill>
    <fill>
      <patternFill patternType="solid">
        <fgColor theme="0"/>
        <bgColor indexed="64"/>
      </patternFill>
    </fill>
    <fill>
      <patternFill patternType="solid">
        <fgColor indexed="23"/>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diagonalDown="1">
      <left style="thin">
        <color auto="1"/>
      </left>
      <right style="thin">
        <color auto="1"/>
      </right>
      <top style="thin">
        <color auto="1"/>
      </top>
      <bottom/>
      <diagonal style="thin">
        <color auto="1"/>
      </diagonal>
    </border>
    <border>
      <left/>
      <right style="thin">
        <color indexed="8"/>
      </right>
      <top style="thin">
        <color indexed="8"/>
      </top>
      <bottom/>
      <diagonal/>
    </border>
    <border>
      <left/>
      <right/>
      <top style="thin">
        <color indexed="8"/>
      </top>
      <bottom/>
      <diagonal/>
    </border>
    <border diagonalDown="1">
      <left/>
      <right style="thin">
        <color indexed="8"/>
      </right>
      <top style="thin">
        <color indexed="8"/>
      </top>
      <bottom style="thin">
        <color indexed="8"/>
      </bottom>
      <diagonal style="thin">
        <color auto="1"/>
      </diagonal>
    </border>
    <border>
      <left/>
      <right style="thin">
        <color indexed="8"/>
      </right>
      <top style="thin">
        <color indexed="8"/>
      </top>
      <bottom style="thin">
        <color indexed="8"/>
      </bottom>
      <diagonal/>
    </border>
    <border>
      <left style="thin">
        <color auto="1"/>
      </left>
      <right style="thin">
        <color indexed="8"/>
      </right>
      <top/>
      <bottom/>
      <diagonal/>
    </border>
    <border>
      <left/>
      <right/>
      <top style="thin">
        <color indexed="8"/>
      </top>
      <bottom style="thin">
        <color indexed="8"/>
      </bottom>
      <diagonal/>
    </border>
    <border diagonalDown="1">
      <left style="thin">
        <color auto="1"/>
      </left>
      <right style="thin">
        <color auto="1"/>
      </right>
      <top style="thin">
        <color auto="1"/>
      </top>
      <bottom style="thin">
        <color auto="1"/>
      </bottom>
      <diagonal style="thin">
        <color auto="1"/>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2">
    <xf numFmtId="0" fontId="0" fillId="0" borderId="0"/>
    <xf numFmtId="42" fontId="0" fillId="0" borderId="0" applyFont="0" applyFill="0" applyBorder="0" applyAlignment="0" applyProtection="0">
      <alignment vertical="center"/>
    </xf>
    <xf numFmtId="0" fontId="66" fillId="5" borderId="0" applyNumberFormat="0" applyBorder="0" applyAlignment="0" applyProtection="0">
      <alignment vertical="center"/>
    </xf>
    <xf numFmtId="0" fontId="67" fillId="6"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6" fillId="7" borderId="0" applyNumberFormat="0" applyBorder="0" applyAlignment="0" applyProtection="0">
      <alignment vertical="center"/>
    </xf>
    <xf numFmtId="0" fontId="68" fillId="8" borderId="0" applyNumberFormat="0" applyBorder="0" applyAlignment="0" applyProtection="0">
      <alignment vertical="center"/>
    </xf>
    <xf numFmtId="43" fontId="0" fillId="0" borderId="0" applyFont="0" applyFill="0" applyBorder="0" applyAlignment="0" applyProtection="0">
      <alignment vertical="center"/>
    </xf>
    <xf numFmtId="0" fontId="69" fillId="9"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lignment vertical="center"/>
    </xf>
    <xf numFmtId="9" fontId="0" fillId="0" borderId="0" applyFont="0" applyFill="0" applyBorder="0" applyAlignment="0" applyProtection="0">
      <alignment vertical="center"/>
    </xf>
    <xf numFmtId="0" fontId="11" fillId="0" borderId="0">
      <alignment vertical="center"/>
    </xf>
    <xf numFmtId="0" fontId="72" fillId="0" borderId="0" applyNumberFormat="0" applyFill="0" applyBorder="0" applyAlignment="0" applyProtection="0">
      <alignment vertical="center"/>
    </xf>
    <xf numFmtId="0" fontId="0" fillId="10" borderId="18" applyNumberFormat="0" applyFont="0" applyAlignment="0" applyProtection="0">
      <alignment vertical="center"/>
    </xf>
    <xf numFmtId="0" fontId="11" fillId="0" borderId="0"/>
    <xf numFmtId="0" fontId="71" fillId="0" borderId="0">
      <alignment vertical="center"/>
    </xf>
    <xf numFmtId="0" fontId="69" fillId="11" borderId="0" applyNumberFormat="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1" fillId="0" borderId="0"/>
    <xf numFmtId="0" fontId="76" fillId="0" borderId="0" applyNumberFormat="0" applyFill="0" applyBorder="0" applyAlignment="0" applyProtection="0">
      <alignment vertical="center"/>
    </xf>
    <xf numFmtId="0" fontId="71" fillId="0" borderId="0">
      <alignment vertical="center"/>
    </xf>
    <xf numFmtId="0" fontId="77" fillId="0" borderId="19" applyNumberFormat="0" applyFill="0" applyAlignment="0" applyProtection="0">
      <alignment vertical="center"/>
    </xf>
    <xf numFmtId="0" fontId="78" fillId="0" borderId="19" applyNumberFormat="0" applyFill="0" applyAlignment="0" applyProtection="0">
      <alignment vertical="center"/>
    </xf>
    <xf numFmtId="0" fontId="69" fillId="12" borderId="0" applyNumberFormat="0" applyBorder="0" applyAlignment="0" applyProtection="0">
      <alignment vertical="center"/>
    </xf>
    <xf numFmtId="0" fontId="73" fillId="0" borderId="20" applyNumberFormat="0" applyFill="0" applyAlignment="0" applyProtection="0">
      <alignment vertical="center"/>
    </xf>
    <xf numFmtId="0" fontId="69" fillId="13" borderId="0" applyNumberFormat="0" applyBorder="0" applyAlignment="0" applyProtection="0">
      <alignment vertical="center"/>
    </xf>
    <xf numFmtId="0" fontId="79" fillId="14" borderId="21" applyNumberFormat="0" applyAlignment="0" applyProtection="0">
      <alignment vertical="center"/>
    </xf>
    <xf numFmtId="0" fontId="80" fillId="14" borderId="17" applyNumberFormat="0" applyAlignment="0" applyProtection="0">
      <alignment vertical="center"/>
    </xf>
    <xf numFmtId="0" fontId="81" fillId="15" borderId="22" applyNumberFormat="0" applyAlignment="0" applyProtection="0">
      <alignment vertical="center"/>
    </xf>
    <xf numFmtId="0" fontId="66" fillId="16" borderId="0" applyNumberFormat="0" applyBorder="0" applyAlignment="0" applyProtection="0">
      <alignment vertical="center"/>
    </xf>
    <xf numFmtId="0" fontId="69" fillId="17" borderId="0" applyNumberFormat="0" applyBorder="0" applyAlignment="0" applyProtection="0">
      <alignment vertical="center"/>
    </xf>
    <xf numFmtId="0" fontId="82" fillId="0" borderId="23" applyNumberFormat="0" applyFill="0" applyAlignment="0" applyProtection="0">
      <alignment vertical="center"/>
    </xf>
    <xf numFmtId="0" fontId="83" fillId="0" borderId="24" applyNumberFormat="0" applyFill="0" applyAlignment="0" applyProtection="0">
      <alignment vertical="center"/>
    </xf>
    <xf numFmtId="0" fontId="84" fillId="18" borderId="0" applyNumberFormat="0" applyBorder="0" applyAlignment="0" applyProtection="0">
      <alignment vertical="center"/>
    </xf>
    <xf numFmtId="0" fontId="85" fillId="19" borderId="0" applyNumberFormat="0" applyBorder="0" applyAlignment="0" applyProtection="0">
      <alignment vertical="center"/>
    </xf>
    <xf numFmtId="0" fontId="66" fillId="20" borderId="0" applyNumberFormat="0" applyBorder="0" applyAlignment="0" applyProtection="0">
      <alignment vertical="center"/>
    </xf>
    <xf numFmtId="0" fontId="69" fillId="21" borderId="0" applyNumberFormat="0" applyBorder="0" applyAlignment="0" applyProtection="0">
      <alignment vertical="center"/>
    </xf>
    <xf numFmtId="0" fontId="11" fillId="0" borderId="0">
      <alignment vertical="center"/>
    </xf>
    <xf numFmtId="0" fontId="66" fillId="22" borderId="0" applyNumberFormat="0" applyBorder="0" applyAlignment="0" applyProtection="0">
      <alignment vertical="center"/>
    </xf>
    <xf numFmtId="0" fontId="66" fillId="23" borderId="0" applyNumberFormat="0" applyBorder="0" applyAlignment="0" applyProtection="0">
      <alignment vertical="center"/>
    </xf>
    <xf numFmtId="0" fontId="66" fillId="24" borderId="0" applyNumberFormat="0" applyBorder="0" applyAlignment="0" applyProtection="0">
      <alignment vertical="center"/>
    </xf>
    <xf numFmtId="0" fontId="66" fillId="25" borderId="0" applyNumberFormat="0" applyBorder="0" applyAlignment="0" applyProtection="0">
      <alignment vertical="center"/>
    </xf>
    <xf numFmtId="0" fontId="69" fillId="26" borderId="0" applyNumberFormat="0" applyBorder="0" applyAlignment="0" applyProtection="0">
      <alignment vertical="center"/>
    </xf>
    <xf numFmtId="0" fontId="71" fillId="0" borderId="0">
      <alignment vertical="center"/>
    </xf>
    <xf numFmtId="0" fontId="69" fillId="27" borderId="0" applyNumberFormat="0" applyBorder="0" applyAlignment="0" applyProtection="0">
      <alignment vertical="center"/>
    </xf>
    <xf numFmtId="0" fontId="66" fillId="28" borderId="0" applyNumberFormat="0" applyBorder="0" applyAlignment="0" applyProtection="0">
      <alignment vertical="center"/>
    </xf>
    <xf numFmtId="0" fontId="66" fillId="29" borderId="0" applyNumberFormat="0" applyBorder="0" applyAlignment="0" applyProtection="0">
      <alignment vertical="center"/>
    </xf>
    <xf numFmtId="0" fontId="69" fillId="30" borderId="0" applyNumberFormat="0" applyBorder="0" applyAlignment="0" applyProtection="0">
      <alignment vertical="center"/>
    </xf>
    <xf numFmtId="0" fontId="71" fillId="0" borderId="0">
      <alignment vertical="center"/>
    </xf>
    <xf numFmtId="0" fontId="11" fillId="0" borderId="0">
      <alignment vertical="center"/>
    </xf>
    <xf numFmtId="0" fontId="66" fillId="31" borderId="0" applyNumberFormat="0" applyBorder="0" applyAlignment="0" applyProtection="0">
      <alignment vertical="center"/>
    </xf>
    <xf numFmtId="0" fontId="69" fillId="32" borderId="0" applyNumberFormat="0" applyBorder="0" applyAlignment="0" applyProtection="0">
      <alignment vertical="center"/>
    </xf>
    <xf numFmtId="0" fontId="69" fillId="33" borderId="0" applyNumberFormat="0" applyBorder="0" applyAlignment="0" applyProtection="0">
      <alignment vertical="center"/>
    </xf>
    <xf numFmtId="0" fontId="11" fillId="0" borderId="0"/>
    <xf numFmtId="0" fontId="11" fillId="0" borderId="0">
      <alignment vertical="center"/>
    </xf>
    <xf numFmtId="0" fontId="66" fillId="34" borderId="0" applyNumberFormat="0" applyBorder="0" applyAlignment="0" applyProtection="0">
      <alignment vertical="center"/>
    </xf>
    <xf numFmtId="0" fontId="69" fillId="35" borderId="0" applyNumberFormat="0" applyBorder="0" applyAlignment="0" applyProtection="0">
      <alignment vertical="center"/>
    </xf>
    <xf numFmtId="0" fontId="71" fillId="0" borderId="0">
      <alignment vertical="center"/>
    </xf>
    <xf numFmtId="0" fontId="0" fillId="0" borderId="0"/>
    <xf numFmtId="0" fontId="11" fillId="0" borderId="0">
      <alignment vertical="center"/>
    </xf>
    <xf numFmtId="0" fontId="11" fillId="0" borderId="0"/>
    <xf numFmtId="0" fontId="11" fillId="0" borderId="0"/>
    <xf numFmtId="0" fontId="71" fillId="0" borderId="0"/>
    <xf numFmtId="0" fontId="71" fillId="0" borderId="0"/>
    <xf numFmtId="0" fontId="71" fillId="0" borderId="0"/>
    <xf numFmtId="0" fontId="11" fillId="0" borderId="0"/>
    <xf numFmtId="0" fontId="11" fillId="0" borderId="0"/>
    <xf numFmtId="0" fontId="11" fillId="0" borderId="0"/>
  </cellStyleXfs>
  <cellXfs count="224">
    <xf numFmtId="0" fontId="0" fillId="0" borderId="0" xfId="0"/>
    <xf numFmtId="0" fontId="1" fillId="0" borderId="1" xfId="57" applyFont="1" applyBorder="1" applyAlignment="1">
      <alignment horizontal="center" vertical="center"/>
    </xf>
    <xf numFmtId="0" fontId="2" fillId="0" borderId="2" xfId="57" applyFont="1" applyBorder="1" applyAlignment="1">
      <alignment horizontal="center" vertical="center"/>
    </xf>
    <xf numFmtId="0" fontId="2" fillId="0" borderId="3" xfId="57" applyFont="1" applyBorder="1" applyAlignment="1">
      <alignment horizontal="center" vertical="center"/>
    </xf>
    <xf numFmtId="0" fontId="3" fillId="0" borderId="3" xfId="57" applyFont="1" applyBorder="1" applyAlignment="1" applyProtection="1">
      <alignment horizontal="center" vertical="center" wrapText="1"/>
      <protection locked="0"/>
    </xf>
    <xf numFmtId="0" fontId="4" fillId="0" borderId="4" xfId="57" applyFont="1" applyBorder="1" applyAlignment="1">
      <alignment horizontal="center" vertical="center"/>
    </xf>
    <xf numFmtId="0" fontId="5" fillId="0" borderId="5" xfId="57" applyFont="1" applyBorder="1" applyAlignment="1">
      <alignment horizontal="center" vertical="center"/>
    </xf>
    <xf numFmtId="0" fontId="6" fillId="0" borderId="2" xfId="57" applyFont="1" applyBorder="1" applyAlignment="1">
      <alignment horizontal="center" vertical="center"/>
    </xf>
    <xf numFmtId="0" fontId="4" fillId="0" borderId="5" xfId="57" applyFont="1" applyBorder="1" applyAlignment="1">
      <alignment horizontal="center" vertical="center"/>
    </xf>
    <xf numFmtId="0" fontId="4" fillId="0" borderId="2" xfId="57" applyFont="1" applyBorder="1" applyAlignment="1">
      <alignment horizontal="center" vertical="center"/>
    </xf>
    <xf numFmtId="0" fontId="6" fillId="0" borderId="5" xfId="57" applyFont="1" applyBorder="1" applyAlignment="1">
      <alignment horizontal="center" vertical="center"/>
    </xf>
    <xf numFmtId="0" fontId="5" fillId="0" borderId="5" xfId="57" applyFont="1" applyBorder="1" applyAlignment="1">
      <alignment horizontal="center" vertical="center" wrapText="1"/>
    </xf>
    <xf numFmtId="0" fontId="7" fillId="0" borderId="2" xfId="57" applyFont="1" applyBorder="1" applyAlignment="1">
      <alignment horizontal="center" vertical="center"/>
    </xf>
    <xf numFmtId="176" fontId="7" fillId="0" borderId="2" xfId="57" applyNumberFormat="1" applyFont="1" applyBorder="1" applyAlignment="1">
      <alignment horizontal="center" vertical="center"/>
    </xf>
    <xf numFmtId="10" fontId="7" fillId="0" borderId="2" xfId="57" applyNumberFormat="1" applyFont="1" applyBorder="1" applyAlignment="1">
      <alignment horizontal="center" vertical="center"/>
    </xf>
    <xf numFmtId="0" fontId="2" fillId="0" borderId="3" xfId="57" applyFont="1" applyBorder="1" applyAlignment="1" applyProtection="1">
      <alignment horizontal="center" vertical="center"/>
      <protection locked="0"/>
    </xf>
    <xf numFmtId="0" fontId="2" fillId="0" borderId="3" xfId="57" applyFont="1" applyBorder="1" applyAlignment="1" applyProtection="1">
      <alignment horizontal="center" vertical="center" wrapText="1"/>
      <protection locked="0"/>
    </xf>
    <xf numFmtId="0" fontId="3" fillId="0" borderId="3" xfId="57" applyFont="1" applyBorder="1" applyAlignment="1" applyProtection="1">
      <alignment horizontal="center" vertical="center"/>
      <protection locked="0"/>
    </xf>
    <xf numFmtId="177" fontId="8" fillId="0" borderId="2" xfId="57" applyNumberFormat="1" applyFont="1" applyBorder="1" applyAlignment="1">
      <alignment horizontal="center" vertical="center"/>
    </xf>
    <xf numFmtId="0" fontId="8" fillId="0" borderId="5" xfId="57" applyFont="1" applyBorder="1" applyAlignment="1">
      <alignment horizontal="center" vertical="center"/>
    </xf>
    <xf numFmtId="178" fontId="8" fillId="0" borderId="5" xfId="57" applyNumberFormat="1" applyFont="1" applyBorder="1" applyAlignment="1">
      <alignment horizontal="center" vertical="center"/>
    </xf>
    <xf numFmtId="0" fontId="9" fillId="0" borderId="2" xfId="57" applyFont="1" applyBorder="1" applyAlignment="1">
      <alignment horizontal="center" vertical="center"/>
    </xf>
    <xf numFmtId="0" fontId="8" fillId="0" borderId="2" xfId="57" applyFont="1" applyBorder="1" applyAlignment="1">
      <alignment horizontal="center" vertical="center"/>
    </xf>
    <xf numFmtId="0" fontId="10" fillId="0" borderId="2" xfId="57" applyFont="1" applyBorder="1" applyAlignment="1">
      <alignment horizontal="center" vertical="center"/>
    </xf>
    <xf numFmtId="176" fontId="7" fillId="0" borderId="2" xfId="57" applyNumberFormat="1" applyFont="1" applyBorder="1" applyAlignment="1">
      <alignment horizontal="center" vertical="center" wrapText="1"/>
    </xf>
    <xf numFmtId="179" fontId="7" fillId="0" borderId="2" xfId="57" applyNumberFormat="1" applyFont="1" applyBorder="1" applyAlignment="1">
      <alignment horizontal="center" vertical="center"/>
    </xf>
    <xf numFmtId="0" fontId="11" fillId="0" borderId="2" xfId="57" applyFont="1" applyBorder="1" applyAlignment="1">
      <alignment horizontal="center" vertical="center"/>
    </xf>
    <xf numFmtId="0" fontId="12" fillId="0" borderId="0" xfId="0" applyFont="1"/>
    <xf numFmtId="0" fontId="13" fillId="0" borderId="2" xfId="57" applyFont="1" applyBorder="1" applyAlignment="1">
      <alignment horizontal="center" vertical="center"/>
    </xf>
    <xf numFmtId="0" fontId="13" fillId="0" borderId="3" xfId="57" applyFont="1" applyBorder="1" applyAlignment="1">
      <alignment horizontal="center" vertical="center"/>
    </xf>
    <xf numFmtId="0" fontId="14" fillId="0" borderId="4" xfId="57" applyFont="1" applyBorder="1" applyAlignment="1">
      <alignment horizontal="center" vertical="center"/>
    </xf>
    <xf numFmtId="0" fontId="15" fillId="0" borderId="2" xfId="0" applyFont="1" applyFill="1" applyBorder="1" applyAlignment="1">
      <alignment horizontal="center" vertical="center"/>
    </xf>
    <xf numFmtId="0" fontId="0" fillId="0" borderId="2" xfId="0" applyNumberFormat="1" applyFont="1" applyBorder="1" applyAlignment="1">
      <alignment horizontal="center" vertical="center"/>
    </xf>
    <xf numFmtId="0" fontId="16" fillId="0" borderId="2" xfId="0" applyNumberFormat="1" applyFont="1" applyBorder="1" applyAlignment="1">
      <alignment horizontal="center" vertical="center"/>
    </xf>
    <xf numFmtId="0" fontId="0" fillId="0" borderId="2" xfId="0" applyFont="1" applyBorder="1" applyAlignment="1">
      <alignment horizontal="center" vertical="center"/>
    </xf>
    <xf numFmtId="0" fontId="17" fillId="0" borderId="2" xfId="0" applyFont="1" applyFill="1" applyBorder="1" applyAlignment="1">
      <alignment horizontal="center" vertical="center"/>
    </xf>
    <xf numFmtId="0" fontId="0" fillId="0" borderId="0" xfId="0" applyNumberFormat="1" applyFont="1" applyBorder="1" applyAlignment="1">
      <alignment horizontal="center" vertical="center"/>
    </xf>
    <xf numFmtId="0" fontId="0" fillId="2" borderId="2" xfId="0" applyNumberFormat="1" applyFont="1" applyFill="1" applyBorder="1" applyAlignment="1">
      <alignment horizontal="center" vertical="center"/>
    </xf>
    <xf numFmtId="0" fontId="16" fillId="2" borderId="2" xfId="0" applyNumberFormat="1" applyFont="1" applyFill="1" applyBorder="1" applyAlignment="1">
      <alignment horizontal="center" vertical="center"/>
    </xf>
    <xf numFmtId="0" fontId="17" fillId="0" borderId="6" xfId="57" applyFont="1" applyBorder="1" applyAlignment="1">
      <alignment horizontal="center" vertical="center"/>
    </xf>
    <xf numFmtId="0" fontId="17" fillId="0" borderId="7" xfId="57" applyFont="1" applyBorder="1" applyAlignment="1">
      <alignment horizontal="center" vertical="center"/>
    </xf>
    <xf numFmtId="176" fontId="18" fillId="0" borderId="2" xfId="57" applyNumberFormat="1" applyFont="1" applyBorder="1" applyAlignment="1">
      <alignment horizontal="center" vertical="center"/>
    </xf>
    <xf numFmtId="10" fontId="18" fillId="0" borderId="2" xfId="57" applyNumberFormat="1" applyFont="1" applyBorder="1" applyAlignment="1">
      <alignment horizontal="center" vertical="center"/>
    </xf>
    <xf numFmtId="0" fontId="18" fillId="0" borderId="2" xfId="57" applyFont="1" applyBorder="1" applyAlignment="1">
      <alignment horizontal="center" vertical="center"/>
    </xf>
    <xf numFmtId="0" fontId="19" fillId="0" borderId="2" xfId="0" applyFont="1" applyBorder="1" applyAlignment="1">
      <alignment horizontal="center" vertical="center"/>
    </xf>
    <xf numFmtId="178" fontId="20" fillId="0" borderId="2" xfId="0" applyNumberFormat="1" applyFont="1" applyBorder="1" applyAlignment="1">
      <alignment horizontal="center" vertical="center"/>
    </xf>
    <xf numFmtId="0" fontId="19" fillId="0" borderId="2" xfId="0" applyNumberFormat="1" applyFont="1" applyBorder="1" applyAlignment="1">
      <alignment horizontal="center" vertical="center"/>
    </xf>
    <xf numFmtId="0" fontId="19" fillId="2" borderId="2" xfId="0" applyFont="1" applyFill="1" applyBorder="1" applyAlignment="1">
      <alignment horizontal="center" vertical="center"/>
    </xf>
    <xf numFmtId="178" fontId="20" fillId="2" borderId="2" xfId="0" applyNumberFormat="1" applyFont="1" applyFill="1" applyBorder="1" applyAlignment="1">
      <alignment horizontal="center" vertical="center"/>
    </xf>
    <xf numFmtId="0" fontId="19" fillId="2"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179" fontId="18" fillId="0" borderId="2" xfId="57" applyNumberFormat="1" applyFont="1" applyBorder="1" applyAlignment="1">
      <alignment horizontal="center" vertical="center"/>
    </xf>
    <xf numFmtId="179" fontId="17" fillId="0" borderId="2" xfId="57" applyNumberFormat="1" applyFont="1" applyBorder="1" applyAlignment="1">
      <alignment horizontal="center" vertical="center"/>
    </xf>
    <xf numFmtId="10" fontId="17" fillId="0" borderId="2" xfId="57" applyNumberFormat="1" applyFont="1" applyBorder="1" applyAlignment="1">
      <alignment horizontal="center" vertical="center"/>
    </xf>
    <xf numFmtId="0" fontId="17" fillId="0" borderId="2" xfId="57" applyFont="1" applyBorder="1" applyAlignment="1">
      <alignment horizontal="center" vertical="center"/>
    </xf>
    <xf numFmtId="176" fontId="17" fillId="0" borderId="2" xfId="57" applyNumberFormat="1" applyFont="1" applyBorder="1" applyAlignment="1">
      <alignment horizontal="center" vertical="center"/>
    </xf>
    <xf numFmtId="0" fontId="12" fillId="0" borderId="2" xfId="0" applyNumberFormat="1" applyFont="1" applyBorder="1" applyAlignment="1">
      <alignment horizontal="center" vertical="center"/>
    </xf>
    <xf numFmtId="0" fontId="15" fillId="2" borderId="2" xfId="0" applyFont="1" applyFill="1" applyBorder="1" applyAlignment="1">
      <alignment horizontal="center" vertical="center"/>
    </xf>
    <xf numFmtId="0" fontId="21" fillId="0" borderId="2" xfId="0" applyFont="1" applyFill="1" applyBorder="1" applyAlignment="1">
      <alignment horizontal="center" vertical="center"/>
    </xf>
    <xf numFmtId="0" fontId="0" fillId="0" borderId="2" xfId="0" applyNumberFormat="1" applyFont="1" applyFill="1" applyBorder="1" applyAlignment="1">
      <alignment horizontal="center" vertical="center"/>
    </xf>
    <xf numFmtId="0" fontId="16" fillId="0" borderId="2" xfId="0" applyNumberFormat="1" applyFont="1" applyFill="1" applyBorder="1" applyAlignment="1">
      <alignment horizontal="center" vertical="center"/>
    </xf>
    <xf numFmtId="180" fontId="18" fillId="0" borderId="2" xfId="57" applyNumberFormat="1" applyFont="1" applyBorder="1" applyAlignment="1">
      <alignment horizontal="center" vertical="center"/>
    </xf>
    <xf numFmtId="0" fontId="19" fillId="0" borderId="2" xfId="0" applyFont="1" applyFill="1" applyBorder="1" applyAlignment="1">
      <alignment horizontal="center" vertical="center"/>
    </xf>
    <xf numFmtId="178" fontId="20" fillId="0" borderId="2" xfId="0" applyNumberFormat="1" applyFont="1" applyFill="1" applyBorder="1" applyAlignment="1">
      <alignment horizontal="center" vertical="center"/>
    </xf>
    <xf numFmtId="0" fontId="19"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Alignment="1">
      <alignment horizontal="center"/>
    </xf>
    <xf numFmtId="0" fontId="22" fillId="0" borderId="0" xfId="0" applyFont="1"/>
    <xf numFmtId="0" fontId="23" fillId="0" borderId="0" xfId="0" applyFont="1" applyAlignment="1">
      <alignment horizontal="center"/>
    </xf>
    <xf numFmtId="0" fontId="24" fillId="0" borderId="0" xfId="70" applyFont="1" applyAlignment="1">
      <alignment horizontal="center" vertical="center"/>
    </xf>
    <xf numFmtId="0" fontId="13" fillId="0" borderId="8" xfId="71" applyFont="1" applyBorder="1" applyAlignment="1">
      <alignment horizontal="center" vertical="center"/>
    </xf>
    <xf numFmtId="0" fontId="25" fillId="0" borderId="9" xfId="71" applyFont="1" applyBorder="1" applyAlignment="1">
      <alignment horizontal="center" vertical="center" wrapText="1"/>
    </xf>
    <xf numFmtId="0" fontId="26" fillId="0" borderId="10" xfId="70" applyFont="1" applyBorder="1" applyAlignment="1">
      <alignment horizontal="center" vertical="center"/>
    </xf>
    <xf numFmtId="0" fontId="27" fillId="0" borderId="2" xfId="71" applyFont="1" applyBorder="1" applyAlignment="1">
      <alignment horizontal="center" vertical="center"/>
    </xf>
    <xf numFmtId="0" fontId="28" fillId="0" borderId="2" xfId="16" applyFont="1" applyBorder="1" applyAlignment="1">
      <alignment horizontal="center" vertical="center"/>
    </xf>
    <xf numFmtId="0" fontId="29" fillId="0" borderId="2" xfId="71" applyFont="1" applyBorder="1" applyAlignment="1">
      <alignment horizontal="center" vertical="center"/>
    </xf>
    <xf numFmtId="176" fontId="29" fillId="0" borderId="2" xfId="71" applyNumberFormat="1" applyFont="1" applyBorder="1" applyAlignment="1">
      <alignment horizontal="center" vertical="center"/>
    </xf>
    <xf numFmtId="176" fontId="30" fillId="0" borderId="2" xfId="0" applyNumberFormat="1" applyFont="1" applyBorder="1" applyAlignment="1">
      <alignment horizontal="center"/>
    </xf>
    <xf numFmtId="176" fontId="29" fillId="0" borderId="2" xfId="57" applyNumberFormat="1" applyFont="1" applyBorder="1" applyAlignment="1">
      <alignment horizontal="center" vertical="center"/>
    </xf>
    <xf numFmtId="10" fontId="29" fillId="0" borderId="2" xfId="71" applyNumberFormat="1" applyFont="1" applyBorder="1" applyAlignment="1">
      <alignment horizontal="center" vertical="center"/>
    </xf>
    <xf numFmtId="10" fontId="30" fillId="0" borderId="2" xfId="0" applyNumberFormat="1" applyFont="1" applyBorder="1" applyAlignment="1">
      <alignment horizontal="center"/>
    </xf>
    <xf numFmtId="10" fontId="29" fillId="0" borderId="2" xfId="57" applyNumberFormat="1" applyFont="1" applyBorder="1" applyAlignment="1">
      <alignment horizontal="center" vertical="center"/>
    </xf>
    <xf numFmtId="0" fontId="29" fillId="0" borderId="2" xfId="71" applyNumberFormat="1" applyFont="1" applyBorder="1" applyAlignment="1">
      <alignment horizontal="center" vertical="center"/>
    </xf>
    <xf numFmtId="0" fontId="30" fillId="0" borderId="2" xfId="0" applyNumberFormat="1" applyFont="1" applyBorder="1" applyAlignment="1">
      <alignment horizontal="center"/>
    </xf>
    <xf numFmtId="0" fontId="29" fillId="0" borderId="2" xfId="57" applyNumberFormat="1" applyFont="1" applyBorder="1" applyAlignment="1">
      <alignment horizontal="center" vertical="center"/>
    </xf>
    <xf numFmtId="180" fontId="29" fillId="0" borderId="2" xfId="57" applyNumberFormat="1" applyFont="1" applyBorder="1" applyAlignment="1">
      <alignment horizontal="center" vertical="center"/>
    </xf>
    <xf numFmtId="0" fontId="29" fillId="0" borderId="2" xfId="70" applyFont="1" applyBorder="1" applyAlignment="1">
      <alignment horizontal="center" vertical="center" wrapText="1"/>
    </xf>
    <xf numFmtId="177" fontId="29" fillId="0" borderId="2" xfId="71" applyNumberFormat="1" applyFont="1" applyBorder="1" applyAlignment="1">
      <alignment horizontal="center" vertical="center"/>
    </xf>
    <xf numFmtId="176" fontId="31" fillId="0" borderId="2" xfId="71" applyNumberFormat="1" applyFont="1" applyBorder="1" applyAlignment="1">
      <alignment horizontal="center" vertical="center"/>
    </xf>
    <xf numFmtId="0" fontId="29" fillId="3" borderId="2" xfId="71" applyFont="1" applyFill="1" applyBorder="1" applyAlignment="1">
      <alignment horizontal="center" vertical="center" wrapText="1"/>
    </xf>
    <xf numFmtId="180" fontId="29" fillId="0" borderId="2" xfId="71" applyNumberFormat="1" applyFont="1" applyBorder="1" applyAlignment="1">
      <alignment horizontal="center" vertical="center"/>
    </xf>
    <xf numFmtId="180" fontId="30" fillId="0" borderId="2" xfId="0" applyNumberFormat="1" applyFont="1" applyBorder="1" applyAlignment="1">
      <alignment horizontal="center"/>
    </xf>
    <xf numFmtId="176" fontId="31" fillId="0" borderId="2" xfId="0" applyNumberFormat="1" applyFont="1" applyBorder="1" applyAlignment="1">
      <alignment horizontal="center" vertical="center" wrapText="1"/>
    </xf>
    <xf numFmtId="0" fontId="29" fillId="0" borderId="2" xfId="57" applyFont="1" applyBorder="1" applyAlignment="1">
      <alignment horizontal="center" vertical="center"/>
    </xf>
    <xf numFmtId="0" fontId="32" fillId="0" borderId="0" xfId="70" applyFont="1" applyAlignment="1">
      <alignment horizontal="center" vertical="center"/>
    </xf>
    <xf numFmtId="0" fontId="26" fillId="0" borderId="11" xfId="70" applyFont="1" applyBorder="1" applyAlignment="1">
      <alignment horizontal="center" vertical="center"/>
    </xf>
    <xf numFmtId="0" fontId="33" fillId="0" borderId="8" xfId="0" applyFont="1" applyBorder="1" applyAlignment="1">
      <alignment horizontal="center" vertical="center"/>
    </xf>
    <xf numFmtId="0" fontId="27" fillId="0" borderId="2" xfId="16" applyFont="1" applyBorder="1" applyAlignment="1">
      <alignment horizontal="center" vertical="center"/>
    </xf>
    <xf numFmtId="176" fontId="23" fillId="0" borderId="2" xfId="0" applyNumberFormat="1" applyFont="1" applyBorder="1" applyAlignment="1">
      <alignment horizontal="center"/>
    </xf>
    <xf numFmtId="10" fontId="23" fillId="0" borderId="2" xfId="0" applyNumberFormat="1" applyFont="1" applyBorder="1" applyAlignment="1">
      <alignment horizontal="center"/>
    </xf>
    <xf numFmtId="0" fontId="23" fillId="0" borderId="2" xfId="0" applyNumberFormat="1" applyFont="1" applyBorder="1" applyAlignment="1">
      <alignment horizontal="center"/>
    </xf>
    <xf numFmtId="180" fontId="23" fillId="0" borderId="2" xfId="0" applyNumberFormat="1" applyFont="1" applyBorder="1" applyAlignment="1">
      <alignment horizontal="center"/>
    </xf>
    <xf numFmtId="177" fontId="23" fillId="0" borderId="2" xfId="0" applyNumberFormat="1" applyFont="1" applyBorder="1" applyAlignment="1">
      <alignment horizontal="center" vertical="center"/>
    </xf>
    <xf numFmtId="0" fontId="23" fillId="0" borderId="2" xfId="0" applyFont="1" applyBorder="1" applyAlignment="1">
      <alignment horizontal="center"/>
    </xf>
    <xf numFmtId="0" fontId="23" fillId="4" borderId="2" xfId="0" applyFont="1" applyFill="1" applyBorder="1" applyAlignment="1">
      <alignment horizontal="center"/>
    </xf>
    <xf numFmtId="177" fontId="23" fillId="0" borderId="2" xfId="0" applyNumberFormat="1" applyFont="1" applyBorder="1" applyAlignment="1">
      <alignment horizontal="center"/>
    </xf>
    <xf numFmtId="176" fontId="31" fillId="0" borderId="2" xfId="71" applyNumberFormat="1" applyFont="1" applyBorder="1" applyAlignment="1">
      <alignment horizontal="center" vertical="center" wrapText="1"/>
    </xf>
    <xf numFmtId="0" fontId="34" fillId="0" borderId="0" xfId="0" applyFont="1"/>
    <xf numFmtId="0" fontId="13" fillId="0" borderId="2" xfId="70" applyFont="1" applyBorder="1" applyAlignment="1">
      <alignment horizontal="center" vertical="center"/>
    </xf>
    <xf numFmtId="0" fontId="25" fillId="0" borderId="12" xfId="70" applyFont="1" applyBorder="1" applyAlignment="1">
      <alignment vertical="center" wrapText="1"/>
    </xf>
    <xf numFmtId="0" fontId="35" fillId="0" borderId="13" xfId="70" applyFont="1" applyBorder="1" applyAlignment="1">
      <alignment horizontal="center" vertical="center"/>
    </xf>
    <xf numFmtId="0" fontId="2" fillId="0" borderId="14" xfId="70" applyFont="1" applyBorder="1" applyAlignment="1">
      <alignment horizontal="center" vertical="center"/>
    </xf>
    <xf numFmtId="0" fontId="36" fillId="0" borderId="8" xfId="16" applyFont="1" applyBorder="1" applyAlignment="1">
      <alignment horizontal="center" vertical="center"/>
    </xf>
    <xf numFmtId="0" fontId="27" fillId="0" borderId="2" xfId="70" applyFont="1" applyBorder="1" applyAlignment="1">
      <alignment horizontal="center" vertical="center"/>
    </xf>
    <xf numFmtId="0" fontId="28" fillId="0" borderId="2" xfId="70" applyFont="1" applyBorder="1" applyAlignment="1">
      <alignment horizontal="center" vertical="center"/>
    </xf>
    <xf numFmtId="176" fontId="28" fillId="0" borderId="2" xfId="57" applyNumberFormat="1" applyFont="1" applyBorder="1" applyAlignment="1">
      <alignment horizontal="center" vertical="center"/>
    </xf>
    <xf numFmtId="176" fontId="28" fillId="0" borderId="2" xfId="70" applyNumberFormat="1" applyFont="1" applyBorder="1" applyAlignment="1">
      <alignment horizontal="center" vertical="center"/>
    </xf>
    <xf numFmtId="176" fontId="22" fillId="0" borderId="2" xfId="0" applyNumberFormat="1" applyFont="1" applyBorder="1" applyAlignment="1">
      <alignment horizontal="center"/>
    </xf>
    <xf numFmtId="10" fontId="28" fillId="0" borderId="2" xfId="57" applyNumberFormat="1" applyFont="1" applyBorder="1" applyAlignment="1">
      <alignment horizontal="center" vertical="center"/>
    </xf>
    <xf numFmtId="10" fontId="28" fillId="0" borderId="2" xfId="70" applyNumberFormat="1" applyFont="1" applyBorder="1" applyAlignment="1">
      <alignment horizontal="center" vertical="center"/>
    </xf>
    <xf numFmtId="10" fontId="22" fillId="0" borderId="2" xfId="0" applyNumberFormat="1" applyFont="1" applyBorder="1" applyAlignment="1">
      <alignment horizontal="center"/>
    </xf>
    <xf numFmtId="0" fontId="28" fillId="0" borderId="2" xfId="57" applyFont="1" applyBorder="1" applyAlignment="1">
      <alignment horizontal="center" vertical="center"/>
    </xf>
    <xf numFmtId="0" fontId="28" fillId="0" borderId="2" xfId="70" applyNumberFormat="1" applyFont="1" applyBorder="1" applyAlignment="1">
      <alignment horizontal="center" vertical="center"/>
    </xf>
    <xf numFmtId="0" fontId="22" fillId="0" borderId="2" xfId="0" applyNumberFormat="1" applyFont="1" applyBorder="1" applyAlignment="1">
      <alignment horizontal="center"/>
    </xf>
    <xf numFmtId="180" fontId="28" fillId="0" borderId="2" xfId="57" applyNumberFormat="1" applyFont="1" applyBorder="1" applyAlignment="1">
      <alignment horizontal="center" vertical="center"/>
    </xf>
    <xf numFmtId="180" fontId="22" fillId="0" borderId="2" xfId="0" applyNumberFormat="1" applyFont="1" applyBorder="1" applyAlignment="1">
      <alignment horizontal="center"/>
    </xf>
    <xf numFmtId="0" fontId="28" fillId="0" borderId="2" xfId="70" applyFont="1" applyBorder="1" applyAlignment="1">
      <alignment horizontal="center" vertical="center" wrapText="1"/>
    </xf>
    <xf numFmtId="177" fontId="28" fillId="0" borderId="2" xfId="57" applyNumberFormat="1" applyFont="1" applyBorder="1" applyAlignment="1">
      <alignment horizontal="center" vertical="center"/>
    </xf>
    <xf numFmtId="177" fontId="28" fillId="0" borderId="2" xfId="70" applyNumberFormat="1" applyFont="1" applyBorder="1" applyAlignment="1">
      <alignment horizontal="center" vertical="center"/>
    </xf>
    <xf numFmtId="176" fontId="37" fillId="0" borderId="2" xfId="70" applyNumberFormat="1" applyFont="1" applyBorder="1" applyAlignment="1">
      <alignment horizontal="center" vertical="center"/>
    </xf>
    <xf numFmtId="0" fontId="29" fillId="3" borderId="2" xfId="70" applyFont="1" applyFill="1" applyBorder="1" applyAlignment="1">
      <alignment horizontal="center" vertical="center" wrapText="1"/>
    </xf>
    <xf numFmtId="0" fontId="28" fillId="0" borderId="2" xfId="57" applyNumberFormat="1" applyFont="1" applyBorder="1" applyAlignment="1">
      <alignment horizontal="center" vertical="center"/>
    </xf>
    <xf numFmtId="176" fontId="37" fillId="0" borderId="2" xfId="70" applyNumberFormat="1" applyFont="1" applyBorder="1" applyAlignment="1">
      <alignment horizontal="center" vertical="center" wrapText="1"/>
    </xf>
    <xf numFmtId="180" fontId="28" fillId="0" borderId="2" xfId="70" applyNumberFormat="1" applyFont="1" applyBorder="1" applyAlignment="1">
      <alignment horizontal="center" vertical="center"/>
    </xf>
    <xf numFmtId="0" fontId="28" fillId="0" borderId="2" xfId="71" applyFont="1" applyBorder="1" applyAlignment="1">
      <alignment horizontal="center" vertical="center"/>
    </xf>
    <xf numFmtId="176" fontId="28" fillId="0" borderId="2" xfId="71" applyNumberFormat="1" applyFont="1" applyBorder="1" applyAlignment="1">
      <alignment horizontal="center" vertical="center"/>
    </xf>
    <xf numFmtId="10" fontId="28" fillId="0" borderId="2" xfId="71" applyNumberFormat="1" applyFont="1" applyBorder="1" applyAlignment="1">
      <alignment horizontal="center" vertical="center"/>
    </xf>
    <xf numFmtId="0" fontId="28" fillId="0" borderId="2" xfId="71" applyNumberFormat="1" applyFont="1" applyBorder="1" applyAlignment="1">
      <alignment horizontal="center" vertical="center"/>
    </xf>
    <xf numFmtId="180" fontId="28" fillId="0" borderId="2" xfId="71" applyNumberFormat="1" applyFont="1" applyBorder="1" applyAlignment="1">
      <alignment horizontal="center" vertical="center"/>
    </xf>
    <xf numFmtId="177" fontId="28" fillId="0" borderId="2" xfId="71" applyNumberFormat="1" applyFont="1" applyBorder="1" applyAlignment="1">
      <alignment horizontal="center" vertical="center"/>
    </xf>
    <xf numFmtId="0" fontId="22" fillId="0" borderId="2" xfId="0" applyFont="1" applyBorder="1" applyAlignment="1">
      <alignment horizontal="center"/>
    </xf>
    <xf numFmtId="0" fontId="35" fillId="0" borderId="15" xfId="70" applyFont="1" applyBorder="1" applyAlignment="1">
      <alignment horizontal="center" vertical="center"/>
    </xf>
    <xf numFmtId="0" fontId="34" fillId="0" borderId="2" xfId="0" applyFont="1" applyBorder="1" applyAlignment="1">
      <alignment horizontal="center" vertical="center"/>
    </xf>
    <xf numFmtId="0" fontId="38" fillId="0" borderId="8" xfId="16" applyFont="1" applyBorder="1" applyAlignment="1">
      <alignment horizontal="center" vertical="center"/>
    </xf>
    <xf numFmtId="177" fontId="27" fillId="0" borderId="2" xfId="70" applyNumberFormat="1" applyFont="1" applyBorder="1" applyAlignment="1">
      <alignment horizontal="center" vertical="center"/>
    </xf>
    <xf numFmtId="0" fontId="23" fillId="0" borderId="2" xfId="0" applyFont="1" applyBorder="1" applyAlignment="1">
      <alignment horizontal="center" vertical="center"/>
    </xf>
    <xf numFmtId="0" fontId="23" fillId="4" borderId="2" xfId="0" applyFont="1" applyFill="1" applyBorder="1" applyAlignment="1">
      <alignment horizontal="center" vertical="center"/>
    </xf>
    <xf numFmtId="176" fontId="27" fillId="0" borderId="2" xfId="57" applyNumberFormat="1" applyFont="1" applyBorder="1" applyAlignment="1">
      <alignment horizontal="center" vertical="center"/>
    </xf>
    <xf numFmtId="10" fontId="27" fillId="0" borderId="2" xfId="57" applyNumberFormat="1" applyFont="1" applyBorder="1" applyAlignment="1">
      <alignment horizontal="center" vertical="center"/>
    </xf>
    <xf numFmtId="0" fontId="27" fillId="0" borderId="2" xfId="57" applyNumberFormat="1" applyFont="1" applyBorder="1" applyAlignment="1">
      <alignment horizontal="center" vertical="center"/>
    </xf>
    <xf numFmtId="180" fontId="27" fillId="0" borderId="2" xfId="57" applyNumberFormat="1" applyFont="1" applyBorder="1" applyAlignment="1">
      <alignment horizontal="center" vertical="center"/>
    </xf>
    <xf numFmtId="0" fontId="39" fillId="0" borderId="0" xfId="0" applyFont="1"/>
    <xf numFmtId="0" fontId="19" fillId="0" borderId="0" xfId="0" applyFont="1"/>
    <xf numFmtId="0" fontId="40" fillId="0" borderId="0" xfId="16" applyFont="1" applyBorder="1" applyAlignment="1">
      <alignment horizontal="center" vertical="center"/>
    </xf>
    <xf numFmtId="0" fontId="41" fillId="0" borderId="0" xfId="16" applyFont="1" applyBorder="1" applyAlignment="1">
      <alignment horizontal="center" vertical="center"/>
    </xf>
    <xf numFmtId="0" fontId="42" fillId="0" borderId="16" xfId="16" applyFont="1" applyBorder="1" applyAlignment="1">
      <alignment vertical="center" wrapText="1"/>
    </xf>
    <xf numFmtId="0" fontId="43" fillId="0" borderId="13" xfId="70" applyFont="1" applyBorder="1" applyAlignment="1">
      <alignment horizontal="center" vertical="center"/>
    </xf>
    <xf numFmtId="0" fontId="44" fillId="0" borderId="2" xfId="16" applyFont="1" applyBorder="1" applyAlignment="1">
      <alignment horizontal="center" vertical="center" wrapText="1"/>
    </xf>
    <xf numFmtId="0" fontId="36" fillId="0" borderId="2" xfId="16" applyFont="1" applyBorder="1" applyAlignment="1">
      <alignment horizontal="center" vertical="center"/>
    </xf>
    <xf numFmtId="0" fontId="45" fillId="0" borderId="2" xfId="16" applyFont="1" applyBorder="1" applyAlignment="1">
      <alignment horizontal="center" vertical="center"/>
    </xf>
    <xf numFmtId="176" fontId="36" fillId="0" borderId="2" xfId="16" applyNumberFormat="1" applyFont="1" applyBorder="1" applyAlignment="1">
      <alignment horizontal="center" vertical="center"/>
    </xf>
    <xf numFmtId="176" fontId="36" fillId="0" borderId="2" xfId="57" applyNumberFormat="1" applyFont="1" applyBorder="1" applyAlignment="1">
      <alignment horizontal="center" vertical="center"/>
    </xf>
    <xf numFmtId="10" fontId="36" fillId="0" borderId="2" xfId="16" applyNumberFormat="1" applyFont="1" applyBorder="1" applyAlignment="1">
      <alignment horizontal="center" vertical="center"/>
    </xf>
    <xf numFmtId="10" fontId="36" fillId="0" borderId="2" xfId="57" applyNumberFormat="1" applyFont="1" applyBorder="1" applyAlignment="1">
      <alignment horizontal="center" vertical="center"/>
    </xf>
    <xf numFmtId="0" fontId="36" fillId="0" borderId="2" xfId="16" applyNumberFormat="1" applyFont="1" applyBorder="1" applyAlignment="1">
      <alignment horizontal="center" vertical="center"/>
    </xf>
    <xf numFmtId="0" fontId="36" fillId="0" borderId="2" xfId="57" applyNumberFormat="1" applyFont="1" applyBorder="1" applyAlignment="1">
      <alignment horizontal="center" vertical="center"/>
    </xf>
    <xf numFmtId="0" fontId="36" fillId="0" borderId="2" xfId="57" applyFont="1" applyBorder="1" applyAlignment="1">
      <alignment horizontal="center" vertical="center"/>
    </xf>
    <xf numFmtId="0" fontId="46" fillId="0" borderId="2" xfId="16" applyFont="1" applyBorder="1" applyAlignment="1">
      <alignment horizontal="center" vertical="center"/>
    </xf>
    <xf numFmtId="0" fontId="37" fillId="0" borderId="2" xfId="16" applyFont="1" applyBorder="1" applyAlignment="1">
      <alignment horizontal="center" vertical="center"/>
    </xf>
    <xf numFmtId="177" fontId="36" fillId="0" borderId="2" xfId="16" applyNumberFormat="1" applyFont="1" applyBorder="1" applyAlignment="1">
      <alignment horizontal="center" vertical="center"/>
    </xf>
    <xf numFmtId="177" fontId="47" fillId="0" borderId="2" xfId="16" applyNumberFormat="1" applyFont="1" applyBorder="1" applyAlignment="1">
      <alignment horizontal="center" vertical="center"/>
    </xf>
    <xf numFmtId="0" fontId="11" fillId="0" borderId="0" xfId="16"/>
    <xf numFmtId="0" fontId="11" fillId="0" borderId="0" xfId="16" applyFont="1"/>
    <xf numFmtId="0" fontId="48" fillId="0" borderId="0" xfId="16" applyFont="1"/>
    <xf numFmtId="0" fontId="49" fillId="0" borderId="2" xfId="16" applyFont="1" applyFill="1" applyBorder="1" applyAlignment="1">
      <alignment horizontal="center" vertical="center"/>
    </xf>
    <xf numFmtId="0" fontId="50" fillId="0" borderId="2" xfId="16" applyFont="1" applyBorder="1" applyAlignment="1">
      <alignment horizontal="center" vertical="center"/>
    </xf>
    <xf numFmtId="0" fontId="51" fillId="0" borderId="0" xfId="16" applyFont="1"/>
    <xf numFmtId="176" fontId="50" fillId="0" borderId="2" xfId="16" applyNumberFormat="1" applyFont="1" applyBorder="1" applyAlignment="1">
      <alignment horizontal="center" vertical="center"/>
    </xf>
    <xf numFmtId="10" fontId="50" fillId="0" borderId="2" xfId="16" applyNumberFormat="1" applyFont="1" applyBorder="1" applyAlignment="1">
      <alignment horizontal="center" vertical="center"/>
    </xf>
    <xf numFmtId="0" fontId="50" fillId="0" borderId="2" xfId="16" applyNumberFormat="1" applyFont="1" applyBorder="1" applyAlignment="1">
      <alignment horizontal="center" vertical="center"/>
    </xf>
    <xf numFmtId="0" fontId="52" fillId="0" borderId="0" xfId="0" applyFont="1" applyAlignment="1">
      <alignment horizontal="center"/>
    </xf>
    <xf numFmtId="177" fontId="50" fillId="0" borderId="2" xfId="16" applyNumberFormat="1" applyFont="1" applyBorder="1" applyAlignment="1">
      <alignment horizontal="center" vertical="center"/>
    </xf>
    <xf numFmtId="0" fontId="53" fillId="0" borderId="2" xfId="16" applyFont="1" applyBorder="1" applyAlignment="1">
      <alignment horizontal="center" vertical="center"/>
    </xf>
    <xf numFmtId="0" fontId="35" fillId="0" borderId="0" xfId="16" applyFont="1"/>
    <xf numFmtId="0" fontId="0" fillId="0" borderId="0" xfId="0" applyFill="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54"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0" fontId="55" fillId="0" borderId="1" xfId="0" applyFont="1" applyBorder="1" applyAlignment="1">
      <alignment horizontal="center" vertical="center" wrapText="1"/>
    </xf>
    <xf numFmtId="0" fontId="54" fillId="0" borderId="1" xfId="0" applyFont="1" applyBorder="1" applyAlignment="1">
      <alignment horizontal="center" vertical="center"/>
    </xf>
    <xf numFmtId="0" fontId="12" fillId="0" borderId="1" xfId="0" applyFont="1" applyBorder="1" applyAlignment="1">
      <alignment horizontal="center" vertical="center"/>
    </xf>
    <xf numFmtId="0" fontId="0" fillId="0" borderId="1" xfId="0" applyBorder="1" applyAlignment="1">
      <alignment horizontal="center" vertical="center"/>
    </xf>
    <xf numFmtId="0" fontId="56" fillId="0" borderId="2" xfId="0" applyFont="1" applyBorder="1" applyAlignment="1">
      <alignment horizontal="center" vertical="center" wrapText="1"/>
    </xf>
    <xf numFmtId="0" fontId="57" fillId="0" borderId="2" xfId="0" applyFont="1" applyBorder="1" applyAlignment="1">
      <alignment horizontal="center" vertical="center"/>
    </xf>
    <xf numFmtId="0" fontId="0" fillId="0" borderId="2" xfId="0" applyFill="1" applyBorder="1" applyAlignment="1">
      <alignment horizontal="center" vertical="center"/>
    </xf>
    <xf numFmtId="0" fontId="28" fillId="0" borderId="2" xfId="0" applyFont="1" applyFill="1" applyBorder="1" applyAlignment="1">
      <alignment horizontal="center" vertical="center"/>
    </xf>
    <xf numFmtId="0" fontId="58" fillId="0" borderId="2" xfId="0" applyFont="1" applyFill="1" applyBorder="1" applyAlignment="1">
      <alignment horizontal="center" vertical="center"/>
    </xf>
    <xf numFmtId="0" fontId="59" fillId="0" borderId="2" xfId="0" applyFont="1" applyFill="1" applyBorder="1" applyAlignment="1">
      <alignment horizontal="center" vertical="center"/>
    </xf>
    <xf numFmtId="0" fontId="60" fillId="0" borderId="2" xfId="0" applyFont="1" applyFill="1" applyBorder="1" applyAlignment="1">
      <alignment horizontal="center" vertical="center"/>
    </xf>
    <xf numFmtId="0" fontId="16" fillId="0" borderId="1" xfId="0" applyFont="1" applyBorder="1" applyAlignment="1">
      <alignment horizontal="center" vertical="center"/>
    </xf>
    <xf numFmtId="0" fontId="61" fillId="0" borderId="2" xfId="0" applyFont="1" applyBorder="1" applyAlignment="1">
      <alignment horizontal="center" vertical="center"/>
    </xf>
    <xf numFmtId="0" fontId="62" fillId="0" borderId="2" xfId="0" applyFont="1" applyBorder="1" applyAlignment="1">
      <alignment horizontal="center" vertical="center"/>
    </xf>
    <xf numFmtId="0" fontId="63" fillId="0" borderId="2" xfId="0" applyFont="1" applyBorder="1" applyAlignment="1">
      <alignment horizontal="center" vertical="center" wrapText="1"/>
    </xf>
    <xf numFmtId="0" fontId="64" fillId="0" borderId="2" xfId="0" applyFont="1" applyBorder="1" applyAlignment="1" applyProtection="1">
      <alignment horizontal="center" vertical="center" wrapText="1"/>
      <protection locked="0"/>
    </xf>
    <xf numFmtId="0" fontId="58" fillId="2" borderId="2" xfId="0" applyFont="1" applyFill="1" applyBorder="1" applyAlignment="1">
      <alignment horizontal="center" vertical="center"/>
    </xf>
    <xf numFmtId="0" fontId="11" fillId="0" borderId="2" xfId="64" applyFont="1" applyBorder="1" applyAlignment="1">
      <alignment horizontal="center" vertical="center"/>
    </xf>
    <xf numFmtId="176" fontId="18" fillId="0" borderId="2" xfId="64" applyNumberFormat="1" applyFont="1" applyBorder="1" applyAlignment="1">
      <alignment horizontal="center" vertical="center"/>
    </xf>
    <xf numFmtId="10" fontId="18" fillId="0" borderId="2" xfId="64" applyNumberFormat="1" applyFont="1" applyBorder="1" applyAlignment="1">
      <alignment horizontal="center" vertical="center"/>
    </xf>
    <xf numFmtId="0" fontId="7" fillId="0" borderId="2" xfId="64" applyFont="1" applyBorder="1" applyAlignment="1">
      <alignment horizontal="center" vertical="center"/>
    </xf>
    <xf numFmtId="10" fontId="7" fillId="0" borderId="2" xfId="64" applyNumberFormat="1" applyFont="1" applyBorder="1" applyAlignment="1">
      <alignment horizontal="center" vertical="center"/>
    </xf>
    <xf numFmtId="180" fontId="7" fillId="0" borderId="2" xfId="64" applyNumberFormat="1" applyFont="1" applyBorder="1" applyAlignment="1">
      <alignment horizontal="center" vertical="center"/>
    </xf>
    <xf numFmtId="176" fontId="65" fillId="0" borderId="2" xfId="64" applyNumberFormat="1" applyFont="1" applyBorder="1" applyAlignment="1">
      <alignment horizontal="center" vertical="center"/>
    </xf>
    <xf numFmtId="176" fontId="7" fillId="0" borderId="2" xfId="64" applyNumberFormat="1" applyFont="1" applyBorder="1" applyAlignment="1">
      <alignment horizontal="center" vertical="center"/>
    </xf>
    <xf numFmtId="10" fontId="65" fillId="0" borderId="2" xfId="64" applyNumberFormat="1" applyFont="1" applyBorder="1" applyAlignment="1">
      <alignment horizontal="center" vertical="center"/>
    </xf>
    <xf numFmtId="0" fontId="25" fillId="0" borderId="2" xfId="64" applyFont="1" applyBorder="1" applyAlignment="1">
      <alignment horizontal="center" vertical="center"/>
    </xf>
    <xf numFmtId="10" fontId="25" fillId="0" borderId="2" xfId="64" applyNumberFormat="1" applyFont="1" applyBorder="1" applyAlignment="1">
      <alignment horizontal="center" vertical="center"/>
    </xf>
    <xf numFmtId="180" fontId="25" fillId="0" borderId="2" xfId="64" applyNumberFormat="1" applyFont="1" applyBorder="1" applyAlignment="1">
      <alignment horizontal="center" vertical="center"/>
    </xf>
    <xf numFmtId="0" fontId="54" fillId="0" borderId="2" xfId="0" applyFont="1" applyBorder="1" applyAlignment="1">
      <alignment horizontal="center" vertical="center"/>
    </xf>
    <xf numFmtId="0" fontId="45" fillId="0" borderId="2" xfId="65" applyFont="1" applyBorder="1" applyAlignment="1">
      <alignment horizontal="center" vertical="center"/>
    </xf>
    <xf numFmtId="0" fontId="37" fillId="0" borderId="2" xfId="65" applyFont="1" applyBorder="1" applyAlignment="1">
      <alignment horizontal="center" vertical="center"/>
    </xf>
    <xf numFmtId="0" fontId="28" fillId="0" borderId="2" xfId="65" applyFont="1" applyBorder="1" applyAlignment="1">
      <alignment horizontal="center" vertical="center"/>
    </xf>
  </cellXfs>
  <cellStyles count="7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常规 40" xfId="11"/>
    <cellStyle name="百分比" xfId="12" builtinId="5"/>
    <cellStyle name="常规 2_Sheet1" xfId="13"/>
    <cellStyle name="已访问的超链接" xfId="14" builtinId="9"/>
    <cellStyle name="注释" xfId="15" builtinId="10"/>
    <cellStyle name="常规 6" xfId="16"/>
    <cellStyle name="常规 40 2" xfId="17"/>
    <cellStyle name="60% - 强调文字颜色 2" xfId="18" builtinId="36"/>
    <cellStyle name="标题 4" xfId="19" builtinId="19"/>
    <cellStyle name="警告文本" xfId="20" builtinId="11"/>
    <cellStyle name="标题" xfId="21" builtinId="15"/>
    <cellStyle name="常规 5 2" xfId="22"/>
    <cellStyle name="解释性文本" xfId="23" builtinId="53"/>
    <cellStyle name="常规 49 2"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常规 2 2 2" xfId="41"/>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常规 49" xfId="47"/>
    <cellStyle name="强调文字颜色 4" xfId="48" builtinId="41"/>
    <cellStyle name="20% - 强调文字颜色 4" xfId="49" builtinId="42"/>
    <cellStyle name="40% - 强调文字颜色 4" xfId="50" builtinId="43"/>
    <cellStyle name="强调文字颜色 5" xfId="51" builtinId="45"/>
    <cellStyle name="常规 10 3 2 2" xfId="52"/>
    <cellStyle name="常规 2 2" xfId="53"/>
    <cellStyle name="40% - 强调文字颜色 5" xfId="54" builtinId="47"/>
    <cellStyle name="60% - 强调文字颜色 5" xfId="55" builtinId="48"/>
    <cellStyle name="强调文字颜色 6" xfId="56" builtinId="49"/>
    <cellStyle name="常规 10" xfId="57"/>
    <cellStyle name="常规 2 3" xfId="58"/>
    <cellStyle name="40% - 强调文字颜色 6" xfId="59" builtinId="51"/>
    <cellStyle name="60% - 强调文字颜色 6" xfId="60" builtinId="52"/>
    <cellStyle name="常规 10 3 2" xfId="61"/>
    <cellStyle name="常规 2" xfId="62"/>
    <cellStyle name="常规 2 4" xfId="63"/>
    <cellStyle name="常规 3" xfId="64"/>
    <cellStyle name="常规 4" xfId="65"/>
    <cellStyle name="常规 5" xfId="66"/>
    <cellStyle name="常规 65" xfId="67"/>
    <cellStyle name="常规 65 2" xfId="68"/>
    <cellStyle name="常规 7" xfId="69"/>
    <cellStyle name="常规 8" xfId="70"/>
    <cellStyle name="常规 9" xfId="71"/>
  </cellStyles>
  <dxfs count="2">
    <dxf>
      <font>
        <b val="1"/>
        <i val="0"/>
        <color rgb="FFFF0000"/>
      </font>
    </dxf>
    <dxf>
      <font>
        <b val="1"/>
        <i val="0"/>
        <color rgb="FF00B050"/>
      </font>
    </dxf>
  </dxfs>
  <tableStyles count="0" defaultTableStyle="TableStyleMedium2" defaultPivotStyle="PivotStyleMedium9"/>
  <colors>
    <mruColors>
      <color rgb="00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view="pageLayout" zoomScaleNormal="100" workbookViewId="0">
      <selection activeCell="M5" sqref="M5"/>
    </sheetView>
  </sheetViews>
  <sheetFormatPr defaultColWidth="9" defaultRowHeight="13.5" outlineLevelRow="6"/>
  <cols>
    <col min="1" max="1" width="19" customWidth="1"/>
  </cols>
  <sheetData>
    <row r="1" ht="15.75" customHeight="1"/>
    <row r="2" ht="34.5" customHeight="1" spans="1:10">
      <c r="A2" s="221" t="s">
        <v>0</v>
      </c>
      <c r="B2" s="221" t="s">
        <v>1</v>
      </c>
      <c r="C2" s="221" t="s">
        <v>2</v>
      </c>
      <c r="D2" s="221" t="s">
        <v>3</v>
      </c>
      <c r="E2" s="221" t="s">
        <v>4</v>
      </c>
      <c r="F2" s="221" t="s">
        <v>5</v>
      </c>
      <c r="G2" s="221" t="s">
        <v>6</v>
      </c>
      <c r="H2" s="221" t="s">
        <v>7</v>
      </c>
      <c r="I2" s="221" t="s">
        <v>8</v>
      </c>
      <c r="J2" s="221" t="s">
        <v>9</v>
      </c>
    </row>
    <row r="3" ht="29.25" customHeight="1" spans="1:10">
      <c r="A3" s="221" t="s">
        <v>10</v>
      </c>
      <c r="B3" s="222">
        <v>120</v>
      </c>
      <c r="C3" s="222">
        <v>120</v>
      </c>
      <c r="D3" s="222">
        <v>120</v>
      </c>
      <c r="E3" s="222">
        <v>80</v>
      </c>
      <c r="F3" s="222">
        <v>80</v>
      </c>
      <c r="G3" s="222">
        <v>80</v>
      </c>
      <c r="H3" s="222">
        <v>50</v>
      </c>
      <c r="I3" s="222">
        <v>50</v>
      </c>
      <c r="J3" s="222">
        <v>700</v>
      </c>
    </row>
    <row r="4" ht="22.5" spans="1:10">
      <c r="A4" s="221" t="s">
        <v>11</v>
      </c>
      <c r="B4" s="223" t="s">
        <v>12</v>
      </c>
      <c r="C4" s="223" t="s">
        <v>12</v>
      </c>
      <c r="D4" s="223" t="s">
        <v>12</v>
      </c>
      <c r="E4" s="223" t="s">
        <v>13</v>
      </c>
      <c r="F4" s="223" t="s">
        <v>13</v>
      </c>
      <c r="G4" s="223" t="s">
        <v>13</v>
      </c>
      <c r="H4" s="223" t="s">
        <v>14</v>
      </c>
      <c r="I4" s="223" t="s">
        <v>14</v>
      </c>
      <c r="J4" s="223" t="s">
        <v>15</v>
      </c>
    </row>
    <row r="5" ht="22.5" spans="1:10">
      <c r="A5" s="221" t="s">
        <v>16</v>
      </c>
      <c r="B5" s="223" t="s">
        <v>17</v>
      </c>
      <c r="C5" s="223" t="s">
        <v>17</v>
      </c>
      <c r="D5" s="223" t="s">
        <v>17</v>
      </c>
      <c r="E5" s="223" t="s">
        <v>18</v>
      </c>
      <c r="F5" s="223" t="s">
        <v>18</v>
      </c>
      <c r="G5" s="223" t="s">
        <v>18</v>
      </c>
      <c r="H5" s="223" t="s">
        <v>19</v>
      </c>
      <c r="I5" s="223" t="s">
        <v>19</v>
      </c>
      <c r="J5" s="223" t="s">
        <v>20</v>
      </c>
    </row>
    <row r="6" ht="22.5" spans="1:10">
      <c r="A6" s="221" t="s">
        <v>21</v>
      </c>
      <c r="B6" s="223" t="s">
        <v>22</v>
      </c>
      <c r="C6" s="223" t="s">
        <v>22</v>
      </c>
      <c r="D6" s="223" t="s">
        <v>22</v>
      </c>
      <c r="E6" s="223" t="s">
        <v>23</v>
      </c>
      <c r="F6" s="223" t="s">
        <v>23</v>
      </c>
      <c r="G6" s="223" t="s">
        <v>23</v>
      </c>
      <c r="H6" s="223" t="s">
        <v>24</v>
      </c>
      <c r="I6" s="223" t="s">
        <v>24</v>
      </c>
      <c r="J6" s="223" t="s">
        <v>25</v>
      </c>
    </row>
    <row r="7" ht="22.5" spans="1:10">
      <c r="A7" s="221" t="s">
        <v>26</v>
      </c>
      <c r="B7" s="223" t="s">
        <v>27</v>
      </c>
      <c r="C7" s="223" t="s">
        <v>27</v>
      </c>
      <c r="D7" s="223" t="s">
        <v>27</v>
      </c>
      <c r="E7" s="223" t="s">
        <v>28</v>
      </c>
      <c r="F7" s="223" t="s">
        <v>28</v>
      </c>
      <c r="G7" s="223" t="s">
        <v>28</v>
      </c>
      <c r="H7" s="223" t="s">
        <v>29</v>
      </c>
      <c r="I7" s="223" t="s">
        <v>29</v>
      </c>
      <c r="J7" s="223" t="s">
        <v>30</v>
      </c>
    </row>
  </sheetData>
  <printOptions horizontalCentered="1" verticalCentered="1"/>
  <pageMargins left="0.700694444444445" right="0.700694444444445" top="0.751388888888889" bottom="0.751388888888889" header="0.298611111111111" footer="0.298611111111111"/>
  <pageSetup paperSize="9"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8"/>
  <sheetViews>
    <sheetView topLeftCell="A35" workbookViewId="0">
      <selection activeCell="B63" sqref="B63"/>
    </sheetView>
  </sheetViews>
  <sheetFormatPr defaultColWidth="9" defaultRowHeight="14.25"/>
  <cols>
    <col min="1" max="1" width="5.375" customWidth="1"/>
    <col min="2" max="2" width="7.5" style="27" customWidth="1"/>
    <col min="3" max="10" width="5.625" style="27" customWidth="1"/>
    <col min="11" max="12" width="6.125" style="27" customWidth="1"/>
    <col min="13" max="14" width="4.75" style="27" customWidth="1"/>
    <col min="15" max="15" width="5.5" style="27" customWidth="1"/>
    <col min="16" max="16" width="6.875" style="27" customWidth="1"/>
    <col min="17" max="17" width="5.875" style="27" customWidth="1"/>
    <col min="18" max="18" width="6.125" customWidth="1"/>
    <col min="19" max="19" width="5.125" customWidth="1"/>
    <col min="20" max="20" width="4.75" customWidth="1"/>
  </cols>
  <sheetData>
    <row r="1" ht="26.1" customHeight="1" spans="1:20">
      <c r="A1" s="1" t="s">
        <v>469</v>
      </c>
      <c r="B1" s="1"/>
      <c r="C1" s="1"/>
      <c r="D1" s="1"/>
      <c r="E1" s="1"/>
      <c r="F1" s="1"/>
      <c r="G1" s="1"/>
      <c r="H1" s="1"/>
      <c r="I1" s="1"/>
      <c r="J1" s="1"/>
      <c r="K1" s="1"/>
      <c r="L1" s="1"/>
      <c r="M1" s="1"/>
      <c r="N1" s="1"/>
      <c r="O1" s="1"/>
      <c r="P1" s="1"/>
      <c r="Q1" s="1"/>
      <c r="R1" s="1"/>
      <c r="S1" s="1"/>
      <c r="T1" s="1"/>
    </row>
    <row r="2" ht="27"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53</v>
      </c>
      <c r="C3" s="32">
        <v>85</v>
      </c>
      <c r="D3" s="32">
        <v>114</v>
      </c>
      <c r="E3" s="32">
        <v>81</v>
      </c>
      <c r="F3" s="32">
        <v>67</v>
      </c>
      <c r="G3" s="32">
        <v>58</v>
      </c>
      <c r="H3" s="33">
        <v>62</v>
      </c>
      <c r="I3" s="32">
        <v>44</v>
      </c>
      <c r="J3" s="32">
        <v>45</v>
      </c>
      <c r="K3" s="44">
        <v>556</v>
      </c>
      <c r="L3" s="45">
        <v>0.794285714285714</v>
      </c>
      <c r="M3" s="46">
        <v>2</v>
      </c>
      <c r="N3" s="46">
        <v>4</v>
      </c>
      <c r="O3" s="46">
        <v>-2</v>
      </c>
      <c r="P3" s="34">
        <v>280</v>
      </c>
      <c r="Q3" s="34">
        <v>7</v>
      </c>
      <c r="R3" s="34" t="s">
        <v>461</v>
      </c>
      <c r="S3" s="34" t="str">
        <f>IF(AND(C3&gt;=72,D3&gt;=72,E3&gt;=72,F3&gt;=48,G3&gt;=48,H3&gt;=48,I3&gt;=30,J3&gt;=30),"★"," ")</f>
        <v>★</v>
      </c>
      <c r="T3" s="34" t="s">
        <v>463</v>
      </c>
    </row>
    <row r="4" ht="16.35" customHeight="1" spans="1:20">
      <c r="A4" s="30">
        <v>2</v>
      </c>
      <c r="B4" s="31" t="s">
        <v>54</v>
      </c>
      <c r="C4" s="32">
        <v>86</v>
      </c>
      <c r="D4" s="32">
        <v>117</v>
      </c>
      <c r="E4" s="32">
        <v>89</v>
      </c>
      <c r="F4" s="32">
        <v>61</v>
      </c>
      <c r="G4" s="32">
        <v>59</v>
      </c>
      <c r="H4" s="33">
        <v>61</v>
      </c>
      <c r="I4" s="32">
        <v>46</v>
      </c>
      <c r="J4" s="32">
        <v>36</v>
      </c>
      <c r="K4" s="44">
        <v>555</v>
      </c>
      <c r="L4" s="45">
        <v>0.792857142857143</v>
      </c>
      <c r="M4" s="46">
        <v>5</v>
      </c>
      <c r="N4" s="46">
        <v>5</v>
      </c>
      <c r="O4" s="46">
        <v>0</v>
      </c>
      <c r="P4" s="34">
        <v>292</v>
      </c>
      <c r="Q4" s="34">
        <v>3</v>
      </c>
      <c r="R4" s="34" t="s">
        <v>461</v>
      </c>
      <c r="S4" s="34" t="str">
        <f t="shared" ref="S4:S48" si="0">IF(AND(C4&gt;=72,D4&gt;=72,E4&gt;=72,F4&gt;=48,G4&gt;=48,H4&gt;=48,I4&gt;=30,J4&gt;=30),"★"," ")</f>
        <v>★</v>
      </c>
      <c r="T4" s="34" t="s">
        <v>463</v>
      </c>
    </row>
    <row r="5" ht="16.35" customHeight="1" spans="1:20">
      <c r="A5" s="30">
        <v>3</v>
      </c>
      <c r="B5" s="31" t="s">
        <v>61</v>
      </c>
      <c r="C5" s="32">
        <v>87</v>
      </c>
      <c r="D5" s="32">
        <v>99</v>
      </c>
      <c r="E5" s="32">
        <v>86</v>
      </c>
      <c r="F5" s="32">
        <v>60</v>
      </c>
      <c r="G5" s="32">
        <v>64</v>
      </c>
      <c r="H5" s="33">
        <v>60</v>
      </c>
      <c r="I5" s="32">
        <v>40</v>
      </c>
      <c r="J5" s="32">
        <v>39</v>
      </c>
      <c r="K5" s="44">
        <v>535</v>
      </c>
      <c r="L5" s="45">
        <v>0.764285714285714</v>
      </c>
      <c r="M5" s="46">
        <v>14</v>
      </c>
      <c r="N5" s="46">
        <v>11</v>
      </c>
      <c r="O5" s="46">
        <v>3</v>
      </c>
      <c r="P5" s="34">
        <v>272</v>
      </c>
      <c r="Q5" s="34">
        <v>11</v>
      </c>
      <c r="R5" s="34" t="s">
        <v>461</v>
      </c>
      <c r="S5" s="34" t="str">
        <f t="shared" si="0"/>
        <v>★</v>
      </c>
      <c r="T5" s="34" t="s">
        <v>463</v>
      </c>
    </row>
    <row r="6" ht="16.35" customHeight="1" spans="1:20">
      <c r="A6" s="30">
        <v>4</v>
      </c>
      <c r="B6" s="31" t="s">
        <v>64</v>
      </c>
      <c r="C6" s="32">
        <v>87</v>
      </c>
      <c r="D6" s="32">
        <v>93</v>
      </c>
      <c r="E6" s="32">
        <v>74</v>
      </c>
      <c r="F6" s="32">
        <v>63</v>
      </c>
      <c r="G6" s="32">
        <v>58</v>
      </c>
      <c r="H6" s="33">
        <v>51</v>
      </c>
      <c r="I6" s="32">
        <v>43</v>
      </c>
      <c r="J6" s="32">
        <v>47</v>
      </c>
      <c r="K6" s="44">
        <v>516</v>
      </c>
      <c r="L6" s="45">
        <v>0.737142857142857</v>
      </c>
      <c r="M6" s="46">
        <v>7</v>
      </c>
      <c r="N6" s="46">
        <v>14</v>
      </c>
      <c r="O6" s="46">
        <v>-7</v>
      </c>
      <c r="P6" s="34">
        <v>254</v>
      </c>
      <c r="Q6" s="34">
        <v>20</v>
      </c>
      <c r="R6" s="34" t="s">
        <v>461</v>
      </c>
      <c r="S6" s="34" t="str">
        <f t="shared" si="0"/>
        <v>★</v>
      </c>
      <c r="T6" s="34" t="s">
        <v>21</v>
      </c>
    </row>
    <row r="7" ht="16.35" customHeight="1" spans="1:20">
      <c r="A7" s="30">
        <v>5</v>
      </c>
      <c r="B7" s="31" t="s">
        <v>67</v>
      </c>
      <c r="C7" s="32">
        <v>87</v>
      </c>
      <c r="D7" s="32">
        <v>103</v>
      </c>
      <c r="E7" s="32">
        <v>72</v>
      </c>
      <c r="F7" s="32">
        <v>53</v>
      </c>
      <c r="G7" s="32">
        <v>62</v>
      </c>
      <c r="H7" s="33">
        <v>51</v>
      </c>
      <c r="I7" s="32">
        <v>42</v>
      </c>
      <c r="J7" s="32">
        <v>37</v>
      </c>
      <c r="K7" s="44">
        <v>507</v>
      </c>
      <c r="L7" s="45">
        <v>0.724285714285714</v>
      </c>
      <c r="M7" s="46">
        <v>13</v>
      </c>
      <c r="N7" s="46">
        <v>16</v>
      </c>
      <c r="O7" s="46">
        <v>-3</v>
      </c>
      <c r="P7" s="34">
        <v>262</v>
      </c>
      <c r="Q7" s="34">
        <v>15</v>
      </c>
      <c r="R7" s="34" t="s">
        <v>461</v>
      </c>
      <c r="S7" s="34" t="str">
        <f t="shared" si="0"/>
        <v>★</v>
      </c>
      <c r="T7" s="34" t="s">
        <v>21</v>
      </c>
    </row>
    <row r="8" ht="16.35" customHeight="1" spans="1:20">
      <c r="A8" s="30">
        <v>6</v>
      </c>
      <c r="B8" s="31" t="s">
        <v>76</v>
      </c>
      <c r="C8" s="32">
        <v>94</v>
      </c>
      <c r="D8" s="32">
        <v>97</v>
      </c>
      <c r="E8" s="32">
        <v>80</v>
      </c>
      <c r="F8" s="32">
        <v>39</v>
      </c>
      <c r="G8" s="32">
        <v>55</v>
      </c>
      <c r="H8" s="33">
        <v>50</v>
      </c>
      <c r="I8" s="32">
        <v>34</v>
      </c>
      <c r="J8" s="32">
        <v>39</v>
      </c>
      <c r="K8" s="44">
        <v>488</v>
      </c>
      <c r="L8" s="45">
        <v>0.697142857142857</v>
      </c>
      <c r="M8" s="46">
        <v>19</v>
      </c>
      <c r="N8" s="46">
        <v>24</v>
      </c>
      <c r="O8" s="46">
        <v>-5</v>
      </c>
      <c r="P8" s="34">
        <v>271</v>
      </c>
      <c r="Q8" s="34">
        <v>13</v>
      </c>
      <c r="R8" s="34" t="s">
        <v>461</v>
      </c>
      <c r="S8" s="34" t="str">
        <f t="shared" si="0"/>
        <v> </v>
      </c>
      <c r="T8" s="34" t="s">
        <v>21</v>
      </c>
    </row>
    <row r="9" ht="16.35" customHeight="1" spans="1:20">
      <c r="A9" s="30">
        <v>7</v>
      </c>
      <c r="B9" s="31" t="s">
        <v>80</v>
      </c>
      <c r="C9" s="32">
        <v>74</v>
      </c>
      <c r="D9" s="32">
        <v>100</v>
      </c>
      <c r="E9" s="32">
        <v>43</v>
      </c>
      <c r="F9" s="32">
        <v>54</v>
      </c>
      <c r="G9" s="32">
        <v>61</v>
      </c>
      <c r="H9" s="33">
        <v>62</v>
      </c>
      <c r="I9" s="32">
        <v>40</v>
      </c>
      <c r="J9" s="32">
        <v>37</v>
      </c>
      <c r="K9" s="44">
        <v>471</v>
      </c>
      <c r="L9" s="45">
        <v>0.672857142857143</v>
      </c>
      <c r="M9" s="46">
        <v>46</v>
      </c>
      <c r="N9" s="46">
        <v>30</v>
      </c>
      <c r="O9" s="46">
        <v>16</v>
      </c>
      <c r="P9" s="34">
        <v>217</v>
      </c>
      <c r="Q9" s="34">
        <v>43</v>
      </c>
      <c r="R9" s="34" t="s">
        <v>464</v>
      </c>
      <c r="S9" s="34" t="str">
        <f t="shared" si="0"/>
        <v> </v>
      </c>
      <c r="T9" s="34" t="s">
        <v>21</v>
      </c>
    </row>
    <row r="10" ht="16.35" customHeight="1" spans="1:20">
      <c r="A10" s="30">
        <v>8</v>
      </c>
      <c r="B10" s="31" t="s">
        <v>98</v>
      </c>
      <c r="C10" s="32">
        <v>83</v>
      </c>
      <c r="D10" s="32">
        <v>84</v>
      </c>
      <c r="E10" s="32">
        <v>58</v>
      </c>
      <c r="F10" s="32">
        <v>32</v>
      </c>
      <c r="G10" s="32">
        <v>51</v>
      </c>
      <c r="H10" s="33">
        <v>53</v>
      </c>
      <c r="I10" s="32">
        <v>38</v>
      </c>
      <c r="J10" s="32">
        <v>37</v>
      </c>
      <c r="K10" s="44">
        <v>436</v>
      </c>
      <c r="L10" s="45">
        <v>0.622857142857143</v>
      </c>
      <c r="M10" s="46">
        <v>44</v>
      </c>
      <c r="N10" s="46">
        <v>45</v>
      </c>
      <c r="O10" s="46">
        <v>-1</v>
      </c>
      <c r="P10" s="34">
        <v>225</v>
      </c>
      <c r="Q10" s="34">
        <v>35</v>
      </c>
      <c r="R10" s="34" t="s">
        <v>464</v>
      </c>
      <c r="S10" s="34" t="str">
        <f t="shared" si="0"/>
        <v> </v>
      </c>
      <c r="T10" s="34" t="s">
        <v>21</v>
      </c>
    </row>
    <row r="11" ht="16.35" customHeight="1" spans="1:20">
      <c r="A11" s="30">
        <v>9</v>
      </c>
      <c r="B11" s="31" t="s">
        <v>100</v>
      </c>
      <c r="C11" s="32">
        <v>73</v>
      </c>
      <c r="D11" s="32">
        <v>89</v>
      </c>
      <c r="E11" s="32">
        <v>56</v>
      </c>
      <c r="F11" s="32">
        <v>31</v>
      </c>
      <c r="G11" s="32">
        <v>63</v>
      </c>
      <c r="H11" s="33">
        <v>46</v>
      </c>
      <c r="I11" s="32">
        <v>31</v>
      </c>
      <c r="J11" s="32">
        <v>39</v>
      </c>
      <c r="K11" s="44">
        <v>428</v>
      </c>
      <c r="L11" s="45">
        <v>0.611428571428571</v>
      </c>
      <c r="M11" s="46">
        <v>65</v>
      </c>
      <c r="N11" s="46">
        <v>47</v>
      </c>
      <c r="O11" s="46">
        <v>18</v>
      </c>
      <c r="P11" s="34">
        <v>218</v>
      </c>
      <c r="Q11" s="34">
        <v>42</v>
      </c>
      <c r="R11" s="34" t="s">
        <v>464</v>
      </c>
      <c r="S11" s="34" t="str">
        <f t="shared" si="0"/>
        <v> </v>
      </c>
      <c r="T11" s="34" t="s">
        <v>21</v>
      </c>
    </row>
    <row r="12" ht="16.35" customHeight="1" spans="1:20">
      <c r="A12" s="30">
        <v>10</v>
      </c>
      <c r="B12" s="31" t="s">
        <v>107</v>
      </c>
      <c r="C12" s="32">
        <v>83</v>
      </c>
      <c r="D12" s="32">
        <v>56</v>
      </c>
      <c r="E12" s="32">
        <v>66</v>
      </c>
      <c r="F12" s="32">
        <v>38</v>
      </c>
      <c r="G12" s="32">
        <v>57</v>
      </c>
      <c r="H12" s="33">
        <v>50</v>
      </c>
      <c r="I12" s="32">
        <v>41</v>
      </c>
      <c r="J12" s="32">
        <v>28</v>
      </c>
      <c r="K12" s="44">
        <v>419</v>
      </c>
      <c r="L12" s="45">
        <v>0.598571428571429</v>
      </c>
      <c r="M12" s="46">
        <v>26</v>
      </c>
      <c r="N12" s="46">
        <v>55</v>
      </c>
      <c r="O12" s="46">
        <v>-29</v>
      </c>
      <c r="P12" s="34">
        <v>205</v>
      </c>
      <c r="Q12" s="34">
        <v>50</v>
      </c>
      <c r="R12" s="34" t="s">
        <v>464</v>
      </c>
      <c r="S12" s="34" t="str">
        <f t="shared" si="0"/>
        <v> </v>
      </c>
      <c r="T12" s="34" t="s">
        <v>465</v>
      </c>
    </row>
    <row r="13" ht="16.35" customHeight="1" spans="1:20">
      <c r="A13" s="30">
        <v>11</v>
      </c>
      <c r="B13" s="31" t="s">
        <v>108</v>
      </c>
      <c r="C13" s="32">
        <v>72</v>
      </c>
      <c r="D13" s="32">
        <v>72</v>
      </c>
      <c r="E13" s="32">
        <v>56</v>
      </c>
      <c r="F13" s="32">
        <v>57</v>
      </c>
      <c r="G13" s="32">
        <v>66</v>
      </c>
      <c r="H13" s="33">
        <v>37</v>
      </c>
      <c r="I13" s="32">
        <v>35</v>
      </c>
      <c r="J13" s="32">
        <v>23</v>
      </c>
      <c r="K13" s="44">
        <v>418</v>
      </c>
      <c r="L13" s="45">
        <v>0.597142857142857</v>
      </c>
      <c r="M13" s="46">
        <v>55</v>
      </c>
      <c r="N13" s="46">
        <v>56</v>
      </c>
      <c r="O13" s="46">
        <v>-1</v>
      </c>
      <c r="P13" s="34">
        <v>200</v>
      </c>
      <c r="Q13" s="34">
        <v>60</v>
      </c>
      <c r="R13" s="34" t="s">
        <v>464</v>
      </c>
      <c r="S13" s="34" t="str">
        <f t="shared" si="0"/>
        <v> </v>
      </c>
      <c r="T13" s="34" t="s">
        <v>465</v>
      </c>
    </row>
    <row r="14" ht="16.35" customHeight="1" spans="1:20">
      <c r="A14" s="30">
        <v>12</v>
      </c>
      <c r="B14" s="31" t="s">
        <v>109</v>
      </c>
      <c r="C14" s="32">
        <v>57</v>
      </c>
      <c r="D14" s="32">
        <v>93</v>
      </c>
      <c r="E14" s="32">
        <v>52</v>
      </c>
      <c r="F14" s="32">
        <v>46</v>
      </c>
      <c r="G14" s="32">
        <v>64</v>
      </c>
      <c r="H14" s="33">
        <v>43</v>
      </c>
      <c r="I14" s="32">
        <v>35</v>
      </c>
      <c r="J14" s="32">
        <v>27</v>
      </c>
      <c r="K14" s="44">
        <v>417</v>
      </c>
      <c r="L14" s="45">
        <v>0.595714285714286</v>
      </c>
      <c r="M14" s="46">
        <v>54</v>
      </c>
      <c r="N14" s="46">
        <v>57</v>
      </c>
      <c r="O14" s="46">
        <v>-3</v>
      </c>
      <c r="P14" s="34">
        <v>202</v>
      </c>
      <c r="Q14" s="34">
        <v>56</v>
      </c>
      <c r="R14" s="34" t="s">
        <v>464</v>
      </c>
      <c r="S14" s="34" t="str">
        <f t="shared" si="0"/>
        <v> </v>
      </c>
      <c r="T14" s="34" t="s">
        <v>465</v>
      </c>
    </row>
    <row r="15" ht="16.35" customHeight="1" spans="1:20">
      <c r="A15" s="30">
        <v>13</v>
      </c>
      <c r="B15" s="31" t="s">
        <v>113</v>
      </c>
      <c r="C15" s="32">
        <v>73</v>
      </c>
      <c r="D15" s="32">
        <v>72</v>
      </c>
      <c r="E15" s="32">
        <v>53</v>
      </c>
      <c r="F15" s="32">
        <v>27</v>
      </c>
      <c r="G15" s="32">
        <v>52</v>
      </c>
      <c r="H15" s="33">
        <v>64</v>
      </c>
      <c r="I15" s="32">
        <v>39</v>
      </c>
      <c r="J15" s="32">
        <v>29</v>
      </c>
      <c r="K15" s="44">
        <v>409</v>
      </c>
      <c r="L15" s="45">
        <v>0.584285714285714</v>
      </c>
      <c r="M15" s="46">
        <v>49</v>
      </c>
      <c r="N15" s="46">
        <v>60</v>
      </c>
      <c r="O15" s="46">
        <v>-11</v>
      </c>
      <c r="P15" s="34">
        <v>198</v>
      </c>
      <c r="Q15" s="34">
        <v>63</v>
      </c>
      <c r="R15" s="34" t="s">
        <v>464</v>
      </c>
      <c r="S15" s="34" t="str">
        <f t="shared" si="0"/>
        <v> </v>
      </c>
      <c r="T15" s="34" t="s">
        <v>465</v>
      </c>
    </row>
    <row r="16" ht="16.35" customHeight="1" spans="1:20">
      <c r="A16" s="30">
        <v>14</v>
      </c>
      <c r="B16" s="31" t="s">
        <v>114</v>
      </c>
      <c r="C16" s="32">
        <v>72</v>
      </c>
      <c r="D16" s="32">
        <v>76</v>
      </c>
      <c r="E16" s="32">
        <v>45</v>
      </c>
      <c r="F16" s="32">
        <v>40</v>
      </c>
      <c r="G16" s="32">
        <v>55</v>
      </c>
      <c r="H16" s="33">
        <v>51</v>
      </c>
      <c r="I16" s="32">
        <v>32</v>
      </c>
      <c r="J16" s="32">
        <v>38</v>
      </c>
      <c r="K16" s="44">
        <v>409</v>
      </c>
      <c r="L16" s="45">
        <v>0.584285714285714</v>
      </c>
      <c r="M16" s="46">
        <v>64</v>
      </c>
      <c r="N16" s="46">
        <v>61</v>
      </c>
      <c r="O16" s="46">
        <v>3</v>
      </c>
      <c r="P16" s="34">
        <v>193</v>
      </c>
      <c r="Q16" s="34">
        <v>68</v>
      </c>
      <c r="R16" s="34" t="s">
        <v>464</v>
      </c>
      <c r="S16" s="34" t="str">
        <f t="shared" si="0"/>
        <v> </v>
      </c>
      <c r="T16" s="34" t="s">
        <v>465</v>
      </c>
    </row>
    <row r="17" ht="16.35" customHeight="1" spans="1:20">
      <c r="A17" s="30">
        <v>15</v>
      </c>
      <c r="B17" s="31" t="s">
        <v>116</v>
      </c>
      <c r="C17" s="32">
        <v>69</v>
      </c>
      <c r="D17" s="32">
        <v>96</v>
      </c>
      <c r="E17" s="32">
        <v>35</v>
      </c>
      <c r="F17" s="32">
        <v>58</v>
      </c>
      <c r="G17" s="32">
        <v>52</v>
      </c>
      <c r="H17" s="33">
        <v>34</v>
      </c>
      <c r="I17" s="32">
        <v>26</v>
      </c>
      <c r="J17" s="32">
        <v>38</v>
      </c>
      <c r="K17" s="44">
        <v>408</v>
      </c>
      <c r="L17" s="45">
        <v>0.582857142857143</v>
      </c>
      <c r="M17" s="46">
        <v>69</v>
      </c>
      <c r="N17" s="46">
        <v>63</v>
      </c>
      <c r="O17" s="46">
        <v>6</v>
      </c>
      <c r="P17" s="34">
        <v>200</v>
      </c>
      <c r="Q17" s="34">
        <v>61</v>
      </c>
      <c r="R17" s="34" t="s">
        <v>464</v>
      </c>
      <c r="S17" s="34" t="str">
        <f t="shared" si="0"/>
        <v> </v>
      </c>
      <c r="T17" s="34" t="s">
        <v>465</v>
      </c>
    </row>
    <row r="18" ht="16.35" customHeight="1" spans="1:20">
      <c r="A18" s="30">
        <v>16</v>
      </c>
      <c r="B18" s="35" t="s">
        <v>119</v>
      </c>
      <c r="C18" s="32">
        <v>78</v>
      </c>
      <c r="D18" s="32">
        <v>53</v>
      </c>
      <c r="E18" s="32">
        <v>57</v>
      </c>
      <c r="F18" s="32">
        <v>41</v>
      </c>
      <c r="G18" s="32">
        <v>50</v>
      </c>
      <c r="H18" s="33">
        <v>51</v>
      </c>
      <c r="I18" s="32">
        <v>39</v>
      </c>
      <c r="J18" s="32">
        <v>38</v>
      </c>
      <c r="K18" s="44">
        <v>407</v>
      </c>
      <c r="L18" s="45">
        <v>0.581428571428571</v>
      </c>
      <c r="M18" s="46">
        <v>39</v>
      </c>
      <c r="N18" s="46">
        <v>67</v>
      </c>
      <c r="O18" s="46">
        <v>-28</v>
      </c>
      <c r="P18" s="34">
        <v>188</v>
      </c>
      <c r="Q18" s="34">
        <v>77</v>
      </c>
      <c r="R18" s="34" t="s">
        <v>464</v>
      </c>
      <c r="S18" s="34" t="str">
        <f t="shared" si="0"/>
        <v> </v>
      </c>
      <c r="T18" s="34" t="s">
        <v>465</v>
      </c>
    </row>
    <row r="19" ht="16.35" customHeight="1" spans="1:20">
      <c r="A19" s="30">
        <v>17</v>
      </c>
      <c r="B19" s="31" t="s">
        <v>120</v>
      </c>
      <c r="C19" s="32">
        <v>75</v>
      </c>
      <c r="D19" s="32">
        <v>55</v>
      </c>
      <c r="E19" s="32">
        <v>63</v>
      </c>
      <c r="F19" s="32">
        <v>40</v>
      </c>
      <c r="G19" s="32">
        <v>48</v>
      </c>
      <c r="H19" s="33">
        <v>53</v>
      </c>
      <c r="I19" s="32">
        <v>35</v>
      </c>
      <c r="J19" s="32">
        <v>36</v>
      </c>
      <c r="K19" s="44">
        <v>405</v>
      </c>
      <c r="L19" s="45">
        <v>0.578571428571429</v>
      </c>
      <c r="M19" s="46">
        <v>66</v>
      </c>
      <c r="N19" s="46">
        <v>68</v>
      </c>
      <c r="O19" s="46">
        <v>-2</v>
      </c>
      <c r="P19" s="34">
        <v>193</v>
      </c>
      <c r="Q19" s="34">
        <v>69</v>
      </c>
      <c r="R19" s="34" t="s">
        <v>464</v>
      </c>
      <c r="S19" s="34" t="str">
        <f t="shared" si="0"/>
        <v> </v>
      </c>
      <c r="T19" s="34" t="s">
        <v>465</v>
      </c>
    </row>
    <row r="20" ht="16.35" customHeight="1" spans="1:20">
      <c r="A20" s="30">
        <v>18</v>
      </c>
      <c r="B20" s="31" t="s">
        <v>130</v>
      </c>
      <c r="C20" s="32">
        <v>80</v>
      </c>
      <c r="D20" s="32">
        <v>65</v>
      </c>
      <c r="E20" s="32">
        <v>50</v>
      </c>
      <c r="F20" s="32">
        <v>43</v>
      </c>
      <c r="G20" s="32">
        <v>44</v>
      </c>
      <c r="H20" s="33">
        <v>53</v>
      </c>
      <c r="I20" s="32">
        <v>28</v>
      </c>
      <c r="J20" s="32">
        <v>25</v>
      </c>
      <c r="K20" s="44">
        <v>388</v>
      </c>
      <c r="L20" s="45">
        <v>0.554285714285714</v>
      </c>
      <c r="M20" s="46">
        <v>101</v>
      </c>
      <c r="N20" s="46">
        <v>78</v>
      </c>
      <c r="O20" s="46">
        <v>23</v>
      </c>
      <c r="P20" s="34">
        <v>195</v>
      </c>
      <c r="Q20" s="34">
        <v>66</v>
      </c>
      <c r="R20" s="34" t="s">
        <v>464</v>
      </c>
      <c r="S20" s="34" t="str">
        <f t="shared" si="0"/>
        <v> </v>
      </c>
      <c r="T20" s="34" t="s">
        <v>465</v>
      </c>
    </row>
    <row r="21" ht="16.35" customHeight="1" spans="1:20">
      <c r="A21" s="30">
        <v>19</v>
      </c>
      <c r="B21" s="31" t="s">
        <v>134</v>
      </c>
      <c r="C21" s="32">
        <v>72</v>
      </c>
      <c r="D21" s="32">
        <v>89</v>
      </c>
      <c r="E21" s="56">
        <v>33</v>
      </c>
      <c r="F21" s="32">
        <v>42</v>
      </c>
      <c r="G21" s="32">
        <v>46</v>
      </c>
      <c r="H21" s="33">
        <v>35</v>
      </c>
      <c r="I21" s="32">
        <v>32</v>
      </c>
      <c r="J21" s="32">
        <v>33</v>
      </c>
      <c r="K21" s="44">
        <v>382</v>
      </c>
      <c r="L21" s="45">
        <v>0.545714285714286</v>
      </c>
      <c r="M21" s="46">
        <v>23</v>
      </c>
      <c r="N21" s="46">
        <v>81</v>
      </c>
      <c r="O21" s="46">
        <v>-58</v>
      </c>
      <c r="P21" s="34">
        <v>194</v>
      </c>
      <c r="Q21" s="34">
        <v>67</v>
      </c>
      <c r="R21" s="34" t="s">
        <v>464</v>
      </c>
      <c r="S21" s="34" t="str">
        <f t="shared" si="0"/>
        <v> </v>
      </c>
      <c r="T21" s="34" t="s">
        <v>465</v>
      </c>
    </row>
    <row r="22" ht="16.35" customHeight="1" spans="1:20">
      <c r="A22" s="30">
        <v>20</v>
      </c>
      <c r="B22" s="31" t="s">
        <v>135</v>
      </c>
      <c r="C22" s="32">
        <v>69</v>
      </c>
      <c r="D22" s="32">
        <v>50</v>
      </c>
      <c r="E22" s="32">
        <v>57</v>
      </c>
      <c r="F22" s="32">
        <v>18</v>
      </c>
      <c r="G22" s="32">
        <v>66</v>
      </c>
      <c r="H22" s="33">
        <v>45</v>
      </c>
      <c r="I22" s="32">
        <v>37</v>
      </c>
      <c r="J22" s="32">
        <v>39</v>
      </c>
      <c r="K22" s="44">
        <v>381</v>
      </c>
      <c r="L22" s="45">
        <v>0.544285714285714</v>
      </c>
      <c r="M22" s="46">
        <v>116</v>
      </c>
      <c r="N22" s="46">
        <v>82</v>
      </c>
      <c r="O22" s="46">
        <v>34</v>
      </c>
      <c r="P22" s="34">
        <v>176</v>
      </c>
      <c r="Q22" s="34">
        <v>92</v>
      </c>
      <c r="R22" s="34" t="s">
        <v>464</v>
      </c>
      <c r="S22" s="34" t="str">
        <f t="shared" si="0"/>
        <v> </v>
      </c>
      <c r="T22" s="34" t="s">
        <v>465</v>
      </c>
    </row>
    <row r="23" ht="16.35" customHeight="1" spans="1:20">
      <c r="A23" s="30">
        <v>21</v>
      </c>
      <c r="B23" s="31" t="s">
        <v>136</v>
      </c>
      <c r="C23" s="32">
        <v>76</v>
      </c>
      <c r="D23" s="32">
        <v>68</v>
      </c>
      <c r="E23" s="32">
        <v>39</v>
      </c>
      <c r="F23" s="32">
        <v>39</v>
      </c>
      <c r="G23" s="32">
        <v>48</v>
      </c>
      <c r="H23" s="33">
        <v>36</v>
      </c>
      <c r="I23" s="32">
        <v>37</v>
      </c>
      <c r="J23" s="32">
        <v>35</v>
      </c>
      <c r="K23" s="44">
        <v>378</v>
      </c>
      <c r="L23" s="45">
        <v>0.54</v>
      </c>
      <c r="M23" s="46">
        <v>97</v>
      </c>
      <c r="N23" s="46">
        <v>84</v>
      </c>
      <c r="O23" s="46">
        <v>13</v>
      </c>
      <c r="P23" s="34">
        <v>183</v>
      </c>
      <c r="Q23" s="34">
        <v>84</v>
      </c>
      <c r="R23" s="34" t="s">
        <v>464</v>
      </c>
      <c r="S23" s="34" t="str">
        <f t="shared" si="0"/>
        <v> </v>
      </c>
      <c r="T23" s="34" t="s">
        <v>465</v>
      </c>
    </row>
    <row r="24" ht="16.35" customHeight="1" spans="1:20">
      <c r="A24" s="30">
        <v>22</v>
      </c>
      <c r="B24" s="31" t="s">
        <v>142</v>
      </c>
      <c r="C24" s="32">
        <v>73</v>
      </c>
      <c r="D24" s="32">
        <v>50</v>
      </c>
      <c r="E24" s="32">
        <v>50</v>
      </c>
      <c r="F24" s="32">
        <v>22</v>
      </c>
      <c r="G24" s="32">
        <v>60</v>
      </c>
      <c r="H24" s="33">
        <v>50</v>
      </c>
      <c r="I24" s="32">
        <v>35</v>
      </c>
      <c r="J24" s="32">
        <v>33</v>
      </c>
      <c r="K24" s="44">
        <v>373</v>
      </c>
      <c r="L24" s="45">
        <v>0.532857142857143</v>
      </c>
      <c r="M24" s="46">
        <v>110</v>
      </c>
      <c r="N24" s="46">
        <v>90</v>
      </c>
      <c r="O24" s="46">
        <v>20</v>
      </c>
      <c r="P24" s="34">
        <v>173</v>
      </c>
      <c r="Q24" s="34">
        <v>97</v>
      </c>
      <c r="R24" s="34" t="s">
        <v>464</v>
      </c>
      <c r="S24" s="34" t="str">
        <f t="shared" si="0"/>
        <v> </v>
      </c>
      <c r="T24" s="34" t="s">
        <v>465</v>
      </c>
    </row>
    <row r="25" ht="16.35" customHeight="1" spans="1:20">
      <c r="A25" s="30">
        <v>23</v>
      </c>
      <c r="B25" s="31" t="s">
        <v>155</v>
      </c>
      <c r="C25" s="32">
        <v>60</v>
      </c>
      <c r="D25" s="32">
        <v>63</v>
      </c>
      <c r="E25" s="32">
        <v>66</v>
      </c>
      <c r="F25" s="32">
        <v>28</v>
      </c>
      <c r="G25" s="32">
        <v>43</v>
      </c>
      <c r="H25" s="33">
        <v>48</v>
      </c>
      <c r="I25" s="32">
        <v>20</v>
      </c>
      <c r="J25" s="32">
        <v>24</v>
      </c>
      <c r="K25" s="44">
        <v>352</v>
      </c>
      <c r="L25" s="45">
        <v>0.502857142857143</v>
      </c>
      <c r="M25" s="46">
        <v>87</v>
      </c>
      <c r="N25" s="46">
        <v>101</v>
      </c>
      <c r="O25" s="46">
        <v>-14</v>
      </c>
      <c r="P25" s="34">
        <v>189</v>
      </c>
      <c r="Q25" s="34">
        <v>75</v>
      </c>
      <c r="R25" s="34" t="s">
        <v>464</v>
      </c>
      <c r="S25" s="34" t="str">
        <f t="shared" si="0"/>
        <v> </v>
      </c>
      <c r="T25" s="34" t="s">
        <v>465</v>
      </c>
    </row>
    <row r="26" ht="16.35" customHeight="1" spans="1:20">
      <c r="A26" s="30">
        <v>24</v>
      </c>
      <c r="B26" s="31" t="s">
        <v>157</v>
      </c>
      <c r="C26" s="32">
        <v>69</v>
      </c>
      <c r="D26" s="32">
        <v>59</v>
      </c>
      <c r="E26" s="32">
        <v>39</v>
      </c>
      <c r="F26" s="32">
        <v>25</v>
      </c>
      <c r="G26" s="32">
        <v>60</v>
      </c>
      <c r="H26" s="33">
        <v>50</v>
      </c>
      <c r="I26" s="32">
        <v>24</v>
      </c>
      <c r="J26" s="32">
        <v>25</v>
      </c>
      <c r="K26" s="44">
        <v>351</v>
      </c>
      <c r="L26" s="45">
        <v>0.501428571428571</v>
      </c>
      <c r="M26" s="46">
        <v>119</v>
      </c>
      <c r="N26" s="46">
        <v>104</v>
      </c>
      <c r="O26" s="46">
        <v>15</v>
      </c>
      <c r="P26" s="34">
        <v>167</v>
      </c>
      <c r="Q26" s="34">
        <v>104</v>
      </c>
      <c r="R26" s="34" t="s">
        <v>464</v>
      </c>
      <c r="S26" s="34" t="str">
        <f t="shared" si="0"/>
        <v> </v>
      </c>
      <c r="T26" s="34" t="s">
        <v>465</v>
      </c>
    </row>
    <row r="27" ht="16.35" customHeight="1" spans="1:20">
      <c r="A27" s="30">
        <v>25</v>
      </c>
      <c r="B27" s="31" t="s">
        <v>158</v>
      </c>
      <c r="C27" s="32">
        <v>77</v>
      </c>
      <c r="D27" s="32">
        <v>54</v>
      </c>
      <c r="E27" s="32">
        <v>24</v>
      </c>
      <c r="F27" s="32">
        <v>38</v>
      </c>
      <c r="G27" s="32">
        <v>43</v>
      </c>
      <c r="H27" s="33">
        <v>51</v>
      </c>
      <c r="I27" s="32">
        <v>37</v>
      </c>
      <c r="J27" s="32">
        <v>26</v>
      </c>
      <c r="K27" s="44">
        <v>350</v>
      </c>
      <c r="L27" s="45">
        <v>0.5</v>
      </c>
      <c r="M27" s="46">
        <v>100</v>
      </c>
      <c r="N27" s="46">
        <v>105</v>
      </c>
      <c r="O27" s="46">
        <v>-5</v>
      </c>
      <c r="P27" s="34">
        <v>155</v>
      </c>
      <c r="Q27" s="34">
        <v>117</v>
      </c>
      <c r="R27" s="34" t="s">
        <v>464</v>
      </c>
      <c r="S27" s="34" t="str">
        <f t="shared" si="0"/>
        <v> </v>
      </c>
      <c r="T27" s="34" t="s">
        <v>465</v>
      </c>
    </row>
    <row r="28" ht="16.35" customHeight="1" spans="1:20">
      <c r="A28" s="30">
        <v>26</v>
      </c>
      <c r="B28" s="31" t="s">
        <v>164</v>
      </c>
      <c r="C28" s="32">
        <v>65</v>
      </c>
      <c r="D28" s="32">
        <v>37</v>
      </c>
      <c r="E28" s="32">
        <v>41</v>
      </c>
      <c r="F28" s="32">
        <v>39</v>
      </c>
      <c r="G28" s="32">
        <v>51</v>
      </c>
      <c r="H28" s="33">
        <v>37</v>
      </c>
      <c r="I28" s="32">
        <v>41</v>
      </c>
      <c r="J28" s="32">
        <v>33</v>
      </c>
      <c r="K28" s="44">
        <v>344</v>
      </c>
      <c r="L28" s="45">
        <v>0.491428571428571</v>
      </c>
      <c r="M28" s="46">
        <v>117</v>
      </c>
      <c r="N28" s="46">
        <v>112</v>
      </c>
      <c r="O28" s="46">
        <v>5</v>
      </c>
      <c r="P28" s="34">
        <v>143</v>
      </c>
      <c r="Q28" s="34">
        <v>152</v>
      </c>
      <c r="R28" s="34" t="s">
        <v>464</v>
      </c>
      <c r="S28" s="34" t="str">
        <f t="shared" si="0"/>
        <v> </v>
      </c>
      <c r="T28" s="34" t="s">
        <v>465</v>
      </c>
    </row>
    <row r="29" ht="16.35" customHeight="1" spans="1:20">
      <c r="A29" s="30">
        <v>27</v>
      </c>
      <c r="B29" s="31" t="s">
        <v>167</v>
      </c>
      <c r="C29" s="32">
        <v>60</v>
      </c>
      <c r="D29" s="32">
        <v>68</v>
      </c>
      <c r="E29" s="32">
        <v>47</v>
      </c>
      <c r="F29" s="32">
        <v>20</v>
      </c>
      <c r="G29" s="32">
        <v>49</v>
      </c>
      <c r="H29" s="33">
        <v>42</v>
      </c>
      <c r="I29" s="32">
        <v>30</v>
      </c>
      <c r="J29" s="32">
        <v>26</v>
      </c>
      <c r="K29" s="44">
        <v>342</v>
      </c>
      <c r="L29" s="45">
        <v>0.488571428571429</v>
      </c>
      <c r="M29" s="46">
        <v>108</v>
      </c>
      <c r="N29" s="46">
        <v>114</v>
      </c>
      <c r="O29" s="46">
        <v>-6</v>
      </c>
      <c r="P29" s="34">
        <v>175</v>
      </c>
      <c r="Q29" s="34">
        <v>94</v>
      </c>
      <c r="R29" s="34" t="s">
        <v>464</v>
      </c>
      <c r="S29" s="34" t="str">
        <f t="shared" si="0"/>
        <v> </v>
      </c>
      <c r="T29" s="34" t="s">
        <v>465</v>
      </c>
    </row>
    <row r="30" ht="16.35" customHeight="1" spans="1:20">
      <c r="A30" s="30">
        <v>28</v>
      </c>
      <c r="B30" s="35" t="s">
        <v>168</v>
      </c>
      <c r="C30" s="32">
        <v>69</v>
      </c>
      <c r="D30" s="32">
        <v>49</v>
      </c>
      <c r="E30" s="32">
        <v>48</v>
      </c>
      <c r="F30" s="32">
        <v>23</v>
      </c>
      <c r="G30" s="32">
        <v>45</v>
      </c>
      <c r="H30" s="33">
        <v>39</v>
      </c>
      <c r="I30" s="32">
        <v>28</v>
      </c>
      <c r="J30" s="32">
        <v>40</v>
      </c>
      <c r="K30" s="44">
        <v>341</v>
      </c>
      <c r="L30" s="45">
        <v>0.487142857142857</v>
      </c>
      <c r="M30" s="46">
        <v>94</v>
      </c>
      <c r="N30" s="46">
        <v>116</v>
      </c>
      <c r="O30" s="46">
        <v>-22</v>
      </c>
      <c r="P30" s="34">
        <v>166</v>
      </c>
      <c r="Q30" s="34">
        <v>106</v>
      </c>
      <c r="R30" s="34" t="s">
        <v>464</v>
      </c>
      <c r="S30" s="34" t="str">
        <f t="shared" si="0"/>
        <v> </v>
      </c>
      <c r="T30" s="34" t="s">
        <v>465</v>
      </c>
    </row>
    <row r="31" ht="16.35" customHeight="1" spans="1:20">
      <c r="A31" s="30">
        <v>29</v>
      </c>
      <c r="B31" s="31" t="s">
        <v>213</v>
      </c>
      <c r="C31" s="32">
        <v>61</v>
      </c>
      <c r="D31" s="32">
        <v>20</v>
      </c>
      <c r="E31" s="32">
        <v>38</v>
      </c>
      <c r="F31" s="32">
        <v>27</v>
      </c>
      <c r="G31" s="32">
        <v>44</v>
      </c>
      <c r="H31" s="33">
        <v>45</v>
      </c>
      <c r="I31" s="32">
        <v>25</v>
      </c>
      <c r="J31" s="32">
        <v>29</v>
      </c>
      <c r="K31" s="44">
        <v>289</v>
      </c>
      <c r="L31" s="45">
        <v>0.412857142857143</v>
      </c>
      <c r="M31" s="46">
        <v>173</v>
      </c>
      <c r="N31" s="46">
        <v>163</v>
      </c>
      <c r="O31" s="46">
        <v>10</v>
      </c>
      <c r="P31" s="34">
        <v>119</v>
      </c>
      <c r="Q31" s="34">
        <v>193</v>
      </c>
      <c r="R31" s="34" t="s">
        <v>464</v>
      </c>
      <c r="S31" s="34" t="str">
        <f t="shared" si="0"/>
        <v> </v>
      </c>
      <c r="T31" s="34" t="s">
        <v>465</v>
      </c>
    </row>
    <row r="32" ht="16.35" customHeight="1" spans="1:20">
      <c r="A32" s="30">
        <v>30</v>
      </c>
      <c r="B32" s="31" t="s">
        <v>224</v>
      </c>
      <c r="C32" s="32">
        <v>57</v>
      </c>
      <c r="D32" s="32">
        <v>27</v>
      </c>
      <c r="E32" s="32">
        <v>48</v>
      </c>
      <c r="F32" s="32">
        <v>29</v>
      </c>
      <c r="G32" s="32">
        <v>45</v>
      </c>
      <c r="H32" s="33">
        <v>28</v>
      </c>
      <c r="I32" s="32">
        <v>23</v>
      </c>
      <c r="J32" s="32">
        <v>26</v>
      </c>
      <c r="K32" s="44">
        <v>283</v>
      </c>
      <c r="L32" s="45">
        <v>0.404285714285714</v>
      </c>
      <c r="M32" s="46">
        <v>148</v>
      </c>
      <c r="N32" s="46">
        <v>173</v>
      </c>
      <c r="O32" s="46">
        <v>-25</v>
      </c>
      <c r="P32" s="34">
        <v>132</v>
      </c>
      <c r="Q32" s="34">
        <v>171</v>
      </c>
      <c r="R32" s="34" t="s">
        <v>464</v>
      </c>
      <c r="S32" s="34" t="str">
        <f t="shared" si="0"/>
        <v> </v>
      </c>
      <c r="T32" s="34" t="s">
        <v>465</v>
      </c>
    </row>
    <row r="33" ht="16.35" customHeight="1" spans="1:20">
      <c r="A33" s="30">
        <v>31</v>
      </c>
      <c r="B33" s="31" t="s">
        <v>263</v>
      </c>
      <c r="C33" s="32">
        <v>49</v>
      </c>
      <c r="D33" s="32">
        <v>29</v>
      </c>
      <c r="E33" s="32">
        <v>26</v>
      </c>
      <c r="F33" s="32">
        <v>33</v>
      </c>
      <c r="G33" s="32">
        <v>38</v>
      </c>
      <c r="H33" s="33">
        <v>21</v>
      </c>
      <c r="I33" s="32">
        <v>21</v>
      </c>
      <c r="J33" s="32">
        <v>29</v>
      </c>
      <c r="K33" s="44">
        <v>246</v>
      </c>
      <c r="L33" s="45">
        <v>0.351428571428571</v>
      </c>
      <c r="M33" s="46">
        <v>239</v>
      </c>
      <c r="N33" s="46">
        <v>211</v>
      </c>
      <c r="O33" s="46">
        <v>28</v>
      </c>
      <c r="P33" s="34">
        <v>104</v>
      </c>
      <c r="Q33" s="34">
        <v>226</v>
      </c>
      <c r="R33" s="34" t="s">
        <v>464</v>
      </c>
      <c r="S33" s="34" t="str">
        <f t="shared" si="0"/>
        <v> </v>
      </c>
      <c r="T33" s="34" t="s">
        <v>26</v>
      </c>
    </row>
    <row r="34" ht="16.35" customHeight="1" spans="1:20">
      <c r="A34" s="30">
        <v>32</v>
      </c>
      <c r="B34" s="31" t="s">
        <v>269</v>
      </c>
      <c r="C34" s="32">
        <v>37</v>
      </c>
      <c r="D34" s="32">
        <v>35</v>
      </c>
      <c r="E34" s="32">
        <v>30</v>
      </c>
      <c r="F34" s="32">
        <v>23</v>
      </c>
      <c r="G34" s="32">
        <v>46</v>
      </c>
      <c r="H34" s="33">
        <v>32</v>
      </c>
      <c r="I34" s="32">
        <v>22</v>
      </c>
      <c r="J34" s="32">
        <v>16</v>
      </c>
      <c r="K34" s="44">
        <v>241</v>
      </c>
      <c r="L34" s="45">
        <v>0.344285714285714</v>
      </c>
      <c r="M34" s="46">
        <v>136</v>
      </c>
      <c r="N34" s="46">
        <v>218</v>
      </c>
      <c r="O34" s="46">
        <v>-82</v>
      </c>
      <c r="P34" s="34">
        <v>102</v>
      </c>
      <c r="Q34" s="34">
        <v>232</v>
      </c>
      <c r="R34" s="34" t="s">
        <v>464</v>
      </c>
      <c r="S34" s="34" t="str">
        <f t="shared" si="0"/>
        <v> </v>
      </c>
      <c r="T34" s="34" t="s">
        <v>26</v>
      </c>
    </row>
    <row r="35" ht="16.35" customHeight="1" spans="1:20">
      <c r="A35" s="30">
        <v>33</v>
      </c>
      <c r="B35" s="31" t="s">
        <v>278</v>
      </c>
      <c r="C35" s="32">
        <v>48</v>
      </c>
      <c r="D35" s="32">
        <v>37</v>
      </c>
      <c r="E35" s="32">
        <v>26</v>
      </c>
      <c r="F35" s="32">
        <v>24</v>
      </c>
      <c r="G35" s="32">
        <v>40</v>
      </c>
      <c r="H35" s="33">
        <v>23</v>
      </c>
      <c r="I35" s="32">
        <v>15</v>
      </c>
      <c r="J35" s="32">
        <v>20</v>
      </c>
      <c r="K35" s="44">
        <v>233</v>
      </c>
      <c r="L35" s="45">
        <v>0.332857142857143</v>
      </c>
      <c r="M35" s="46">
        <v>268</v>
      </c>
      <c r="N35" s="46">
        <v>227</v>
      </c>
      <c r="O35" s="46">
        <v>41</v>
      </c>
      <c r="P35" s="34">
        <v>111</v>
      </c>
      <c r="Q35" s="34">
        <v>212</v>
      </c>
      <c r="R35" s="34" t="s">
        <v>464</v>
      </c>
      <c r="S35" s="34" t="str">
        <f t="shared" si="0"/>
        <v> </v>
      </c>
      <c r="T35" s="34" t="s">
        <v>26</v>
      </c>
    </row>
    <row r="36" ht="16.35" customHeight="1" spans="1:20">
      <c r="A36" s="30">
        <v>34</v>
      </c>
      <c r="B36" s="31" t="s">
        <v>289</v>
      </c>
      <c r="C36" s="32">
        <v>60</v>
      </c>
      <c r="D36" s="32">
        <v>26</v>
      </c>
      <c r="E36" s="32">
        <v>24</v>
      </c>
      <c r="F36" s="32">
        <v>20</v>
      </c>
      <c r="G36" s="32">
        <v>33</v>
      </c>
      <c r="H36" s="33">
        <v>24</v>
      </c>
      <c r="I36" s="32">
        <v>15</v>
      </c>
      <c r="J36" s="32">
        <v>23</v>
      </c>
      <c r="K36" s="44">
        <v>225</v>
      </c>
      <c r="L36" s="45">
        <v>0.321428571428571</v>
      </c>
      <c r="M36" s="46">
        <v>224</v>
      </c>
      <c r="N36" s="46">
        <v>238</v>
      </c>
      <c r="O36" s="46">
        <v>-14</v>
      </c>
      <c r="P36" s="34">
        <v>110</v>
      </c>
      <c r="Q36" s="34">
        <v>213</v>
      </c>
      <c r="R36" s="34" t="s">
        <v>464</v>
      </c>
      <c r="S36" s="34" t="str">
        <f t="shared" si="0"/>
        <v> </v>
      </c>
      <c r="T36" s="34" t="s">
        <v>26</v>
      </c>
    </row>
    <row r="37" ht="16.35" customHeight="1" spans="1:20">
      <c r="A37" s="30">
        <v>35</v>
      </c>
      <c r="B37" s="35" t="s">
        <v>327</v>
      </c>
      <c r="C37" s="32">
        <v>15</v>
      </c>
      <c r="D37" s="32">
        <v>22</v>
      </c>
      <c r="E37" s="32">
        <v>32</v>
      </c>
      <c r="F37" s="32">
        <v>18</v>
      </c>
      <c r="G37" s="32">
        <v>28</v>
      </c>
      <c r="H37" s="33">
        <v>40</v>
      </c>
      <c r="I37" s="32">
        <v>23</v>
      </c>
      <c r="J37" s="32">
        <v>19</v>
      </c>
      <c r="K37" s="44">
        <v>197</v>
      </c>
      <c r="L37" s="45">
        <v>0.281428571428571</v>
      </c>
      <c r="M37" s="46">
        <v>251</v>
      </c>
      <c r="N37" s="46">
        <v>276</v>
      </c>
      <c r="O37" s="46">
        <v>-25</v>
      </c>
      <c r="P37" s="34">
        <v>69</v>
      </c>
      <c r="Q37" s="34">
        <v>306</v>
      </c>
      <c r="R37" s="34" t="s">
        <v>464</v>
      </c>
      <c r="S37" s="34" t="str">
        <f t="shared" si="0"/>
        <v> </v>
      </c>
      <c r="T37" s="34" t="s">
        <v>26</v>
      </c>
    </row>
    <row r="38" ht="16.35" customHeight="1" spans="1:20">
      <c r="A38" s="30">
        <v>36</v>
      </c>
      <c r="B38" s="31" t="s">
        <v>330</v>
      </c>
      <c r="C38" s="32">
        <v>54</v>
      </c>
      <c r="D38" s="32">
        <v>12</v>
      </c>
      <c r="E38" s="32">
        <v>30</v>
      </c>
      <c r="F38" s="32">
        <v>17</v>
      </c>
      <c r="G38" s="32">
        <v>37</v>
      </c>
      <c r="H38" s="33">
        <v>14</v>
      </c>
      <c r="I38" s="32">
        <v>20</v>
      </c>
      <c r="J38" s="32">
        <v>11</v>
      </c>
      <c r="K38" s="44">
        <v>195</v>
      </c>
      <c r="L38" s="45">
        <v>0.278571428571429</v>
      </c>
      <c r="M38" s="46">
        <v>278</v>
      </c>
      <c r="N38" s="46">
        <v>278</v>
      </c>
      <c r="O38" s="46">
        <v>0</v>
      </c>
      <c r="P38" s="34">
        <v>96</v>
      </c>
      <c r="Q38" s="34">
        <v>257</v>
      </c>
      <c r="R38" s="34" t="s">
        <v>464</v>
      </c>
      <c r="S38" s="34" t="str">
        <f t="shared" si="0"/>
        <v> </v>
      </c>
      <c r="T38" s="34" t="s">
        <v>26</v>
      </c>
    </row>
    <row r="39" ht="16.35" customHeight="1" spans="1:20">
      <c r="A39" s="30">
        <v>37</v>
      </c>
      <c r="B39" s="31" t="s">
        <v>331</v>
      </c>
      <c r="C39" s="32">
        <v>44</v>
      </c>
      <c r="D39" s="32">
        <v>13</v>
      </c>
      <c r="E39" s="32">
        <v>40</v>
      </c>
      <c r="F39" s="32">
        <v>14</v>
      </c>
      <c r="G39" s="32">
        <v>30</v>
      </c>
      <c r="H39" s="33">
        <v>24</v>
      </c>
      <c r="I39" s="32">
        <v>17</v>
      </c>
      <c r="J39" s="32">
        <v>12</v>
      </c>
      <c r="K39" s="44">
        <v>194</v>
      </c>
      <c r="L39" s="45">
        <v>0.277142857142857</v>
      </c>
      <c r="M39" s="46">
        <v>300</v>
      </c>
      <c r="N39" s="46">
        <v>280</v>
      </c>
      <c r="O39" s="46">
        <v>20</v>
      </c>
      <c r="P39" s="34">
        <v>97</v>
      </c>
      <c r="Q39" s="34">
        <v>252</v>
      </c>
      <c r="R39" s="34" t="s">
        <v>464</v>
      </c>
      <c r="S39" s="34" t="str">
        <f t="shared" si="0"/>
        <v> </v>
      </c>
      <c r="T39" s="34" t="s">
        <v>26</v>
      </c>
    </row>
    <row r="40" ht="16.35" customHeight="1" spans="1:20">
      <c r="A40" s="30">
        <v>38</v>
      </c>
      <c r="B40" s="31" t="s">
        <v>339</v>
      </c>
      <c r="C40" s="32">
        <v>27</v>
      </c>
      <c r="D40" s="32">
        <v>15</v>
      </c>
      <c r="E40" s="32">
        <v>29</v>
      </c>
      <c r="F40" s="32">
        <v>13</v>
      </c>
      <c r="G40" s="32">
        <v>38</v>
      </c>
      <c r="H40" s="33">
        <v>16</v>
      </c>
      <c r="I40" s="32">
        <v>21</v>
      </c>
      <c r="J40" s="32">
        <v>22</v>
      </c>
      <c r="K40" s="44">
        <v>181</v>
      </c>
      <c r="L40" s="45">
        <v>0.258571428571429</v>
      </c>
      <c r="M40" s="46">
        <v>249</v>
      </c>
      <c r="N40" s="46">
        <v>288</v>
      </c>
      <c r="O40" s="46">
        <v>-39</v>
      </c>
      <c r="P40" s="34">
        <v>71</v>
      </c>
      <c r="Q40" s="34">
        <v>304</v>
      </c>
      <c r="R40" s="34" t="s">
        <v>464</v>
      </c>
      <c r="S40" s="34" t="str">
        <f t="shared" si="0"/>
        <v> </v>
      </c>
      <c r="T40" s="34" t="s">
        <v>26</v>
      </c>
    </row>
    <row r="41" ht="16.35" customHeight="1" spans="1:20">
      <c r="A41" s="30">
        <v>39</v>
      </c>
      <c r="B41" s="31" t="s">
        <v>341</v>
      </c>
      <c r="C41" s="32">
        <v>41</v>
      </c>
      <c r="D41" s="32">
        <v>13</v>
      </c>
      <c r="E41" s="32">
        <v>27</v>
      </c>
      <c r="F41" s="32">
        <v>16</v>
      </c>
      <c r="G41" s="32">
        <v>28</v>
      </c>
      <c r="H41" s="33">
        <v>22</v>
      </c>
      <c r="I41" s="32">
        <v>17</v>
      </c>
      <c r="J41" s="32">
        <v>16</v>
      </c>
      <c r="K41" s="44">
        <v>180</v>
      </c>
      <c r="L41" s="45">
        <v>0.257142857142857</v>
      </c>
      <c r="M41" s="46">
        <v>338</v>
      </c>
      <c r="N41" s="46">
        <v>289</v>
      </c>
      <c r="O41" s="46">
        <v>49</v>
      </c>
      <c r="P41" s="34">
        <v>81</v>
      </c>
      <c r="Q41" s="34">
        <v>289</v>
      </c>
      <c r="R41" s="34" t="s">
        <v>464</v>
      </c>
      <c r="S41" s="34" t="str">
        <f t="shared" si="0"/>
        <v> </v>
      </c>
      <c r="T41" s="34" t="s">
        <v>26</v>
      </c>
    </row>
    <row r="42" ht="16.35" customHeight="1" spans="1:20">
      <c r="A42" s="30">
        <v>40</v>
      </c>
      <c r="B42" s="31" t="s">
        <v>347</v>
      </c>
      <c r="C42" s="32">
        <v>60</v>
      </c>
      <c r="D42" s="32">
        <v>9</v>
      </c>
      <c r="E42" s="32">
        <v>29</v>
      </c>
      <c r="F42" s="32">
        <v>14</v>
      </c>
      <c r="G42" s="32">
        <v>31</v>
      </c>
      <c r="H42" s="33">
        <v>6</v>
      </c>
      <c r="I42" s="32">
        <v>12</v>
      </c>
      <c r="J42" s="32">
        <v>13</v>
      </c>
      <c r="K42" s="44">
        <v>174</v>
      </c>
      <c r="L42" s="45">
        <v>0.248571428571429</v>
      </c>
      <c r="M42" s="46">
        <v>316</v>
      </c>
      <c r="N42" s="46">
        <v>295</v>
      </c>
      <c r="O42" s="46">
        <v>21</v>
      </c>
      <c r="P42" s="34">
        <v>98</v>
      </c>
      <c r="Q42" s="34">
        <v>246</v>
      </c>
      <c r="R42" s="34" t="s">
        <v>464</v>
      </c>
      <c r="S42" s="34" t="str">
        <f t="shared" si="0"/>
        <v> </v>
      </c>
      <c r="T42" s="34" t="s">
        <v>26</v>
      </c>
    </row>
    <row r="43" ht="16.35" customHeight="1" spans="1:20">
      <c r="A43" s="30">
        <v>41</v>
      </c>
      <c r="B43" s="31" t="s">
        <v>366</v>
      </c>
      <c r="C43" s="32">
        <v>27</v>
      </c>
      <c r="D43" s="32">
        <v>12</v>
      </c>
      <c r="E43" s="32">
        <v>25</v>
      </c>
      <c r="F43" s="32">
        <v>13</v>
      </c>
      <c r="G43" s="32">
        <v>31</v>
      </c>
      <c r="H43" s="33">
        <v>14</v>
      </c>
      <c r="I43" s="32">
        <v>8</v>
      </c>
      <c r="J43" s="32">
        <v>11</v>
      </c>
      <c r="K43" s="44">
        <v>141</v>
      </c>
      <c r="L43" s="45">
        <v>0.201428571428571</v>
      </c>
      <c r="M43" s="46">
        <v>320</v>
      </c>
      <c r="N43" s="46">
        <v>315</v>
      </c>
      <c r="O43" s="46">
        <v>5</v>
      </c>
      <c r="P43" s="34">
        <v>64</v>
      </c>
      <c r="Q43" s="34">
        <v>312</v>
      </c>
      <c r="R43" s="34" t="s">
        <v>464</v>
      </c>
      <c r="S43" s="34" t="str">
        <f t="shared" si="0"/>
        <v> </v>
      </c>
      <c r="T43" s="34" t="s">
        <v>26</v>
      </c>
    </row>
    <row r="44" ht="16.35" customHeight="1" spans="1:20">
      <c r="A44" s="30">
        <v>42</v>
      </c>
      <c r="B44" s="31" t="s">
        <v>369</v>
      </c>
      <c r="C44" s="32">
        <v>22</v>
      </c>
      <c r="D44" s="32">
        <v>12</v>
      </c>
      <c r="E44" s="32">
        <v>26</v>
      </c>
      <c r="F44" s="32">
        <v>10</v>
      </c>
      <c r="G44" s="32">
        <v>26</v>
      </c>
      <c r="H44" s="33">
        <v>13</v>
      </c>
      <c r="I44" s="32">
        <v>11</v>
      </c>
      <c r="J44" s="32">
        <v>14</v>
      </c>
      <c r="K44" s="44">
        <v>134</v>
      </c>
      <c r="L44" s="45">
        <v>0.191428571428571</v>
      </c>
      <c r="M44" s="46">
        <v>318</v>
      </c>
      <c r="N44" s="46">
        <v>318</v>
      </c>
      <c r="O44" s="46">
        <v>0</v>
      </c>
      <c r="P44" s="34">
        <v>60</v>
      </c>
      <c r="Q44" s="34">
        <v>317</v>
      </c>
      <c r="R44" s="34" t="s">
        <v>464</v>
      </c>
      <c r="S44" s="34" t="str">
        <f t="shared" si="0"/>
        <v> </v>
      </c>
      <c r="T44" s="34" t="s">
        <v>26</v>
      </c>
    </row>
    <row r="45" ht="16.35" customHeight="1" spans="1:20">
      <c r="A45" s="30">
        <v>43</v>
      </c>
      <c r="B45" s="31" t="s">
        <v>373</v>
      </c>
      <c r="C45" s="32">
        <v>16</v>
      </c>
      <c r="D45" s="32">
        <v>16</v>
      </c>
      <c r="E45" s="32">
        <v>12</v>
      </c>
      <c r="F45" s="32">
        <v>16</v>
      </c>
      <c r="G45" s="32">
        <v>35</v>
      </c>
      <c r="H45" s="33">
        <v>10</v>
      </c>
      <c r="I45" s="32">
        <v>8</v>
      </c>
      <c r="J45" s="32">
        <v>15</v>
      </c>
      <c r="K45" s="44">
        <v>128</v>
      </c>
      <c r="L45" s="45">
        <v>0.182857142857143</v>
      </c>
      <c r="M45" s="46">
        <v>277</v>
      </c>
      <c r="N45" s="46">
        <v>322</v>
      </c>
      <c r="O45" s="46">
        <v>-45</v>
      </c>
      <c r="P45" s="34">
        <v>44</v>
      </c>
      <c r="Q45" s="34">
        <v>336</v>
      </c>
      <c r="R45" s="34" t="s">
        <v>464</v>
      </c>
      <c r="S45" s="34" t="str">
        <f t="shared" si="0"/>
        <v> </v>
      </c>
      <c r="T45" s="34" t="s">
        <v>26</v>
      </c>
    </row>
    <row r="46" ht="16.35" customHeight="1" spans="1:20">
      <c r="A46" s="30">
        <v>44</v>
      </c>
      <c r="B46" s="31" t="s">
        <v>375</v>
      </c>
      <c r="C46" s="32">
        <v>21</v>
      </c>
      <c r="D46" s="32">
        <v>15</v>
      </c>
      <c r="E46" s="32">
        <v>16</v>
      </c>
      <c r="F46" s="32">
        <v>16</v>
      </c>
      <c r="G46" s="32">
        <v>28</v>
      </c>
      <c r="H46" s="33">
        <v>5</v>
      </c>
      <c r="I46" s="32">
        <v>6</v>
      </c>
      <c r="J46" s="32">
        <v>16</v>
      </c>
      <c r="K46" s="44">
        <v>123</v>
      </c>
      <c r="L46" s="45">
        <v>0.175714285714286</v>
      </c>
      <c r="M46" s="46">
        <v>293</v>
      </c>
      <c r="N46" s="46">
        <v>324</v>
      </c>
      <c r="O46" s="46">
        <v>-31</v>
      </c>
      <c r="P46" s="34">
        <v>52</v>
      </c>
      <c r="Q46" s="34">
        <v>326</v>
      </c>
      <c r="R46" s="34" t="s">
        <v>464</v>
      </c>
      <c r="S46" s="34" t="str">
        <f t="shared" si="0"/>
        <v> </v>
      </c>
      <c r="T46" s="34" t="s">
        <v>26</v>
      </c>
    </row>
    <row r="47" ht="16.35" customHeight="1" spans="1:20">
      <c r="A47" s="30">
        <v>45</v>
      </c>
      <c r="B47" s="57" t="s">
        <v>383</v>
      </c>
      <c r="C47" s="32">
        <v>30</v>
      </c>
      <c r="D47" s="32">
        <v>6</v>
      </c>
      <c r="E47" s="32">
        <v>11</v>
      </c>
      <c r="F47" s="32">
        <v>7</v>
      </c>
      <c r="G47" s="32">
        <v>30</v>
      </c>
      <c r="H47" s="33">
        <v>15</v>
      </c>
      <c r="I47" s="32">
        <v>7</v>
      </c>
      <c r="J47" s="32">
        <v>9</v>
      </c>
      <c r="K47" s="44">
        <v>115</v>
      </c>
      <c r="L47" s="45">
        <v>0.164285714285714</v>
      </c>
      <c r="M47" s="46">
        <v>299</v>
      </c>
      <c r="N47" s="46">
        <v>332</v>
      </c>
      <c r="O47" s="46">
        <v>-33</v>
      </c>
      <c r="P47" s="34">
        <v>47</v>
      </c>
      <c r="Q47" s="34">
        <v>333</v>
      </c>
      <c r="R47" s="34" t="s">
        <v>464</v>
      </c>
      <c r="S47" s="34" t="str">
        <f t="shared" si="0"/>
        <v> </v>
      </c>
      <c r="T47" s="34" t="s">
        <v>26</v>
      </c>
    </row>
    <row r="48" ht="16.35" customHeight="1" spans="1:20">
      <c r="A48" s="30">
        <v>46</v>
      </c>
      <c r="B48" s="31" t="s">
        <v>386</v>
      </c>
      <c r="C48" s="32">
        <v>0</v>
      </c>
      <c r="D48" s="32">
        <v>19</v>
      </c>
      <c r="E48" s="32">
        <v>18</v>
      </c>
      <c r="F48" s="32">
        <v>11</v>
      </c>
      <c r="G48" s="32">
        <v>28</v>
      </c>
      <c r="H48" s="33">
        <v>8</v>
      </c>
      <c r="I48" s="32">
        <v>8</v>
      </c>
      <c r="J48" s="32">
        <v>13</v>
      </c>
      <c r="K48" s="44">
        <v>105</v>
      </c>
      <c r="L48" s="45">
        <v>0.15</v>
      </c>
      <c r="M48" s="46">
        <v>309</v>
      </c>
      <c r="N48" s="46">
        <v>335</v>
      </c>
      <c r="O48" s="46">
        <v>-26</v>
      </c>
      <c r="P48" s="34">
        <v>37</v>
      </c>
      <c r="Q48" s="34">
        <v>346</v>
      </c>
      <c r="R48" s="34" t="s">
        <v>464</v>
      </c>
      <c r="S48" s="34" t="str">
        <f t="shared" si="0"/>
        <v> </v>
      </c>
      <c r="T48" s="34" t="s">
        <v>26</v>
      </c>
    </row>
    <row r="49" ht="13.5" spans="1:20">
      <c r="A49" s="12" t="s">
        <v>404</v>
      </c>
      <c r="B49" s="12"/>
      <c r="C49" s="41">
        <f>AVERAGE(C3:C48)</f>
        <v>60.304347826087</v>
      </c>
      <c r="D49" s="41">
        <f>AVERAGE(D3:D48)</f>
        <v>53.4565217391304</v>
      </c>
      <c r="E49" s="41">
        <f>AVERAGE(E3:E48)</f>
        <v>44.5</v>
      </c>
      <c r="F49" s="41">
        <f t="shared" ref="F49:K49" si="1">AVERAGE(F3:F48)</f>
        <v>31.8478260869565</v>
      </c>
      <c r="G49" s="41">
        <f t="shared" si="1"/>
        <v>46.6521739130435</v>
      </c>
      <c r="H49" s="41">
        <f t="shared" si="1"/>
        <v>37.5</v>
      </c>
      <c r="I49" s="41">
        <f t="shared" si="1"/>
        <v>27.5652173913043</v>
      </c>
      <c r="J49" s="41">
        <f t="shared" si="1"/>
        <v>27.5217391304348</v>
      </c>
      <c r="K49" s="41">
        <f t="shared" si="1"/>
        <v>329.347826086957</v>
      </c>
      <c r="L49" s="41"/>
      <c r="M49" s="41"/>
      <c r="N49" s="41"/>
      <c r="O49" s="41"/>
      <c r="P49" s="41">
        <f>AVERAGE(P3:P48)</f>
        <v>158.260869565217</v>
      </c>
      <c r="Q49" s="25"/>
      <c r="R49" s="25"/>
      <c r="S49" s="25"/>
      <c r="T49" s="25"/>
    </row>
    <row r="50" ht="13.5" spans="1:20">
      <c r="A50" s="12" t="s">
        <v>36</v>
      </c>
      <c r="B50" s="12"/>
      <c r="C50" s="42">
        <f>(SUM(C3:C48)/COUNT(C3:C48))/120</f>
        <v>0.502536231884058</v>
      </c>
      <c r="D50" s="42">
        <f>(SUM(D3:D48)/COUNT(D3:D48))/120</f>
        <v>0.445471014492754</v>
      </c>
      <c r="E50" s="42">
        <f>(SUM(E3:E48)/COUNT(E3:E48))/120</f>
        <v>0.370833333333333</v>
      </c>
      <c r="F50" s="42">
        <f>(SUM(F3:F48)/COUNT(F3:F48))/80</f>
        <v>0.398097826086957</v>
      </c>
      <c r="G50" s="42">
        <f>(SUM(G3:G48)/COUNT(G3:G48))/80</f>
        <v>0.583152173913043</v>
      </c>
      <c r="H50" s="42">
        <f>(SUM(H3:H48)/COUNT(H3:H48))/80</f>
        <v>0.46875</v>
      </c>
      <c r="I50" s="42">
        <f>(SUM(I3:I48)/COUNT(I3:I48))/50</f>
        <v>0.551304347826087</v>
      </c>
      <c r="J50" s="42">
        <f>(SUM(J3:J48)/COUNT(J3:J48))/50</f>
        <v>0.550434782608696</v>
      </c>
      <c r="K50" s="42">
        <f>(SUM(K3:K48)/COUNT(K3:K48))/700</f>
        <v>0.470496894409938</v>
      </c>
      <c r="L50" s="42"/>
      <c r="M50" s="42"/>
      <c r="N50" s="42"/>
      <c r="O50" s="42"/>
      <c r="P50" s="42">
        <f>(SUM(P3:P48)/COUNT(P3:P48))/360</f>
        <v>0.439613526570048</v>
      </c>
      <c r="Q50" s="14"/>
      <c r="R50" s="14"/>
      <c r="S50" s="12"/>
      <c r="T50" s="12"/>
    </row>
    <row r="51" ht="13.5" spans="1:20">
      <c r="A51" s="12" t="s">
        <v>405</v>
      </c>
      <c r="B51" s="12"/>
      <c r="C51" s="43">
        <f>COUNTIF(C3:C48,"&gt;=72")</f>
        <v>20</v>
      </c>
      <c r="D51" s="43">
        <f>COUNTIF(D3:D48,"&gt;=72")</f>
        <v>15</v>
      </c>
      <c r="E51" s="43">
        <f>COUNTIF(E3:E48,"&gt;=72")</f>
        <v>6</v>
      </c>
      <c r="F51" s="43">
        <f>COUNTIF(F3:F48,"&gt;=48")</f>
        <v>8</v>
      </c>
      <c r="G51" s="43">
        <f>COUNTIF(G3:G48,"&gt;=48")</f>
        <v>23</v>
      </c>
      <c r="H51" s="43">
        <f>COUNTIF(H3:H48,"&gt;=48")</f>
        <v>18</v>
      </c>
      <c r="I51" s="43">
        <f>COUNTIF(I3:I48,"&gt;=30")</f>
        <v>23</v>
      </c>
      <c r="J51" s="43">
        <f>COUNTIF(J3:J48,"&gt;=30")</f>
        <v>19</v>
      </c>
      <c r="K51" s="43">
        <f>COUNTIF(K3:K48,"&gt;=420")</f>
        <v>9</v>
      </c>
      <c r="L51" s="43"/>
      <c r="M51" s="43"/>
      <c r="N51" s="43"/>
      <c r="O51" s="43"/>
      <c r="P51" s="43">
        <f>COUNTIF(P3:P48,"&gt;=216")</f>
        <v>9</v>
      </c>
      <c r="Q51" s="12"/>
      <c r="R51" s="12"/>
      <c r="S51" s="12"/>
      <c r="T51" s="12"/>
    </row>
    <row r="52" ht="13.5" spans="1:20">
      <c r="A52" s="12" t="s">
        <v>406</v>
      </c>
      <c r="B52" s="12"/>
      <c r="C52" s="42">
        <f>(COUNTIF(C3:C48,"&gt;=72")/COUNT(C3:C48))</f>
        <v>0.434782608695652</v>
      </c>
      <c r="D52" s="42">
        <f>(COUNTIF(D3:D48,"&gt;=72")/COUNT(D3:D48))</f>
        <v>0.326086956521739</v>
      </c>
      <c r="E52" s="42">
        <f>(COUNTIF(E3:E48,"&gt;=72")/COUNT(E3:E48))</f>
        <v>0.130434782608696</v>
      </c>
      <c r="F52" s="42">
        <f>(COUNTIF(F3:F48,"&gt;=48")/COUNT(F3:F48))</f>
        <v>0.173913043478261</v>
      </c>
      <c r="G52" s="42">
        <f>(COUNTIF(G3:G48,"&gt;=48")/COUNT(G3:G48))</f>
        <v>0.5</v>
      </c>
      <c r="H52" s="42">
        <f>(COUNTIF(H3:H48,"&gt;=48")/COUNT(H3:H48))</f>
        <v>0.391304347826087</v>
      </c>
      <c r="I52" s="42">
        <f>(COUNTIF(I3:I48,"&gt;=30")/COUNT(I3:I48))</f>
        <v>0.5</v>
      </c>
      <c r="J52" s="42">
        <f>(COUNTIF(J3:J48,"&gt;=30")/COUNT(J3:J48))</f>
        <v>0.41304347826087</v>
      </c>
      <c r="K52" s="42">
        <f>(COUNTIF(K3:K48,"&gt;=420")/COUNT(K3:K48))</f>
        <v>0.195652173913043</v>
      </c>
      <c r="L52" s="42"/>
      <c r="M52" s="42"/>
      <c r="N52" s="42"/>
      <c r="O52" s="42"/>
      <c r="P52" s="42">
        <f>(COUNTIF(P3:P48,"&gt;=216")/COUNT(P3:P48))</f>
        <v>0.195652173913043</v>
      </c>
      <c r="Q52" s="14"/>
      <c r="R52" s="14"/>
      <c r="S52" s="12"/>
      <c r="T52" s="12"/>
    </row>
    <row r="53" ht="13.5" spans="1:20">
      <c r="A53" s="12" t="s">
        <v>407</v>
      </c>
      <c r="B53" s="12"/>
      <c r="C53" s="43">
        <f>COUNTIF(C3:C48,"&gt;=96")</f>
        <v>0</v>
      </c>
      <c r="D53" s="43">
        <f>COUNTIF(D3:D48,"&gt;=96")</f>
        <v>7</v>
      </c>
      <c r="E53" s="43">
        <f>COUNTIF(E3:E48,"&gt;=96")</f>
        <v>0</v>
      </c>
      <c r="F53" s="43">
        <f>COUNTIF(F3:F48,"&gt;=64")</f>
        <v>1</v>
      </c>
      <c r="G53" s="43">
        <f>COUNTIF(G3:G48,"&gt;=64")</f>
        <v>4</v>
      </c>
      <c r="H53" s="43">
        <f>COUNTIF(H3:H48,"&gt;=64")</f>
        <v>1</v>
      </c>
      <c r="I53" s="43">
        <f>COUNTIF(I3:I48,"&gt;=40")</f>
        <v>8</v>
      </c>
      <c r="J53" s="43">
        <f>COUNTIF(J3:J48,"&gt;=40")</f>
        <v>3</v>
      </c>
      <c r="K53" s="43">
        <f>COUNTIF(K3:K48,"&gt;=560")</f>
        <v>0</v>
      </c>
      <c r="L53" s="43"/>
      <c r="M53" s="43"/>
      <c r="N53" s="43"/>
      <c r="O53" s="43"/>
      <c r="P53" s="43">
        <f>COUNTIF(P3:P48,"&gt;=288")</f>
        <v>1</v>
      </c>
      <c r="Q53" s="12"/>
      <c r="R53" s="12"/>
      <c r="S53" s="12"/>
      <c r="T53" s="12"/>
    </row>
    <row r="54" ht="13.5" spans="1:20">
      <c r="A54" s="12" t="s">
        <v>408</v>
      </c>
      <c r="B54" s="12"/>
      <c r="C54" s="42">
        <f>(COUNTIF(C3:C48,"&gt;=96")/COUNT(C3:C48))*100%</f>
        <v>0</v>
      </c>
      <c r="D54" s="42">
        <f>(COUNTIF(D3:D48,"&gt;=96")/COUNT(D3:D48))*100%</f>
        <v>0.152173913043478</v>
      </c>
      <c r="E54" s="42">
        <f>(COUNTIF(E3:E48,"&gt;=96")/COUNT(E3:E48))*100%</f>
        <v>0</v>
      </c>
      <c r="F54" s="42">
        <f>(COUNTIF(F3:F48,"&gt;=64")/COUNT(F3:F48))*100%</f>
        <v>0.0217391304347826</v>
      </c>
      <c r="G54" s="42">
        <f>(COUNTIF(G3:G48,"&gt;=64")/COUNT(G3:G48))*100%</f>
        <v>0.0869565217391304</v>
      </c>
      <c r="H54" s="42">
        <f>(COUNTIF(H3:H48,"&gt;=64")/COUNT(H3:H48))*100%</f>
        <v>0.0217391304347826</v>
      </c>
      <c r="I54" s="42">
        <f>(COUNTIF(I3:I48,"&gt;=40")/COUNT(I3:I48))*100%</f>
        <v>0.173913043478261</v>
      </c>
      <c r="J54" s="42">
        <f>(COUNTIF(J3:J48,"&gt;=40")/COUNT(J3:J48))*100%</f>
        <v>0.0652173913043478</v>
      </c>
      <c r="K54" s="42">
        <f>(COUNTIF(K3:K48,"&gt;=560")/COUNT(K3:K48))*100%</f>
        <v>0</v>
      </c>
      <c r="L54" s="42"/>
      <c r="M54" s="42"/>
      <c r="N54" s="42"/>
      <c r="O54" s="42"/>
      <c r="P54" s="42">
        <f>(COUNTIF(P3:P48,"&gt;=288")/COUNT(P3:P48))*100%</f>
        <v>0.0217391304347826</v>
      </c>
      <c r="Q54" s="14"/>
      <c r="R54" s="14"/>
      <c r="S54" s="12"/>
      <c r="T54" s="12"/>
    </row>
    <row r="55" ht="13.5" spans="1:20">
      <c r="A55" s="12" t="s">
        <v>409</v>
      </c>
      <c r="B55" s="12"/>
      <c r="C55" s="43">
        <f>COUNTIF(C3:C48,"&gt;=90")</f>
        <v>1</v>
      </c>
      <c r="D55" s="43">
        <f>COUNTIF(D3:D48,"&gt;=90")</f>
        <v>9</v>
      </c>
      <c r="E55" s="43">
        <f>COUNTIF(E3:E48,"&gt;=90")</f>
        <v>0</v>
      </c>
      <c r="F55" s="43">
        <f>COUNTIF(F3:F48,"&gt;=60")</f>
        <v>4</v>
      </c>
      <c r="G55" s="43">
        <f>COUNTIF(G3:G48,"&gt;=60")</f>
        <v>9</v>
      </c>
      <c r="H55" s="43">
        <f>COUNTIF(H3:H48,"&gt;=60")</f>
        <v>5</v>
      </c>
      <c r="I55" s="43">
        <f>COUNTIF(I3:I48,"&gt;=37.5")</f>
        <v>11</v>
      </c>
      <c r="J55" s="43">
        <f>COUNTIF(J3:J48,"&gt;=37.5")</f>
        <v>10</v>
      </c>
      <c r="K55" s="43">
        <f>COUNTIF(K3:K48,"&gt;=525")</f>
        <v>3</v>
      </c>
      <c r="L55" s="43"/>
      <c r="M55" s="43"/>
      <c r="N55" s="43"/>
      <c r="O55" s="43"/>
      <c r="P55" s="43">
        <f>COUNTIF(P3:P48,"&gt;=270")</f>
        <v>4</v>
      </c>
      <c r="Q55" s="12"/>
      <c r="R55" s="12"/>
      <c r="S55" s="12"/>
      <c r="T55" s="12"/>
    </row>
    <row r="56" ht="13.5" spans="1:20">
      <c r="A56" s="12" t="s">
        <v>416</v>
      </c>
      <c r="B56" s="12"/>
      <c r="C56" s="42">
        <f>(COUNTIF(C3:C48,"&gt;=90")/COUNT(C3:C48))*100%</f>
        <v>0.0217391304347826</v>
      </c>
      <c r="D56" s="42">
        <f>(COUNTIF(D3:D48,"&gt;=90")/COUNT(D3:D48))*100%</f>
        <v>0.195652173913043</v>
      </c>
      <c r="E56" s="42">
        <f>(COUNTIF(E3:E48,"&gt;=90")/COUNT(E3:E48))*100%</f>
        <v>0</v>
      </c>
      <c r="F56" s="42">
        <f>(COUNTIF(F3:F48,"&gt;=60")/COUNT(F3:F48))*100%</f>
        <v>0.0869565217391304</v>
      </c>
      <c r="G56" s="42">
        <f>(COUNTIF(G3:G48,"&gt;=60")/COUNT(G3:G48))*100%</f>
        <v>0.195652173913043</v>
      </c>
      <c r="H56" s="42">
        <f>(COUNTIF(H3:H48,"&gt;=60")/COUNT(H3:H48))*100%</f>
        <v>0.108695652173913</v>
      </c>
      <c r="I56" s="42">
        <f>(COUNTIF(I3:I48,"&gt;=37.5")/COUNT(I3:I48))*100%</f>
        <v>0.239130434782609</v>
      </c>
      <c r="J56" s="42">
        <f>(COUNTIF(J3:J48,"&gt;=37.5")/COUNT(J3:J48))*100%</f>
        <v>0.217391304347826</v>
      </c>
      <c r="K56" s="42">
        <f>(COUNTIF(K3:K48,"&gt;=525")/COUNT(K3:K48))*100%</f>
        <v>0.0652173913043478</v>
      </c>
      <c r="L56" s="43"/>
      <c r="M56" s="43"/>
      <c r="N56" s="43"/>
      <c r="O56" s="43"/>
      <c r="P56" s="43"/>
      <c r="Q56" s="12"/>
      <c r="R56" s="12"/>
      <c r="S56" s="12"/>
      <c r="T56" s="12"/>
    </row>
    <row r="57" ht="13.5" spans="1:20">
      <c r="A57" s="12" t="s">
        <v>410</v>
      </c>
      <c r="B57" s="12"/>
      <c r="C57" s="43">
        <f>COUNTIF(C3:C48,"&lt;48")</f>
        <v>11</v>
      </c>
      <c r="D57" s="43">
        <f>COUNTIF(D3:D48,"&lt;48")</f>
        <v>19</v>
      </c>
      <c r="E57" s="43">
        <f>COUNTIF(E3:E48,"&lt;48")</f>
        <v>26</v>
      </c>
      <c r="F57" s="43">
        <f>COUNTIF(F3:F48,"&lt;32")</f>
        <v>25</v>
      </c>
      <c r="G57" s="43">
        <f>COUNTIF(G3:G48,"&lt;32")</f>
        <v>9</v>
      </c>
      <c r="H57" s="43">
        <f>COUNTIF(H3:H48,"&lt;32")</f>
        <v>15</v>
      </c>
      <c r="I57" s="43">
        <f>COUNTIF(I3:I48,"&lt;20")</f>
        <v>11</v>
      </c>
      <c r="J57" s="43">
        <f>COUNTIF(J3:J48,"&lt;20")</f>
        <v>12</v>
      </c>
      <c r="K57" s="43">
        <f>COUNTIF(K3:K48,"&lt;280")</f>
        <v>16</v>
      </c>
      <c r="L57" s="43"/>
      <c r="M57" s="43"/>
      <c r="N57" s="43"/>
      <c r="O57" s="43"/>
      <c r="P57" s="43">
        <f>COUNTIF(P3:P48,"&lt;144")</f>
        <v>19</v>
      </c>
      <c r="Q57" s="12"/>
      <c r="R57" s="12"/>
      <c r="S57" s="12"/>
      <c r="T57" s="12"/>
    </row>
    <row r="58" ht="13.5" spans="1:20">
      <c r="A58" s="12" t="s">
        <v>411</v>
      </c>
      <c r="B58" s="12"/>
      <c r="C58" s="41">
        <f>(SUM(C3:C48)/COUNT(C3:C48))/120+(COUNTIF(C3:C48,"&gt;=72")/COUNT(C3:C48))+(COUNTIF(C3:C48,"&gt;=96")/COUNT(C3:C48))</f>
        <v>0.93731884057971</v>
      </c>
      <c r="D58" s="41">
        <f>(SUM(D3:D48)/COUNT(D3:D48))/120+(COUNTIF(D3:D48,"&gt;=72")/COUNT(D3:D48))+(COUNTIF(D3:D48,"&gt;=96")/COUNT(D3:D48))</f>
        <v>0.923731884057971</v>
      </c>
      <c r="E58" s="41">
        <f>(SUM(E3:E48)/COUNT(E3:E48))/120+(COUNTIF(E3:E48,"&gt;=72")/COUNT(E3:E48))+(COUNTIF(E3:E48,"&gt;=96")/COUNT(E3:E48))</f>
        <v>0.501268115942029</v>
      </c>
      <c r="F58" s="41">
        <f>F50+F52+F54</f>
        <v>0.59375</v>
      </c>
      <c r="G58" s="41">
        <f t="shared" ref="G58:M58" si="2">G50+G52+G54</f>
        <v>1.17010869565217</v>
      </c>
      <c r="H58" s="41">
        <f t="shared" si="2"/>
        <v>0.88179347826087</v>
      </c>
      <c r="I58" s="41">
        <f t="shared" si="2"/>
        <v>1.22521739130435</v>
      </c>
      <c r="J58" s="41">
        <f t="shared" si="2"/>
        <v>1.02869565217391</v>
      </c>
      <c r="K58" s="41">
        <f t="shared" si="2"/>
        <v>0.666149068322981</v>
      </c>
      <c r="L58" s="41">
        <f t="shared" si="2"/>
        <v>0</v>
      </c>
      <c r="M58" s="41">
        <f t="shared" si="2"/>
        <v>0</v>
      </c>
      <c r="N58" s="41"/>
      <c r="O58" s="41"/>
      <c r="P58" s="41">
        <f>P50+P52+P54</f>
        <v>0.657004830917874</v>
      </c>
      <c r="Q58" s="13"/>
      <c r="R58" s="13"/>
      <c r="S58" s="12"/>
      <c r="T58" s="12"/>
    </row>
  </sheetData>
  <sortState ref="B3:T46">
    <sortCondition ref="M3:M46"/>
  </sortState>
  <mergeCells count="11">
    <mergeCell ref="A1:T1"/>
    <mergeCell ref="A49:B49"/>
    <mergeCell ref="A50:B50"/>
    <mergeCell ref="A51:B51"/>
    <mergeCell ref="A52:B52"/>
    <mergeCell ref="A53:B53"/>
    <mergeCell ref="A54:B54"/>
    <mergeCell ref="A55:B55"/>
    <mergeCell ref="A56:B56"/>
    <mergeCell ref="A57:B57"/>
    <mergeCell ref="A58:B58"/>
  </mergeCells>
  <conditionalFormatting sqref="H8">
    <cfRule type="cellIs" dxfId="1" priority="18" operator="greaterThanOrEqual">
      <formula>64</formula>
    </cfRule>
    <cfRule type="cellIs" dxfId="0" priority="17" operator="lessThan">
      <formula>48</formula>
    </cfRule>
  </conditionalFormatting>
  <conditionalFormatting sqref="C3:C4 D3:E4 C5 D5:E5">
    <cfRule type="cellIs" dxfId="1" priority="38" operator="greaterThanOrEqual">
      <formula>64</formula>
    </cfRule>
    <cfRule type="cellIs" dxfId="0" priority="37" operator="lessThan">
      <formula>48</formula>
    </cfRule>
  </conditionalFormatting>
  <conditionalFormatting sqref="C3:C4 D3:E3 E4">
    <cfRule type="cellIs" dxfId="1" priority="34" operator="greaterThanOrEqual">
      <formula>40</formula>
    </cfRule>
    <cfRule type="cellIs" dxfId="0" priority="33" operator="lessThan">
      <formula>30</formula>
    </cfRule>
  </conditionalFormatting>
  <conditionalFormatting sqref="F3:F4 F5">
    <cfRule type="cellIs" dxfId="1" priority="32" operator="greaterThanOrEqual">
      <formula>64</formula>
    </cfRule>
    <cfRule type="cellIs" dxfId="0" priority="31" operator="lessThan">
      <formula>48</formula>
    </cfRule>
  </conditionalFormatting>
  <conditionalFormatting sqref="G3:I4 G5:I5">
    <cfRule type="cellIs" dxfId="1" priority="22" operator="greaterThanOrEqual">
      <formula>64</formula>
    </cfRule>
    <cfRule type="cellIs" dxfId="0" priority="21" operator="lessThan">
      <formula>48</formula>
    </cfRule>
    <cfRule type="cellIs" dxfId="1" priority="20" operator="greaterThanOrEqual">
      <formula>40</formula>
    </cfRule>
    <cfRule type="cellIs" dxfId="0" priority="19" operator="lessThan">
      <formula>30</formula>
    </cfRule>
  </conditionalFormatting>
  <conditionalFormatting sqref="J3:J4 J5">
    <cfRule type="cellIs" dxfId="1" priority="10" operator="greaterThanOrEqual">
      <formula>64</formula>
    </cfRule>
    <cfRule type="cellIs" dxfId="0" priority="9" operator="lessThan">
      <formula>48</formula>
    </cfRule>
    <cfRule type="cellIs" dxfId="1" priority="8" operator="greaterThanOrEqual">
      <formula>40</formula>
    </cfRule>
    <cfRule type="cellIs" dxfId="0" priority="7" operator="lessThan">
      <formula>30</formula>
    </cfRule>
  </conditionalFormatting>
  <conditionalFormatting sqref="D4 C5 D5:E5">
    <cfRule type="cellIs" dxfId="1" priority="36" operator="greaterThanOrEqual">
      <formula>40</formula>
    </cfRule>
    <cfRule type="cellIs" dxfId="0" priority="35" operator="lessThan">
      <formula>30</formula>
    </cfRule>
  </conditionalFormatting>
  <conditionalFormatting sqref="C6:D6 F6 E6 C7:D7 F7 E7 C8:D8 F8 E8 C9:D9 F9 E9 C10:D10 F10 E10 C11:D11 F11 E11 C12:D14 F12:F14 E12:E14 C15:D16 F15:F16 E15:E16 C17:D17 F17 E17 C18:D19 F18:F19 E18:E19 C20:D20 F20 E20 C21:D22 F21:F22 E21:E22 C23:D23 F23 E23 C24:D24 F24 E24 C25:D25 F25 E25 C26:D27 F26:F27 E26:E27 C28:D28 F28 E28 C29:D29 F29 E29 C30:D30 F30 E30 C31:D31 F31 E31 C32:D32 F32 E32 C33:D33 F33 E33 C34:D34 F34 E34 C35:D35 F35 E35 C36:D36 F36 E36 C37:D37 E37:F37 C38:D38 E38:F38 C39:D39 E39:F39 C40:D41 E40:F41 C42:D42 E42:F42 C43:D43 E43:F43 C44:D44 E44:F44 C45:D45 E45:F45 C46:D46 E46:F46 C47:D47 E47:F47 C48:D48 E48:F48">
    <cfRule type="cellIs" dxfId="1" priority="44" operator="greaterThanOrEqual">
      <formula>64</formula>
    </cfRule>
    <cfRule type="cellIs" dxfId="0" priority="43" operator="lessThan">
      <formula>48</formula>
    </cfRule>
  </conditionalFormatting>
  <conditionalFormatting sqref="C6 D6 E6 C7 D7 E7 C8 D8 E8 C9 D9 E9 C10 D10 E10 C11 D11 E11 C12:C14 D12:D14 E12:E14 C15:C16 D15:D16 E15:E16 C17 D17 E17 C18:C19 D18:D19 E18:E19 C20 D20 E20 C21:C22 D21:D22 E21:E22 C23 D23 E23 C24 D24 E24 C25 D25 E25 C26:C27 D26:D27 E26:E27 C28 D28 E28 C29 D29 E29 C30 D30 E30 C31 D31 E31 C32 D32 E32 C33 D33 E33 C34 D34 E34 C35 D35 C36 D36 E36 C37 D37 E37 C38 D38 E38 C39 D39 E39 C40:C41 E40:E41 D40:D41 C42 D42 E42 C43 D43 E43 C44 D44 E44 C45 D45 E45 C46 D46 E46 C47 D47 E47 C48 D48 E48">
    <cfRule type="cellIs" dxfId="1" priority="42" operator="greaterThanOrEqual">
      <formula>96</formula>
    </cfRule>
    <cfRule type="cellIs" dxfId="0" priority="41" operator="lessThan">
      <formula>72</formula>
    </cfRule>
  </conditionalFormatting>
  <conditionalFormatting sqref="G6:I6 G7:I7 G8:I8 G9:I9 G10:I10 G11:I11 G12:I14 G15:I16 G17:I17 G18:I19 G20:I20 G21:I22 G23:I23 G24:I24 G25:I25 G26:I27 G28:I28 G29:I29 G30:I30 G31:I31 G32:I32 G33:I33 G34:I34 G35:I35 G36:I36 G37:I37 G38:I38 G39:I39 G40:I41 G42:I42 G43:I43 G44:I44 G45:I45 G46:I46 G47:I47 G48:I48">
    <cfRule type="cellIs" dxfId="1" priority="30" operator="greaterThanOrEqual">
      <formula>64</formula>
    </cfRule>
    <cfRule type="cellIs" dxfId="0" priority="29" operator="lessThan">
      <formula>48</formula>
    </cfRule>
  </conditionalFormatting>
  <conditionalFormatting sqref="H6 H7 H8 H9 H10 H11 H12:H14 G15:G16 H15:H16 G17 H17 G18:G19 H18:H19 G20 H20 G21:G22 H21:H22 G23 H23 G24 H24 G25 H25 G26:G27 H26:H27 G28 H28 G29 H29 G30 H31 H32 H33 G33 H34 G34 H35 G35 H36 G36 H37 G37 H38 G38 H39 G39 H40:H41 G40:G41 H42 G42 G43 G44 G45 G46 G47 G48">
    <cfRule type="cellIs" dxfId="1" priority="28" operator="greaterThanOrEqual">
      <formula>64</formula>
    </cfRule>
    <cfRule type="cellIs" dxfId="0" priority="27" operator="lessThan">
      <formula>48</formula>
    </cfRule>
  </conditionalFormatting>
  <conditionalFormatting sqref="G6 G7 G8 G9 G10 G11 G12:G14">
    <cfRule type="cellIs" dxfId="1" priority="24" operator="greaterThanOrEqual">
      <formula>64</formula>
    </cfRule>
    <cfRule type="cellIs" dxfId="0" priority="23" operator="lessThan">
      <formula>48</formula>
    </cfRule>
  </conditionalFormatting>
  <conditionalFormatting sqref="I6 I7 I8 I9 I10 I11 I12:I14 I15:I16 I17 I18:I19 I20 I21:I22 I23 I24 I25 I26:I27 I28 I29 I30 I31 I32 I33 I34 I35 I36 I37 I38 I39 I40:I41 I42 I43 I44 I45 I46 I47 I48">
    <cfRule type="cellIs" dxfId="1" priority="26" operator="greaterThanOrEqual">
      <formula>40</formula>
    </cfRule>
    <cfRule type="cellIs" dxfId="0" priority="25" operator="lessThan">
      <formula>30</formula>
    </cfRule>
  </conditionalFormatting>
  <conditionalFormatting sqref="J6 J7 J8 J9 J33 J34 J35 J36 J37 J38 J39 J40:J41 J42 J43 J44 J45 J46 J47 J48">
    <cfRule type="cellIs" dxfId="1" priority="16" operator="greaterThanOrEqual">
      <formula>64</formula>
    </cfRule>
    <cfRule type="cellIs" dxfId="0" priority="15" operator="lessThan">
      <formula>48</formula>
    </cfRule>
  </conditionalFormatting>
  <conditionalFormatting sqref="J6 J7 J8 J9">
    <cfRule type="cellIs" dxfId="1" priority="14" operator="greaterThanOrEqual">
      <formula>40</formula>
    </cfRule>
    <cfRule type="cellIs" dxfId="0" priority="13" operator="lessThan">
      <formula>30</formula>
    </cfRule>
  </conditionalFormatting>
  <conditionalFormatting sqref="J10 J11 J12:J14 J15:J16 J17 J18:J19 J20 J21:J22 J23 J24 J25 J26:J27 J28 J29 J30 J31 J32">
    <cfRule type="cellIs" dxfId="1" priority="6" operator="greaterThanOrEqual">
      <formula>64</formula>
    </cfRule>
    <cfRule type="cellIs" dxfId="0" priority="5" operator="lessThan">
      <formula>48</formula>
    </cfRule>
  </conditionalFormatting>
  <conditionalFormatting sqref="J10 J11 J12:J14 J15:J16 J17 J18:J19 J20 J21:J22 J23 J24 J25 J26:J27 J28 J29 J30">
    <cfRule type="cellIs" dxfId="1" priority="4" operator="greaterThanOrEqual">
      <formula>40</formula>
    </cfRule>
    <cfRule type="cellIs" dxfId="0" priority="3" operator="lessThan">
      <formula>30</formula>
    </cfRule>
  </conditionalFormatting>
  <conditionalFormatting sqref="F15:F16 F17 F18:F19 F20 F21:F22 F23 F24 F25 F26:F27 F28 F29 F30 F31 F32 F33 F34 F35 F36 F37 F38 F39 F40:F41 F42 F43 F44 F45 F46 F47 F48">
    <cfRule type="cellIs" dxfId="1" priority="40" operator="greaterThanOrEqual">
      <formula>64</formula>
    </cfRule>
    <cfRule type="cellIs" dxfId="0" priority="39" operator="lessThan">
      <formula>48</formula>
    </cfRule>
  </conditionalFormatting>
  <conditionalFormatting sqref="J31 J32">
    <cfRule type="cellIs" dxfId="1" priority="2" operator="greaterThanOrEqual">
      <formula>64</formula>
    </cfRule>
    <cfRule type="cellIs" dxfId="0" priority="1" operator="lessThan">
      <formula>48</formula>
    </cfRule>
  </conditionalFormatting>
  <conditionalFormatting sqref="J33 J34 J35 J36 J37 J38 J39 J40:J41 J42 J43 J44 J45 J46 J47 J48">
    <cfRule type="cellIs" dxfId="1" priority="12" operator="greaterThanOrEqual">
      <formula>40</formula>
    </cfRule>
    <cfRule type="cellIs" dxfId="0" priority="11"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86"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4"/>
  <sheetViews>
    <sheetView workbookViewId="0">
      <selection activeCell="K46" sqref="K46:K54"/>
    </sheetView>
  </sheetViews>
  <sheetFormatPr defaultColWidth="9" defaultRowHeight="14.25"/>
  <cols>
    <col min="1" max="1" width="5.625" style="27" customWidth="1"/>
    <col min="2" max="2" width="7.25" style="27" customWidth="1"/>
    <col min="3" max="3" width="5.625" style="27" customWidth="1"/>
    <col min="4" max="4" width="5.75" style="27" customWidth="1"/>
    <col min="5" max="10" width="5.625" style="27" customWidth="1"/>
    <col min="11" max="11" width="5.875" style="27" customWidth="1"/>
    <col min="12" max="12" width="6.125" style="27" customWidth="1"/>
    <col min="13" max="15" width="5.625" style="27" customWidth="1"/>
    <col min="16" max="16" width="5.875" style="27" customWidth="1"/>
    <col min="17" max="17" width="6" style="27" customWidth="1"/>
    <col min="18" max="18" width="5.875" style="27" customWidth="1"/>
    <col min="19" max="19" width="5.625" style="27" customWidth="1"/>
    <col min="20" max="20" width="4.75" style="27" customWidth="1"/>
  </cols>
  <sheetData>
    <row r="1" ht="34.5" customHeight="1" spans="1:20">
      <c r="A1" s="1" t="s">
        <v>470</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58</v>
      </c>
      <c r="C3" s="32">
        <v>80</v>
      </c>
      <c r="D3" s="32">
        <v>114</v>
      </c>
      <c r="E3" s="32">
        <v>89</v>
      </c>
      <c r="F3" s="32">
        <v>67</v>
      </c>
      <c r="G3" s="32">
        <v>53</v>
      </c>
      <c r="H3" s="33">
        <v>58</v>
      </c>
      <c r="I3" s="32">
        <v>45</v>
      </c>
      <c r="J3" s="32">
        <v>44</v>
      </c>
      <c r="K3" s="44">
        <v>550</v>
      </c>
      <c r="L3" s="45">
        <v>0.785714285714286</v>
      </c>
      <c r="M3" s="46">
        <v>15</v>
      </c>
      <c r="N3" s="46">
        <v>8</v>
      </c>
      <c r="O3" s="46">
        <v>7</v>
      </c>
      <c r="P3" s="34">
        <v>283</v>
      </c>
      <c r="Q3" s="34">
        <v>6</v>
      </c>
      <c r="R3" s="34" t="s">
        <v>461</v>
      </c>
      <c r="S3" s="34" t="s">
        <v>462</v>
      </c>
      <c r="T3" s="34" t="s">
        <v>463</v>
      </c>
    </row>
    <row r="4" ht="16.35" customHeight="1" spans="1:20">
      <c r="A4" s="30">
        <v>2</v>
      </c>
      <c r="B4" s="31" t="s">
        <v>59</v>
      </c>
      <c r="C4" s="32">
        <v>95</v>
      </c>
      <c r="D4" s="32">
        <v>109</v>
      </c>
      <c r="E4" s="32">
        <v>76</v>
      </c>
      <c r="F4" s="32">
        <v>63</v>
      </c>
      <c r="G4" s="32">
        <v>67</v>
      </c>
      <c r="H4" s="33">
        <v>56</v>
      </c>
      <c r="I4" s="32">
        <v>42</v>
      </c>
      <c r="J4" s="32">
        <v>40</v>
      </c>
      <c r="K4" s="44">
        <v>548</v>
      </c>
      <c r="L4" s="45">
        <v>0.782857142857143</v>
      </c>
      <c r="M4" s="46">
        <v>17</v>
      </c>
      <c r="N4" s="46">
        <v>9</v>
      </c>
      <c r="O4" s="46">
        <v>8</v>
      </c>
      <c r="P4" s="34">
        <v>280</v>
      </c>
      <c r="Q4" s="34">
        <v>8</v>
      </c>
      <c r="R4" s="34" t="s">
        <v>461</v>
      </c>
      <c r="S4" s="34" t="s">
        <v>462</v>
      </c>
      <c r="T4" s="34" t="s">
        <v>463</v>
      </c>
    </row>
    <row r="5" ht="16.35" customHeight="1" spans="1:20">
      <c r="A5" s="30">
        <v>3</v>
      </c>
      <c r="B5" s="31" t="s">
        <v>75</v>
      </c>
      <c r="C5" s="32">
        <v>77</v>
      </c>
      <c r="D5" s="32">
        <v>111</v>
      </c>
      <c r="E5" s="32">
        <v>31</v>
      </c>
      <c r="F5" s="32">
        <v>71</v>
      </c>
      <c r="G5" s="32">
        <v>54</v>
      </c>
      <c r="H5" s="33">
        <v>71</v>
      </c>
      <c r="I5" s="32">
        <v>39</v>
      </c>
      <c r="J5" s="32">
        <v>37</v>
      </c>
      <c r="K5" s="44">
        <v>491</v>
      </c>
      <c r="L5" s="45">
        <v>0.701428571428571</v>
      </c>
      <c r="M5" s="46">
        <v>58</v>
      </c>
      <c r="N5" s="46">
        <v>23</v>
      </c>
      <c r="O5" s="46">
        <v>35</v>
      </c>
      <c r="P5" s="34">
        <v>219</v>
      </c>
      <c r="Q5" s="34">
        <v>40</v>
      </c>
      <c r="R5" s="34" t="s">
        <v>464</v>
      </c>
      <c r="S5" s="34" t="s">
        <v>464</v>
      </c>
      <c r="T5" s="34" t="s">
        <v>21</v>
      </c>
    </row>
    <row r="6" ht="16.35" customHeight="1" spans="1:20">
      <c r="A6" s="30">
        <v>4</v>
      </c>
      <c r="B6" s="31" t="s">
        <v>111</v>
      </c>
      <c r="C6" s="32">
        <v>77</v>
      </c>
      <c r="D6" s="32">
        <v>77</v>
      </c>
      <c r="E6" s="32">
        <v>68</v>
      </c>
      <c r="F6" s="32">
        <v>41</v>
      </c>
      <c r="G6" s="32">
        <v>51</v>
      </c>
      <c r="H6" s="33">
        <v>41</v>
      </c>
      <c r="I6" s="32">
        <v>30</v>
      </c>
      <c r="J6" s="32">
        <v>28</v>
      </c>
      <c r="K6" s="44">
        <v>413</v>
      </c>
      <c r="L6" s="45">
        <v>0.59</v>
      </c>
      <c r="M6" s="46">
        <v>51</v>
      </c>
      <c r="N6" s="46">
        <v>59</v>
      </c>
      <c r="O6" s="46">
        <v>-8</v>
      </c>
      <c r="P6" s="34">
        <v>222</v>
      </c>
      <c r="Q6" s="34">
        <v>38</v>
      </c>
      <c r="R6" s="34" t="s">
        <v>464</v>
      </c>
      <c r="S6" s="34" t="s">
        <v>464</v>
      </c>
      <c r="T6" s="34" t="s">
        <v>465</v>
      </c>
    </row>
    <row r="7" ht="16.35" customHeight="1" spans="1:20">
      <c r="A7" s="30">
        <v>5</v>
      </c>
      <c r="B7" s="31" t="s">
        <v>139</v>
      </c>
      <c r="C7" s="32">
        <v>74</v>
      </c>
      <c r="D7" s="32">
        <v>40</v>
      </c>
      <c r="E7" s="32">
        <v>54</v>
      </c>
      <c r="F7" s="32">
        <v>35</v>
      </c>
      <c r="G7" s="32">
        <v>53</v>
      </c>
      <c r="H7" s="33">
        <v>44</v>
      </c>
      <c r="I7" s="32">
        <v>43</v>
      </c>
      <c r="J7" s="32">
        <v>34</v>
      </c>
      <c r="K7" s="44">
        <v>377</v>
      </c>
      <c r="L7" s="45">
        <v>0.538571428571429</v>
      </c>
      <c r="M7" s="46">
        <v>42</v>
      </c>
      <c r="N7" s="46">
        <v>87</v>
      </c>
      <c r="O7" s="46">
        <v>-45</v>
      </c>
      <c r="P7" s="34">
        <v>168</v>
      </c>
      <c r="Q7" s="34">
        <v>102</v>
      </c>
      <c r="R7" s="34" t="s">
        <v>464</v>
      </c>
      <c r="S7" s="34" t="s">
        <v>464</v>
      </c>
      <c r="T7" s="34" t="s">
        <v>465</v>
      </c>
    </row>
    <row r="8" ht="16.35" customHeight="1" spans="1:20">
      <c r="A8" s="30">
        <v>6</v>
      </c>
      <c r="B8" s="31" t="s">
        <v>141</v>
      </c>
      <c r="C8" s="32">
        <v>67</v>
      </c>
      <c r="D8" s="32">
        <v>50</v>
      </c>
      <c r="E8" s="32">
        <v>36</v>
      </c>
      <c r="F8" s="32">
        <v>43</v>
      </c>
      <c r="G8" s="32">
        <v>57</v>
      </c>
      <c r="H8" s="33">
        <v>48</v>
      </c>
      <c r="I8" s="32">
        <v>38</v>
      </c>
      <c r="J8" s="32">
        <v>36</v>
      </c>
      <c r="K8" s="44">
        <v>375</v>
      </c>
      <c r="L8" s="45">
        <v>0.535714285714286</v>
      </c>
      <c r="M8" s="46">
        <v>80</v>
      </c>
      <c r="N8" s="46">
        <v>89</v>
      </c>
      <c r="O8" s="46">
        <v>-9</v>
      </c>
      <c r="P8" s="34">
        <v>153</v>
      </c>
      <c r="Q8" s="34">
        <v>123</v>
      </c>
      <c r="R8" s="34" t="s">
        <v>464</v>
      </c>
      <c r="S8" s="34" t="s">
        <v>464</v>
      </c>
      <c r="T8" s="34" t="s">
        <v>465</v>
      </c>
    </row>
    <row r="9" ht="16.35" customHeight="1" spans="1:20">
      <c r="A9" s="30">
        <v>7</v>
      </c>
      <c r="B9" s="31" t="s">
        <v>145</v>
      </c>
      <c r="C9" s="32">
        <v>53</v>
      </c>
      <c r="D9" s="32">
        <v>69</v>
      </c>
      <c r="E9" s="32">
        <v>29</v>
      </c>
      <c r="F9" s="32">
        <v>64</v>
      </c>
      <c r="G9" s="32">
        <v>46</v>
      </c>
      <c r="H9" s="33">
        <v>40</v>
      </c>
      <c r="I9" s="32">
        <v>24</v>
      </c>
      <c r="J9" s="32">
        <v>35</v>
      </c>
      <c r="K9" s="44">
        <v>360</v>
      </c>
      <c r="L9" s="45">
        <v>0.514285714285714</v>
      </c>
      <c r="M9" s="46">
        <v>131</v>
      </c>
      <c r="N9" s="46">
        <v>93</v>
      </c>
      <c r="O9" s="46">
        <v>38</v>
      </c>
      <c r="P9" s="34">
        <v>151</v>
      </c>
      <c r="Q9" s="34">
        <v>127</v>
      </c>
      <c r="R9" s="34" t="s">
        <v>464</v>
      </c>
      <c r="S9" s="34" t="s">
        <v>464</v>
      </c>
      <c r="T9" s="34" t="s">
        <v>465</v>
      </c>
    </row>
    <row r="10" ht="16.35" customHeight="1" spans="1:20">
      <c r="A10" s="30">
        <v>8</v>
      </c>
      <c r="B10" s="31" t="s">
        <v>147</v>
      </c>
      <c r="C10" s="32">
        <v>52</v>
      </c>
      <c r="D10" s="32">
        <v>60</v>
      </c>
      <c r="E10" s="32">
        <v>42</v>
      </c>
      <c r="F10" s="32">
        <v>28</v>
      </c>
      <c r="G10" s="32">
        <v>61</v>
      </c>
      <c r="H10" s="33">
        <v>48</v>
      </c>
      <c r="I10" s="32">
        <v>30</v>
      </c>
      <c r="J10" s="32">
        <v>36</v>
      </c>
      <c r="K10" s="44">
        <v>357</v>
      </c>
      <c r="L10" s="45">
        <v>0.51</v>
      </c>
      <c r="M10" s="46">
        <v>68</v>
      </c>
      <c r="N10" s="46">
        <v>95</v>
      </c>
      <c r="O10" s="46">
        <v>-27</v>
      </c>
      <c r="P10" s="34">
        <v>154</v>
      </c>
      <c r="Q10" s="34">
        <v>119</v>
      </c>
      <c r="R10" s="34" t="s">
        <v>464</v>
      </c>
      <c r="S10" s="34" t="s">
        <v>464</v>
      </c>
      <c r="T10" s="34" t="s">
        <v>465</v>
      </c>
    </row>
    <row r="11" ht="16.35" customHeight="1" spans="1:20">
      <c r="A11" s="30">
        <v>9</v>
      </c>
      <c r="B11" s="31" t="s">
        <v>176</v>
      </c>
      <c r="C11" s="32">
        <v>74</v>
      </c>
      <c r="D11" s="32">
        <v>47</v>
      </c>
      <c r="E11" s="32">
        <v>29</v>
      </c>
      <c r="F11" s="32">
        <v>40</v>
      </c>
      <c r="G11" s="32">
        <v>39</v>
      </c>
      <c r="H11" s="33">
        <v>33</v>
      </c>
      <c r="I11" s="32">
        <v>31</v>
      </c>
      <c r="J11" s="32">
        <v>33</v>
      </c>
      <c r="K11" s="44">
        <v>326</v>
      </c>
      <c r="L11" s="45">
        <v>0.465714285714286</v>
      </c>
      <c r="M11" s="46">
        <v>113</v>
      </c>
      <c r="N11" s="46">
        <v>123</v>
      </c>
      <c r="O11" s="46">
        <v>-10</v>
      </c>
      <c r="P11" s="34">
        <v>150</v>
      </c>
      <c r="Q11" s="34">
        <v>132</v>
      </c>
      <c r="R11" s="34" t="s">
        <v>464</v>
      </c>
      <c r="S11" s="34" t="s">
        <v>464</v>
      </c>
      <c r="T11" s="34" t="s">
        <v>465</v>
      </c>
    </row>
    <row r="12" ht="16.35" customHeight="1" spans="1:20">
      <c r="A12" s="30">
        <v>10</v>
      </c>
      <c r="B12" s="31" t="s">
        <v>177</v>
      </c>
      <c r="C12" s="32">
        <v>68</v>
      </c>
      <c r="D12" s="32">
        <v>27</v>
      </c>
      <c r="E12" s="32">
        <v>46</v>
      </c>
      <c r="F12" s="32">
        <v>36</v>
      </c>
      <c r="G12" s="32">
        <v>57</v>
      </c>
      <c r="H12" s="33">
        <v>37</v>
      </c>
      <c r="I12" s="32">
        <v>29</v>
      </c>
      <c r="J12" s="32">
        <v>26</v>
      </c>
      <c r="K12" s="44">
        <v>326</v>
      </c>
      <c r="L12" s="45">
        <v>0.465714285714286</v>
      </c>
      <c r="M12" s="46">
        <v>145</v>
      </c>
      <c r="N12" s="46">
        <v>124</v>
      </c>
      <c r="O12" s="46">
        <v>21</v>
      </c>
      <c r="P12" s="34">
        <v>141</v>
      </c>
      <c r="Q12" s="34">
        <v>158</v>
      </c>
      <c r="R12" s="34" t="s">
        <v>464</v>
      </c>
      <c r="S12" s="34" t="s">
        <v>464</v>
      </c>
      <c r="T12" s="34" t="s">
        <v>465</v>
      </c>
    </row>
    <row r="13" ht="16.35" customHeight="1" spans="1:20">
      <c r="A13" s="30">
        <v>11</v>
      </c>
      <c r="B13" s="31" t="s">
        <v>182</v>
      </c>
      <c r="C13" s="32">
        <v>55</v>
      </c>
      <c r="D13" s="32">
        <v>61</v>
      </c>
      <c r="E13" s="32">
        <v>29</v>
      </c>
      <c r="F13" s="32">
        <v>41</v>
      </c>
      <c r="G13" s="32">
        <v>37</v>
      </c>
      <c r="H13" s="33">
        <v>40</v>
      </c>
      <c r="I13" s="32">
        <v>29</v>
      </c>
      <c r="J13" s="32">
        <v>29</v>
      </c>
      <c r="K13" s="44">
        <v>321</v>
      </c>
      <c r="L13" s="45">
        <v>0.458571428571429</v>
      </c>
      <c r="M13" s="46">
        <v>146</v>
      </c>
      <c r="N13" s="46">
        <v>131</v>
      </c>
      <c r="O13" s="46">
        <v>15</v>
      </c>
      <c r="P13" s="34">
        <v>145</v>
      </c>
      <c r="Q13" s="34">
        <v>146</v>
      </c>
      <c r="R13" s="34" t="s">
        <v>464</v>
      </c>
      <c r="S13" s="34" t="s">
        <v>464</v>
      </c>
      <c r="T13" s="34" t="s">
        <v>465</v>
      </c>
    </row>
    <row r="14" ht="16.35" customHeight="1" spans="1:20">
      <c r="A14" s="30">
        <v>12</v>
      </c>
      <c r="B14" s="35" t="s">
        <v>184</v>
      </c>
      <c r="C14" s="32">
        <v>74</v>
      </c>
      <c r="D14" s="32">
        <v>35</v>
      </c>
      <c r="E14" s="32">
        <v>36</v>
      </c>
      <c r="F14" s="32">
        <v>28</v>
      </c>
      <c r="G14" s="32">
        <v>62</v>
      </c>
      <c r="H14" s="33">
        <v>39</v>
      </c>
      <c r="I14" s="32">
        <v>18</v>
      </c>
      <c r="J14" s="32">
        <v>28</v>
      </c>
      <c r="K14" s="44">
        <v>320</v>
      </c>
      <c r="L14" s="45">
        <v>0.457142857142857</v>
      </c>
      <c r="M14" s="46">
        <v>155</v>
      </c>
      <c r="N14" s="46">
        <v>132</v>
      </c>
      <c r="O14" s="46">
        <v>23</v>
      </c>
      <c r="P14" s="34">
        <v>145</v>
      </c>
      <c r="Q14" s="34">
        <v>147</v>
      </c>
      <c r="R14" s="34" t="s">
        <v>464</v>
      </c>
      <c r="S14" s="34" t="s">
        <v>464</v>
      </c>
      <c r="T14" s="34" t="s">
        <v>465</v>
      </c>
    </row>
    <row r="15" ht="16.35" customHeight="1" spans="1:20">
      <c r="A15" s="30">
        <v>13</v>
      </c>
      <c r="B15" s="31" t="s">
        <v>185</v>
      </c>
      <c r="C15" s="32">
        <v>66</v>
      </c>
      <c r="D15" s="32">
        <v>42</v>
      </c>
      <c r="E15" s="32">
        <v>48</v>
      </c>
      <c r="F15" s="32">
        <v>32</v>
      </c>
      <c r="G15" s="32">
        <v>40</v>
      </c>
      <c r="H15" s="33">
        <v>30</v>
      </c>
      <c r="I15" s="32">
        <v>28</v>
      </c>
      <c r="J15" s="32">
        <v>32</v>
      </c>
      <c r="K15" s="44">
        <v>318</v>
      </c>
      <c r="L15" s="45">
        <v>0.454285714285714</v>
      </c>
      <c r="M15" s="46">
        <v>130</v>
      </c>
      <c r="N15" s="46">
        <v>133</v>
      </c>
      <c r="O15" s="46">
        <v>-3</v>
      </c>
      <c r="P15" s="34">
        <v>156</v>
      </c>
      <c r="Q15" s="34">
        <v>116</v>
      </c>
      <c r="R15" s="34" t="s">
        <v>464</v>
      </c>
      <c r="S15" s="34" t="s">
        <v>464</v>
      </c>
      <c r="T15" s="34" t="s">
        <v>465</v>
      </c>
    </row>
    <row r="16" ht="16.35" customHeight="1" spans="1:20">
      <c r="A16" s="30">
        <v>14</v>
      </c>
      <c r="B16" s="31" t="s">
        <v>191</v>
      </c>
      <c r="C16" s="32">
        <v>65</v>
      </c>
      <c r="D16" s="32">
        <v>38</v>
      </c>
      <c r="E16" s="32">
        <v>28</v>
      </c>
      <c r="F16" s="32">
        <v>35</v>
      </c>
      <c r="G16" s="32">
        <v>43</v>
      </c>
      <c r="H16" s="33">
        <v>45</v>
      </c>
      <c r="I16" s="32">
        <v>21</v>
      </c>
      <c r="J16" s="32">
        <v>35</v>
      </c>
      <c r="K16" s="44">
        <v>310</v>
      </c>
      <c r="L16" s="45">
        <v>0.442857142857143</v>
      </c>
      <c r="M16" s="46">
        <v>139</v>
      </c>
      <c r="N16" s="46">
        <v>139</v>
      </c>
      <c r="O16" s="46">
        <v>0</v>
      </c>
      <c r="P16" s="34">
        <v>131</v>
      </c>
      <c r="Q16" s="34">
        <v>175</v>
      </c>
      <c r="R16" s="34" t="s">
        <v>464</v>
      </c>
      <c r="S16" s="34" t="s">
        <v>464</v>
      </c>
      <c r="T16" s="34" t="s">
        <v>465</v>
      </c>
    </row>
    <row r="17" ht="16.35" customHeight="1" spans="1:20">
      <c r="A17" s="30">
        <v>15</v>
      </c>
      <c r="B17" s="31" t="s">
        <v>193</v>
      </c>
      <c r="C17" s="32">
        <v>72</v>
      </c>
      <c r="D17" s="32">
        <v>33</v>
      </c>
      <c r="E17" s="32">
        <v>42</v>
      </c>
      <c r="F17" s="32">
        <v>25</v>
      </c>
      <c r="G17" s="32">
        <v>55</v>
      </c>
      <c r="H17" s="33">
        <v>35</v>
      </c>
      <c r="I17" s="32">
        <v>18</v>
      </c>
      <c r="J17" s="32">
        <v>27</v>
      </c>
      <c r="K17" s="44">
        <v>307</v>
      </c>
      <c r="L17" s="45">
        <v>0.438571428571429</v>
      </c>
      <c r="M17" s="46">
        <v>170</v>
      </c>
      <c r="N17" s="46">
        <v>142</v>
      </c>
      <c r="O17" s="46">
        <v>28</v>
      </c>
      <c r="P17" s="34">
        <v>147</v>
      </c>
      <c r="Q17" s="34">
        <v>138</v>
      </c>
      <c r="R17" s="34" t="s">
        <v>464</v>
      </c>
      <c r="S17" s="34" t="s">
        <v>464</v>
      </c>
      <c r="T17" s="34" t="s">
        <v>465</v>
      </c>
    </row>
    <row r="18" ht="16.35" customHeight="1" spans="1:20">
      <c r="A18" s="30">
        <v>16</v>
      </c>
      <c r="B18" s="31" t="s">
        <v>206</v>
      </c>
      <c r="C18" s="32">
        <v>69</v>
      </c>
      <c r="D18" s="32">
        <v>29</v>
      </c>
      <c r="E18" s="32">
        <v>24</v>
      </c>
      <c r="F18" s="32">
        <v>21</v>
      </c>
      <c r="G18" s="32">
        <v>56</v>
      </c>
      <c r="H18" s="33">
        <v>37</v>
      </c>
      <c r="I18" s="32">
        <v>28</v>
      </c>
      <c r="J18" s="32">
        <v>31</v>
      </c>
      <c r="K18" s="44">
        <v>295</v>
      </c>
      <c r="L18" s="45">
        <v>0.421428571428571</v>
      </c>
      <c r="M18" s="46">
        <v>157</v>
      </c>
      <c r="N18" s="46">
        <v>155</v>
      </c>
      <c r="O18" s="46">
        <v>2</v>
      </c>
      <c r="P18" s="34">
        <v>122</v>
      </c>
      <c r="Q18" s="34">
        <v>190</v>
      </c>
      <c r="R18" s="34" t="s">
        <v>464</v>
      </c>
      <c r="S18" s="34" t="s">
        <v>464</v>
      </c>
      <c r="T18" s="34" t="s">
        <v>465</v>
      </c>
    </row>
    <row r="19" ht="16.35" customHeight="1" spans="1:20">
      <c r="A19" s="30">
        <v>17</v>
      </c>
      <c r="B19" s="31" t="s">
        <v>208</v>
      </c>
      <c r="C19" s="32">
        <v>75</v>
      </c>
      <c r="D19" s="32">
        <v>35</v>
      </c>
      <c r="E19" s="32">
        <v>37</v>
      </c>
      <c r="F19" s="32">
        <v>18</v>
      </c>
      <c r="G19" s="32">
        <v>46</v>
      </c>
      <c r="H19" s="33">
        <v>43</v>
      </c>
      <c r="I19" s="32">
        <v>12</v>
      </c>
      <c r="J19" s="32">
        <v>28</v>
      </c>
      <c r="K19" s="44">
        <v>294</v>
      </c>
      <c r="L19" s="45">
        <v>0.42</v>
      </c>
      <c r="M19" s="46">
        <v>105</v>
      </c>
      <c r="N19" s="46">
        <v>156</v>
      </c>
      <c r="O19" s="46">
        <v>-51</v>
      </c>
      <c r="P19" s="34">
        <v>147</v>
      </c>
      <c r="Q19" s="34">
        <v>139</v>
      </c>
      <c r="R19" s="34" t="s">
        <v>464</v>
      </c>
      <c r="S19" s="34" t="s">
        <v>464</v>
      </c>
      <c r="T19" s="34" t="s">
        <v>465</v>
      </c>
    </row>
    <row r="20" ht="16.35" customHeight="1" spans="1:20">
      <c r="A20" s="30">
        <v>18</v>
      </c>
      <c r="B20" s="31" t="s">
        <v>210</v>
      </c>
      <c r="C20" s="32">
        <v>64</v>
      </c>
      <c r="D20" s="32">
        <v>49</v>
      </c>
      <c r="E20" s="32">
        <v>37</v>
      </c>
      <c r="F20" s="32">
        <v>19</v>
      </c>
      <c r="G20" s="32">
        <v>40</v>
      </c>
      <c r="H20" s="33">
        <v>44</v>
      </c>
      <c r="I20" s="32">
        <v>18</v>
      </c>
      <c r="J20" s="32">
        <v>22</v>
      </c>
      <c r="K20" s="44">
        <v>293</v>
      </c>
      <c r="L20" s="45">
        <v>0.418571428571429</v>
      </c>
      <c r="M20" s="46">
        <v>93</v>
      </c>
      <c r="N20" s="46">
        <v>158</v>
      </c>
      <c r="O20" s="46">
        <v>-65</v>
      </c>
      <c r="P20" s="34">
        <v>150</v>
      </c>
      <c r="Q20" s="34">
        <v>134</v>
      </c>
      <c r="R20" s="34" t="s">
        <v>464</v>
      </c>
      <c r="S20" s="34" t="s">
        <v>464</v>
      </c>
      <c r="T20" s="34" t="s">
        <v>465</v>
      </c>
    </row>
    <row r="21" ht="16.35" customHeight="1" spans="1:20">
      <c r="A21" s="30">
        <v>19</v>
      </c>
      <c r="B21" s="31" t="s">
        <v>211</v>
      </c>
      <c r="C21" s="32">
        <v>63</v>
      </c>
      <c r="D21" s="32">
        <v>52</v>
      </c>
      <c r="E21" s="32">
        <v>39</v>
      </c>
      <c r="F21" s="32">
        <v>34</v>
      </c>
      <c r="G21" s="32">
        <v>11</v>
      </c>
      <c r="H21" s="33">
        <v>41</v>
      </c>
      <c r="I21" s="32">
        <v>28</v>
      </c>
      <c r="J21" s="32">
        <v>24</v>
      </c>
      <c r="K21" s="44">
        <v>292</v>
      </c>
      <c r="L21" s="45">
        <v>0.417142857142857</v>
      </c>
      <c r="M21" s="46">
        <v>112</v>
      </c>
      <c r="N21" s="46">
        <v>160</v>
      </c>
      <c r="O21" s="46">
        <v>-48</v>
      </c>
      <c r="P21" s="34">
        <v>154</v>
      </c>
      <c r="Q21" s="34">
        <v>122</v>
      </c>
      <c r="R21" s="34" t="s">
        <v>464</v>
      </c>
      <c r="S21" s="34" t="s">
        <v>464</v>
      </c>
      <c r="T21" s="34" t="s">
        <v>465</v>
      </c>
    </row>
    <row r="22" ht="16.35" customHeight="1" spans="1:20">
      <c r="A22" s="30">
        <v>20</v>
      </c>
      <c r="B22" s="31" t="s">
        <v>225</v>
      </c>
      <c r="C22" s="32">
        <v>60</v>
      </c>
      <c r="D22" s="32">
        <v>50</v>
      </c>
      <c r="E22" s="36">
        <v>37</v>
      </c>
      <c r="F22" s="32">
        <v>23</v>
      </c>
      <c r="G22" s="32">
        <v>37</v>
      </c>
      <c r="H22" s="33">
        <v>23</v>
      </c>
      <c r="I22" s="32">
        <v>31</v>
      </c>
      <c r="J22" s="32">
        <v>19</v>
      </c>
      <c r="K22" s="44">
        <v>280</v>
      </c>
      <c r="L22" s="45">
        <v>0.4</v>
      </c>
      <c r="M22" s="46">
        <v>180</v>
      </c>
      <c r="N22" s="46">
        <v>174</v>
      </c>
      <c r="O22" s="46">
        <v>6</v>
      </c>
      <c r="P22" s="34">
        <v>147</v>
      </c>
      <c r="Q22" s="34">
        <v>140</v>
      </c>
      <c r="R22" s="34" t="s">
        <v>464</v>
      </c>
      <c r="S22" s="34" t="s">
        <v>464</v>
      </c>
      <c r="T22" s="34" t="s">
        <v>465</v>
      </c>
    </row>
    <row r="23" ht="16.35" customHeight="1" spans="1:20">
      <c r="A23" s="30">
        <v>21</v>
      </c>
      <c r="B23" s="31" t="s">
        <v>227</v>
      </c>
      <c r="C23" s="32">
        <v>54</v>
      </c>
      <c r="D23" s="32">
        <v>41</v>
      </c>
      <c r="E23" s="32">
        <v>39</v>
      </c>
      <c r="F23" s="32">
        <v>33</v>
      </c>
      <c r="G23" s="32">
        <v>38</v>
      </c>
      <c r="H23" s="33">
        <v>25</v>
      </c>
      <c r="I23" s="32">
        <v>18</v>
      </c>
      <c r="J23" s="32">
        <v>28</v>
      </c>
      <c r="K23" s="44">
        <v>276</v>
      </c>
      <c r="L23" s="45">
        <v>0.394285714285714</v>
      </c>
      <c r="M23" s="46">
        <v>192</v>
      </c>
      <c r="N23" s="46">
        <v>176</v>
      </c>
      <c r="O23" s="46">
        <v>16</v>
      </c>
      <c r="P23" s="34">
        <v>134</v>
      </c>
      <c r="Q23" s="34">
        <v>169</v>
      </c>
      <c r="R23" s="34" t="s">
        <v>464</v>
      </c>
      <c r="S23" s="34" t="s">
        <v>464</v>
      </c>
      <c r="T23" s="34" t="s">
        <v>26</v>
      </c>
    </row>
    <row r="24" ht="16.35" customHeight="1" spans="1:20">
      <c r="A24" s="30">
        <v>22</v>
      </c>
      <c r="B24" s="31" t="s">
        <v>238</v>
      </c>
      <c r="C24" s="32">
        <v>75</v>
      </c>
      <c r="D24" s="32">
        <v>19</v>
      </c>
      <c r="E24" s="32">
        <v>38</v>
      </c>
      <c r="F24" s="32">
        <v>21</v>
      </c>
      <c r="G24" s="32">
        <v>38</v>
      </c>
      <c r="H24" s="33">
        <v>33</v>
      </c>
      <c r="I24" s="32">
        <v>22</v>
      </c>
      <c r="J24" s="32">
        <v>20</v>
      </c>
      <c r="K24" s="44">
        <v>266</v>
      </c>
      <c r="L24" s="45">
        <v>0.38</v>
      </c>
      <c r="M24" s="46">
        <v>169</v>
      </c>
      <c r="N24" s="46">
        <v>186</v>
      </c>
      <c r="O24" s="46">
        <v>-17</v>
      </c>
      <c r="P24" s="34">
        <v>132</v>
      </c>
      <c r="Q24" s="34">
        <v>172</v>
      </c>
      <c r="R24" s="34" t="s">
        <v>464</v>
      </c>
      <c r="S24" s="34" t="s">
        <v>464</v>
      </c>
      <c r="T24" s="34" t="s">
        <v>26</v>
      </c>
    </row>
    <row r="25" ht="16.35" customHeight="1" spans="1:20">
      <c r="A25" s="30">
        <v>23</v>
      </c>
      <c r="B25" s="35" t="s">
        <v>243</v>
      </c>
      <c r="C25" s="32">
        <v>59</v>
      </c>
      <c r="D25" s="32">
        <v>7</v>
      </c>
      <c r="E25" s="32">
        <v>32</v>
      </c>
      <c r="F25" s="32">
        <v>20</v>
      </c>
      <c r="G25" s="32">
        <v>41</v>
      </c>
      <c r="H25" s="33">
        <v>48</v>
      </c>
      <c r="I25" s="32">
        <v>25</v>
      </c>
      <c r="J25" s="32">
        <v>30</v>
      </c>
      <c r="K25" s="44">
        <v>262</v>
      </c>
      <c r="L25" s="45">
        <v>0.374285714285714</v>
      </c>
      <c r="M25" s="46">
        <v>165</v>
      </c>
      <c r="N25" s="46">
        <v>192</v>
      </c>
      <c r="O25" s="46">
        <v>-27</v>
      </c>
      <c r="P25" s="34">
        <v>98</v>
      </c>
      <c r="Q25" s="34">
        <v>242</v>
      </c>
      <c r="R25" s="34" t="s">
        <v>464</v>
      </c>
      <c r="S25" s="34" t="s">
        <v>464</v>
      </c>
      <c r="T25" s="34" t="s">
        <v>26</v>
      </c>
    </row>
    <row r="26" ht="16.35" customHeight="1" spans="1:20">
      <c r="A26" s="30">
        <v>24</v>
      </c>
      <c r="B26" s="31" t="s">
        <v>244</v>
      </c>
      <c r="C26" s="32">
        <v>36</v>
      </c>
      <c r="D26" s="32">
        <v>48</v>
      </c>
      <c r="E26" s="32">
        <v>31</v>
      </c>
      <c r="F26" s="32">
        <v>24</v>
      </c>
      <c r="G26" s="32">
        <v>48</v>
      </c>
      <c r="H26" s="33">
        <v>35</v>
      </c>
      <c r="I26" s="32">
        <v>16</v>
      </c>
      <c r="J26" s="32">
        <v>23</v>
      </c>
      <c r="K26" s="44">
        <v>261</v>
      </c>
      <c r="L26" s="45">
        <v>0.372857142857143</v>
      </c>
      <c r="M26" s="46">
        <v>178</v>
      </c>
      <c r="N26" s="46">
        <v>193</v>
      </c>
      <c r="O26" s="46">
        <v>-15</v>
      </c>
      <c r="P26" s="34">
        <v>115</v>
      </c>
      <c r="Q26" s="34">
        <v>201</v>
      </c>
      <c r="R26" s="34" t="s">
        <v>464</v>
      </c>
      <c r="S26" s="34" t="s">
        <v>464</v>
      </c>
      <c r="T26" s="34" t="s">
        <v>26</v>
      </c>
    </row>
    <row r="27" ht="16.35" customHeight="1" spans="1:20">
      <c r="A27" s="30">
        <v>25</v>
      </c>
      <c r="B27" s="31" t="s">
        <v>248</v>
      </c>
      <c r="C27" s="32">
        <v>28</v>
      </c>
      <c r="D27" s="32">
        <v>41</v>
      </c>
      <c r="E27" s="32">
        <v>54</v>
      </c>
      <c r="F27" s="32">
        <v>19</v>
      </c>
      <c r="G27" s="32">
        <v>48</v>
      </c>
      <c r="H27" s="33">
        <v>28</v>
      </c>
      <c r="I27" s="32">
        <v>25</v>
      </c>
      <c r="J27" s="32">
        <v>15</v>
      </c>
      <c r="K27" s="44">
        <v>258</v>
      </c>
      <c r="L27" s="45">
        <v>0.368571428571429</v>
      </c>
      <c r="M27" s="46">
        <v>120</v>
      </c>
      <c r="N27" s="46">
        <v>197</v>
      </c>
      <c r="O27" s="46">
        <v>-77</v>
      </c>
      <c r="P27" s="34">
        <v>123</v>
      </c>
      <c r="Q27" s="34">
        <v>187</v>
      </c>
      <c r="R27" s="34" t="s">
        <v>464</v>
      </c>
      <c r="S27" s="34" t="s">
        <v>464</v>
      </c>
      <c r="T27" s="34" t="s">
        <v>26</v>
      </c>
    </row>
    <row r="28" ht="16.35" customHeight="1" spans="1:20">
      <c r="A28" s="30">
        <v>26</v>
      </c>
      <c r="B28" s="31" t="s">
        <v>257</v>
      </c>
      <c r="C28" s="32">
        <v>56</v>
      </c>
      <c r="D28" s="32">
        <v>14</v>
      </c>
      <c r="E28" s="32">
        <v>34</v>
      </c>
      <c r="F28" s="32">
        <v>27</v>
      </c>
      <c r="G28" s="32">
        <v>43</v>
      </c>
      <c r="H28" s="33">
        <v>34</v>
      </c>
      <c r="I28" s="32">
        <v>17</v>
      </c>
      <c r="J28" s="32">
        <v>25</v>
      </c>
      <c r="K28" s="44">
        <v>250</v>
      </c>
      <c r="L28" s="45">
        <v>0.357142857142857</v>
      </c>
      <c r="M28" s="46">
        <v>242</v>
      </c>
      <c r="N28" s="46">
        <v>206</v>
      </c>
      <c r="O28" s="46">
        <v>36</v>
      </c>
      <c r="P28" s="34">
        <v>104</v>
      </c>
      <c r="Q28" s="34">
        <v>225</v>
      </c>
      <c r="R28" s="34" t="s">
        <v>464</v>
      </c>
      <c r="S28" s="34" t="s">
        <v>464</v>
      </c>
      <c r="T28" s="34" t="s">
        <v>26</v>
      </c>
    </row>
    <row r="29" ht="16.35" customHeight="1" spans="1:20">
      <c r="A29" s="30">
        <v>27</v>
      </c>
      <c r="B29" s="31" t="s">
        <v>259</v>
      </c>
      <c r="C29" s="32">
        <v>72</v>
      </c>
      <c r="D29" s="32">
        <v>13</v>
      </c>
      <c r="E29" s="32">
        <v>28</v>
      </c>
      <c r="F29" s="32">
        <v>17</v>
      </c>
      <c r="G29" s="32">
        <v>46</v>
      </c>
      <c r="H29" s="33">
        <v>30</v>
      </c>
      <c r="I29" s="32">
        <v>14</v>
      </c>
      <c r="J29" s="32">
        <v>29</v>
      </c>
      <c r="K29" s="44">
        <v>249</v>
      </c>
      <c r="L29" s="45">
        <v>0.355714285714286</v>
      </c>
      <c r="M29" s="46">
        <v>213</v>
      </c>
      <c r="N29" s="46">
        <v>208</v>
      </c>
      <c r="O29" s="46">
        <v>5</v>
      </c>
      <c r="P29" s="34">
        <v>113</v>
      </c>
      <c r="Q29" s="34">
        <v>207</v>
      </c>
      <c r="R29" s="34" t="s">
        <v>464</v>
      </c>
      <c r="S29" s="34" t="s">
        <v>464</v>
      </c>
      <c r="T29" s="34" t="s">
        <v>26</v>
      </c>
    </row>
    <row r="30" ht="16.35" customHeight="1" spans="1:20">
      <c r="A30" s="30">
        <v>28</v>
      </c>
      <c r="B30" s="31" t="s">
        <v>271</v>
      </c>
      <c r="C30" s="32">
        <v>72</v>
      </c>
      <c r="D30" s="32">
        <v>20</v>
      </c>
      <c r="E30" s="34">
        <v>39</v>
      </c>
      <c r="F30" s="32">
        <v>9</v>
      </c>
      <c r="G30" s="32">
        <v>41</v>
      </c>
      <c r="H30" s="33">
        <v>21</v>
      </c>
      <c r="I30" s="32">
        <v>17</v>
      </c>
      <c r="J30" s="32">
        <v>19</v>
      </c>
      <c r="K30" s="44">
        <v>238</v>
      </c>
      <c r="L30" s="45">
        <v>0.34</v>
      </c>
      <c r="M30" s="46">
        <v>261</v>
      </c>
      <c r="N30" s="46">
        <v>220</v>
      </c>
      <c r="O30" s="46">
        <v>41</v>
      </c>
      <c r="P30" s="34">
        <v>101</v>
      </c>
      <c r="Q30" s="34">
        <v>236</v>
      </c>
      <c r="R30" s="34" t="s">
        <v>464</v>
      </c>
      <c r="S30" s="34" t="s">
        <v>464</v>
      </c>
      <c r="T30" s="34" t="s">
        <v>26</v>
      </c>
    </row>
    <row r="31" ht="16.35" customHeight="1" spans="1:20">
      <c r="A31" s="30">
        <v>29</v>
      </c>
      <c r="B31" s="31" t="s">
        <v>275</v>
      </c>
      <c r="C31" s="32">
        <v>55</v>
      </c>
      <c r="D31" s="32">
        <v>8</v>
      </c>
      <c r="E31" s="32">
        <v>33</v>
      </c>
      <c r="F31" s="32">
        <v>15</v>
      </c>
      <c r="G31" s="32">
        <v>38</v>
      </c>
      <c r="H31" s="33">
        <v>50</v>
      </c>
      <c r="I31" s="32">
        <v>19</v>
      </c>
      <c r="J31" s="32">
        <v>17</v>
      </c>
      <c r="K31" s="44">
        <v>235</v>
      </c>
      <c r="L31" s="45">
        <v>0.335714285714286</v>
      </c>
      <c r="M31" s="46">
        <v>196</v>
      </c>
      <c r="N31" s="46">
        <v>224</v>
      </c>
      <c r="O31" s="46">
        <v>-28</v>
      </c>
      <c r="P31" s="34">
        <v>96</v>
      </c>
      <c r="Q31" s="34">
        <v>254</v>
      </c>
      <c r="R31" s="34" t="s">
        <v>464</v>
      </c>
      <c r="S31" s="34" t="s">
        <v>464</v>
      </c>
      <c r="T31" s="34" t="s">
        <v>26</v>
      </c>
    </row>
    <row r="32" ht="16.35" customHeight="1" spans="1:20">
      <c r="A32" s="30">
        <v>30</v>
      </c>
      <c r="B32" s="31" t="s">
        <v>280</v>
      </c>
      <c r="C32" s="32">
        <v>59</v>
      </c>
      <c r="D32" s="32">
        <v>28</v>
      </c>
      <c r="E32" s="32">
        <v>33</v>
      </c>
      <c r="F32" s="32">
        <v>18</v>
      </c>
      <c r="G32" s="32">
        <v>41</v>
      </c>
      <c r="H32" s="33">
        <v>14</v>
      </c>
      <c r="I32" s="32">
        <v>18</v>
      </c>
      <c r="J32" s="32">
        <v>21</v>
      </c>
      <c r="K32" s="44">
        <v>232</v>
      </c>
      <c r="L32" s="45">
        <v>0.331428571428571</v>
      </c>
      <c r="M32" s="46">
        <v>197</v>
      </c>
      <c r="N32" s="46">
        <v>229</v>
      </c>
      <c r="O32" s="46">
        <v>-32</v>
      </c>
      <c r="P32" s="34">
        <v>120</v>
      </c>
      <c r="Q32" s="34">
        <v>192</v>
      </c>
      <c r="R32" s="34" t="s">
        <v>464</v>
      </c>
      <c r="S32" s="34" t="s">
        <v>464</v>
      </c>
      <c r="T32" s="34" t="s">
        <v>26</v>
      </c>
    </row>
    <row r="33" ht="16.35" customHeight="1" spans="1:20">
      <c r="A33" s="30">
        <v>31</v>
      </c>
      <c r="B33" s="31" t="s">
        <v>281</v>
      </c>
      <c r="C33" s="32">
        <v>53</v>
      </c>
      <c r="D33" s="32">
        <v>16</v>
      </c>
      <c r="E33" s="32">
        <v>28</v>
      </c>
      <c r="F33" s="32">
        <v>19</v>
      </c>
      <c r="G33" s="32">
        <v>37</v>
      </c>
      <c r="H33" s="33">
        <v>35</v>
      </c>
      <c r="I33" s="32">
        <v>21</v>
      </c>
      <c r="J33" s="32">
        <v>23</v>
      </c>
      <c r="K33" s="44">
        <v>232</v>
      </c>
      <c r="L33" s="45">
        <v>0.331428571428571</v>
      </c>
      <c r="M33" s="46">
        <v>240</v>
      </c>
      <c r="N33" s="46">
        <v>230</v>
      </c>
      <c r="O33" s="46">
        <v>10</v>
      </c>
      <c r="P33" s="34">
        <v>97</v>
      </c>
      <c r="Q33" s="34">
        <v>248</v>
      </c>
      <c r="R33" s="34" t="s">
        <v>464</v>
      </c>
      <c r="S33" s="34" t="s">
        <v>464</v>
      </c>
      <c r="T33" s="34" t="s">
        <v>26</v>
      </c>
    </row>
    <row r="34" ht="16.35" customHeight="1" spans="1:20">
      <c r="A34" s="30">
        <v>32</v>
      </c>
      <c r="B34" s="31" t="s">
        <v>288</v>
      </c>
      <c r="C34" s="32">
        <v>51</v>
      </c>
      <c r="D34" s="32">
        <v>16</v>
      </c>
      <c r="E34" s="32">
        <v>33</v>
      </c>
      <c r="F34" s="32">
        <v>15</v>
      </c>
      <c r="G34" s="32">
        <v>43</v>
      </c>
      <c r="H34" s="33">
        <v>18</v>
      </c>
      <c r="I34" s="32">
        <v>23</v>
      </c>
      <c r="J34" s="32">
        <v>27</v>
      </c>
      <c r="K34" s="44">
        <v>226</v>
      </c>
      <c r="L34" s="45">
        <v>0.322857142857143</v>
      </c>
      <c r="M34" s="46">
        <v>191</v>
      </c>
      <c r="N34" s="46">
        <v>237</v>
      </c>
      <c r="O34" s="46">
        <v>-46</v>
      </c>
      <c r="P34" s="34">
        <v>100</v>
      </c>
      <c r="Q34" s="34">
        <v>237</v>
      </c>
      <c r="R34" s="34" t="s">
        <v>464</v>
      </c>
      <c r="S34" s="34" t="s">
        <v>464</v>
      </c>
      <c r="T34" s="34" t="s">
        <v>26</v>
      </c>
    </row>
    <row r="35" ht="16.35" customHeight="1" spans="1:20">
      <c r="A35" s="30">
        <v>33</v>
      </c>
      <c r="B35" s="31" t="s">
        <v>290</v>
      </c>
      <c r="C35" s="32">
        <v>55</v>
      </c>
      <c r="D35" s="32">
        <v>13</v>
      </c>
      <c r="E35" s="32">
        <v>31</v>
      </c>
      <c r="F35" s="32">
        <v>20</v>
      </c>
      <c r="G35" s="32">
        <v>32</v>
      </c>
      <c r="H35" s="33">
        <v>29</v>
      </c>
      <c r="I35" s="32">
        <v>17</v>
      </c>
      <c r="J35" s="32">
        <v>28</v>
      </c>
      <c r="K35" s="44">
        <v>225</v>
      </c>
      <c r="L35" s="45">
        <v>0.321428571428571</v>
      </c>
      <c r="M35" s="46">
        <v>204</v>
      </c>
      <c r="N35" s="46">
        <v>239</v>
      </c>
      <c r="O35" s="46">
        <v>-35</v>
      </c>
      <c r="P35" s="34">
        <v>99</v>
      </c>
      <c r="Q35" s="34">
        <v>239</v>
      </c>
      <c r="R35" s="34" t="s">
        <v>464</v>
      </c>
      <c r="S35" s="34" t="s">
        <v>464</v>
      </c>
      <c r="T35" s="34" t="s">
        <v>26</v>
      </c>
    </row>
    <row r="36" ht="16.35" customHeight="1" spans="1:20">
      <c r="A36" s="30">
        <v>34</v>
      </c>
      <c r="B36" s="35" t="s">
        <v>291</v>
      </c>
      <c r="C36" s="32">
        <v>51</v>
      </c>
      <c r="D36" s="32">
        <v>16</v>
      </c>
      <c r="E36" s="32">
        <v>26</v>
      </c>
      <c r="F36" s="32">
        <v>21</v>
      </c>
      <c r="G36" s="32">
        <v>46</v>
      </c>
      <c r="H36" s="33">
        <v>22</v>
      </c>
      <c r="I36" s="32">
        <v>17</v>
      </c>
      <c r="J36" s="32">
        <v>26</v>
      </c>
      <c r="K36" s="44">
        <v>225</v>
      </c>
      <c r="L36" s="45">
        <v>0.321428571428571</v>
      </c>
      <c r="M36" s="46">
        <v>214</v>
      </c>
      <c r="N36" s="46">
        <v>240</v>
      </c>
      <c r="O36" s="46">
        <v>-26</v>
      </c>
      <c r="P36" s="34">
        <v>93</v>
      </c>
      <c r="Q36" s="34">
        <v>262</v>
      </c>
      <c r="R36" s="34" t="s">
        <v>464</v>
      </c>
      <c r="S36" s="34" t="s">
        <v>464</v>
      </c>
      <c r="T36" s="34" t="s">
        <v>26</v>
      </c>
    </row>
    <row r="37" ht="16.35" customHeight="1" spans="1:20">
      <c r="A37" s="30">
        <v>35</v>
      </c>
      <c r="B37" s="31" t="s">
        <v>293</v>
      </c>
      <c r="C37" s="32">
        <v>50</v>
      </c>
      <c r="D37" s="32">
        <v>22</v>
      </c>
      <c r="E37" s="32">
        <v>26</v>
      </c>
      <c r="F37" s="32">
        <v>15</v>
      </c>
      <c r="G37" s="32">
        <v>38</v>
      </c>
      <c r="H37" s="33">
        <v>18</v>
      </c>
      <c r="I37" s="32">
        <v>30</v>
      </c>
      <c r="J37" s="32">
        <v>25</v>
      </c>
      <c r="K37" s="44">
        <v>224</v>
      </c>
      <c r="L37" s="45">
        <v>0.32</v>
      </c>
      <c r="M37" s="46">
        <v>212</v>
      </c>
      <c r="N37" s="46">
        <v>242</v>
      </c>
      <c r="O37" s="46">
        <v>-30</v>
      </c>
      <c r="P37" s="34">
        <v>98</v>
      </c>
      <c r="Q37" s="34">
        <v>244</v>
      </c>
      <c r="R37" s="34" t="s">
        <v>464</v>
      </c>
      <c r="S37" s="34" t="s">
        <v>464</v>
      </c>
      <c r="T37" s="34" t="s">
        <v>26</v>
      </c>
    </row>
    <row r="38" ht="16.35" customHeight="1" spans="1:20">
      <c r="A38" s="30">
        <v>36</v>
      </c>
      <c r="B38" s="31" t="s">
        <v>305</v>
      </c>
      <c r="C38" s="32">
        <v>49</v>
      </c>
      <c r="D38" s="32">
        <v>26</v>
      </c>
      <c r="E38" s="32">
        <v>28</v>
      </c>
      <c r="F38" s="32">
        <v>19</v>
      </c>
      <c r="G38" s="32">
        <v>35</v>
      </c>
      <c r="H38" s="33">
        <v>20</v>
      </c>
      <c r="I38" s="32">
        <v>16</v>
      </c>
      <c r="J38" s="32">
        <v>21</v>
      </c>
      <c r="K38" s="44">
        <v>214</v>
      </c>
      <c r="L38" s="45">
        <v>0.305714285714286</v>
      </c>
      <c r="M38" s="46">
        <v>175</v>
      </c>
      <c r="N38" s="46">
        <v>252</v>
      </c>
      <c r="O38" s="46">
        <v>-77</v>
      </c>
      <c r="P38" s="34">
        <v>103</v>
      </c>
      <c r="Q38" s="34">
        <v>229</v>
      </c>
      <c r="R38" s="34" t="s">
        <v>464</v>
      </c>
      <c r="S38" s="34" t="s">
        <v>464</v>
      </c>
      <c r="T38" s="34" t="s">
        <v>26</v>
      </c>
    </row>
    <row r="39" ht="16.35" customHeight="1" spans="1:20">
      <c r="A39" s="30">
        <v>37</v>
      </c>
      <c r="B39" s="31" t="s">
        <v>308</v>
      </c>
      <c r="C39" s="32">
        <v>59</v>
      </c>
      <c r="D39" s="32">
        <v>16</v>
      </c>
      <c r="E39" s="32">
        <v>47</v>
      </c>
      <c r="F39" s="32">
        <v>14</v>
      </c>
      <c r="G39" s="32">
        <v>36</v>
      </c>
      <c r="H39" s="33">
        <v>18</v>
      </c>
      <c r="I39" s="32">
        <v>13</v>
      </c>
      <c r="J39" s="32">
        <v>8</v>
      </c>
      <c r="K39" s="44">
        <v>211</v>
      </c>
      <c r="L39" s="45">
        <v>0.301428571428571</v>
      </c>
      <c r="M39" s="46">
        <v>291</v>
      </c>
      <c r="N39" s="46">
        <v>255</v>
      </c>
      <c r="O39" s="46">
        <v>36</v>
      </c>
      <c r="P39" s="34">
        <v>122</v>
      </c>
      <c r="Q39" s="34">
        <v>191</v>
      </c>
      <c r="R39" s="34" t="s">
        <v>464</v>
      </c>
      <c r="S39" s="34" t="s">
        <v>464</v>
      </c>
      <c r="T39" s="34" t="s">
        <v>26</v>
      </c>
    </row>
    <row r="40" ht="16.35" customHeight="1" spans="1:20">
      <c r="A40" s="30">
        <v>38</v>
      </c>
      <c r="B40" s="31" t="s">
        <v>322</v>
      </c>
      <c r="C40" s="32">
        <v>35</v>
      </c>
      <c r="D40" s="32">
        <v>15</v>
      </c>
      <c r="E40" s="32">
        <v>25</v>
      </c>
      <c r="F40" s="32">
        <v>23</v>
      </c>
      <c r="G40" s="32">
        <v>34</v>
      </c>
      <c r="H40" s="33">
        <v>37</v>
      </c>
      <c r="I40" s="32">
        <v>10</v>
      </c>
      <c r="J40" s="32">
        <v>21</v>
      </c>
      <c r="K40" s="44">
        <v>200</v>
      </c>
      <c r="L40" s="45">
        <v>0.285714285714286</v>
      </c>
      <c r="M40" s="46">
        <v>259</v>
      </c>
      <c r="N40" s="46">
        <v>269</v>
      </c>
      <c r="O40" s="46">
        <v>-10</v>
      </c>
      <c r="P40" s="34">
        <v>75</v>
      </c>
      <c r="Q40" s="34">
        <v>300</v>
      </c>
      <c r="R40" s="34" t="s">
        <v>464</v>
      </c>
      <c r="S40" s="34" t="s">
        <v>464</v>
      </c>
      <c r="T40" s="34" t="s">
        <v>26</v>
      </c>
    </row>
    <row r="41" ht="16.35" customHeight="1" spans="1:20">
      <c r="A41" s="30">
        <v>39</v>
      </c>
      <c r="B41" s="31" t="s">
        <v>328</v>
      </c>
      <c r="C41" s="32">
        <v>54</v>
      </c>
      <c r="D41" s="32">
        <v>17</v>
      </c>
      <c r="E41" s="32">
        <v>32</v>
      </c>
      <c r="F41" s="32">
        <v>19</v>
      </c>
      <c r="G41" s="32">
        <v>25</v>
      </c>
      <c r="H41" s="33">
        <v>15</v>
      </c>
      <c r="I41" s="32">
        <v>15</v>
      </c>
      <c r="J41" s="32">
        <v>19</v>
      </c>
      <c r="K41" s="44">
        <v>196</v>
      </c>
      <c r="L41" s="45">
        <v>0.28</v>
      </c>
      <c r="M41" s="46">
        <v>267</v>
      </c>
      <c r="N41" s="46">
        <v>277</v>
      </c>
      <c r="O41" s="46">
        <v>-10</v>
      </c>
      <c r="P41" s="34">
        <v>103</v>
      </c>
      <c r="Q41" s="34">
        <v>231</v>
      </c>
      <c r="R41" s="34" t="s">
        <v>464</v>
      </c>
      <c r="S41" s="34" t="s">
        <v>464</v>
      </c>
      <c r="T41" s="34" t="s">
        <v>26</v>
      </c>
    </row>
    <row r="42" ht="16.35" customHeight="1" spans="1:20">
      <c r="A42" s="30">
        <v>40</v>
      </c>
      <c r="B42" s="31" t="s">
        <v>345</v>
      </c>
      <c r="C42" s="32">
        <v>40</v>
      </c>
      <c r="D42" s="32">
        <v>6</v>
      </c>
      <c r="E42" s="32">
        <v>35</v>
      </c>
      <c r="F42" s="32">
        <v>14</v>
      </c>
      <c r="G42" s="32">
        <v>34</v>
      </c>
      <c r="H42" s="33">
        <v>22</v>
      </c>
      <c r="I42" s="32">
        <v>14</v>
      </c>
      <c r="J42" s="32">
        <v>10</v>
      </c>
      <c r="K42" s="44">
        <v>175</v>
      </c>
      <c r="L42" s="45">
        <v>0.25</v>
      </c>
      <c r="M42" s="46">
        <v>310</v>
      </c>
      <c r="N42" s="46">
        <v>294</v>
      </c>
      <c r="O42" s="46">
        <v>16</v>
      </c>
      <c r="P42" s="34">
        <v>81</v>
      </c>
      <c r="Q42" s="34">
        <v>290</v>
      </c>
      <c r="R42" s="34" t="s">
        <v>464</v>
      </c>
      <c r="S42" s="34" t="s">
        <v>464</v>
      </c>
      <c r="T42" s="34" t="s">
        <v>26</v>
      </c>
    </row>
    <row r="43" ht="16.35" customHeight="1" spans="1:20">
      <c r="A43" s="30">
        <v>41</v>
      </c>
      <c r="B43" s="31" t="s">
        <v>348</v>
      </c>
      <c r="C43" s="32">
        <v>28</v>
      </c>
      <c r="D43" s="32">
        <v>15</v>
      </c>
      <c r="E43" s="32">
        <v>23</v>
      </c>
      <c r="F43" s="32">
        <v>12</v>
      </c>
      <c r="G43" s="32">
        <v>40</v>
      </c>
      <c r="H43" s="33">
        <v>19</v>
      </c>
      <c r="I43" s="32">
        <v>15</v>
      </c>
      <c r="J43" s="32">
        <v>18</v>
      </c>
      <c r="K43" s="44">
        <v>170</v>
      </c>
      <c r="L43" s="45">
        <v>0.242857142857143</v>
      </c>
      <c r="M43" s="46">
        <v>275</v>
      </c>
      <c r="N43" s="46">
        <v>297</v>
      </c>
      <c r="O43" s="46">
        <v>-22</v>
      </c>
      <c r="P43" s="34">
        <v>66</v>
      </c>
      <c r="Q43" s="34">
        <v>310</v>
      </c>
      <c r="R43" s="34" t="s">
        <v>464</v>
      </c>
      <c r="S43" s="34" t="s">
        <v>464</v>
      </c>
      <c r="T43" s="34" t="s">
        <v>26</v>
      </c>
    </row>
    <row r="44" ht="16.35" customHeight="1" spans="1:20">
      <c r="A44" s="30">
        <v>42</v>
      </c>
      <c r="B44" s="31" t="s">
        <v>355</v>
      </c>
      <c r="C44" s="32">
        <v>35</v>
      </c>
      <c r="D44" s="32">
        <v>17</v>
      </c>
      <c r="E44" s="32">
        <v>45</v>
      </c>
      <c r="F44" s="32">
        <v>9</v>
      </c>
      <c r="G44" s="32">
        <v>16</v>
      </c>
      <c r="H44" s="33">
        <v>11</v>
      </c>
      <c r="I44" s="32">
        <v>12</v>
      </c>
      <c r="J44" s="32">
        <v>15</v>
      </c>
      <c r="K44" s="44">
        <v>160</v>
      </c>
      <c r="L44" s="45">
        <v>0.228571428571429</v>
      </c>
      <c r="M44" s="46">
        <v>305</v>
      </c>
      <c r="N44" s="46">
        <v>303</v>
      </c>
      <c r="O44" s="46">
        <v>2</v>
      </c>
      <c r="P44" s="34">
        <v>97</v>
      </c>
      <c r="Q44" s="34">
        <v>253</v>
      </c>
      <c r="R44" s="34" t="s">
        <v>464</v>
      </c>
      <c r="S44" s="34" t="s">
        <v>464</v>
      </c>
      <c r="T44" s="34" t="s">
        <v>26</v>
      </c>
    </row>
    <row r="45" ht="16.35" customHeight="1" spans="1:20">
      <c r="A45" s="30">
        <v>43</v>
      </c>
      <c r="B45" s="31" t="s">
        <v>385</v>
      </c>
      <c r="C45" s="32">
        <v>11</v>
      </c>
      <c r="D45" s="32">
        <v>13</v>
      </c>
      <c r="E45" s="32">
        <v>18</v>
      </c>
      <c r="F45" s="32">
        <v>11</v>
      </c>
      <c r="G45" s="32">
        <v>22</v>
      </c>
      <c r="H45" s="33">
        <v>14</v>
      </c>
      <c r="I45" s="32">
        <v>11</v>
      </c>
      <c r="J45" s="32">
        <v>10</v>
      </c>
      <c r="K45" s="44">
        <v>110</v>
      </c>
      <c r="L45" s="45">
        <v>0.157142857142857</v>
      </c>
      <c r="M45" s="46">
        <v>334</v>
      </c>
      <c r="N45" s="46">
        <v>334</v>
      </c>
      <c r="O45" s="46">
        <v>0</v>
      </c>
      <c r="P45" s="34">
        <v>42</v>
      </c>
      <c r="Q45" s="34">
        <v>340</v>
      </c>
      <c r="R45" s="34" t="s">
        <v>464</v>
      </c>
      <c r="S45" s="34" t="s">
        <v>464</v>
      </c>
      <c r="T45" s="34" t="s">
        <v>26</v>
      </c>
    </row>
    <row r="46" spans="1:20">
      <c r="A46" s="39" t="s">
        <v>404</v>
      </c>
      <c r="B46" s="40"/>
      <c r="C46" s="41">
        <f t="shared" ref="C46:K46" si="0">AVERAGE(C3:C45)</f>
        <v>58.5348837209302</v>
      </c>
      <c r="D46" s="41">
        <f t="shared" si="0"/>
        <v>36.6279069767442</v>
      </c>
      <c r="E46" s="41">
        <f t="shared" si="0"/>
        <v>37.5581395348837</v>
      </c>
      <c r="F46" s="41">
        <f t="shared" si="0"/>
        <v>27.3953488372093</v>
      </c>
      <c r="G46" s="41">
        <f t="shared" si="0"/>
        <v>42.4418604651163</v>
      </c>
      <c r="H46" s="41">
        <f t="shared" si="0"/>
        <v>33.6976744186046</v>
      </c>
      <c r="I46" s="41">
        <f t="shared" si="0"/>
        <v>22.953488372093</v>
      </c>
      <c r="J46" s="41">
        <f t="shared" si="0"/>
        <v>25.6279069767442</v>
      </c>
      <c r="K46" s="41">
        <f t="shared" si="0"/>
        <v>284.837209302326</v>
      </c>
      <c r="L46" s="41"/>
      <c r="M46" s="41"/>
      <c r="N46" s="41"/>
      <c r="O46" s="41"/>
      <c r="P46" s="41">
        <f>AVERAGE(P2:P45)</f>
        <v>132.023255813953</v>
      </c>
      <c r="Q46" s="25"/>
      <c r="R46" s="52"/>
      <c r="S46" s="52"/>
      <c r="T46" s="52"/>
    </row>
    <row r="47" spans="1:20">
      <c r="A47" s="39" t="s">
        <v>36</v>
      </c>
      <c r="B47" s="40"/>
      <c r="C47" s="42">
        <f>(SUM(C3:C45)/COUNT(C3:C45))/120</f>
        <v>0.487790697674419</v>
      </c>
      <c r="D47" s="42">
        <f>(SUM(D3:D45)/COUNT(D3:D45))/120</f>
        <v>0.305232558139535</v>
      </c>
      <c r="E47" s="42">
        <f>(SUM(E3:E45)/COUNT(E3:E45))/120</f>
        <v>0.312984496124031</v>
      </c>
      <c r="F47" s="42">
        <f t="shared" ref="F47:H47" si="1">(SUM(F3:F45)/COUNT(F3:F45))/80</f>
        <v>0.342441860465116</v>
      </c>
      <c r="G47" s="42">
        <f t="shared" si="1"/>
        <v>0.530523255813953</v>
      </c>
      <c r="H47" s="42">
        <f t="shared" si="1"/>
        <v>0.421220930232558</v>
      </c>
      <c r="I47" s="42">
        <f>(SUM(I3:I45)/COUNT(I3:I45))/50</f>
        <v>0.45906976744186</v>
      </c>
      <c r="J47" s="42">
        <f>(SUM(J3:J45)/COUNT(J3:J45))/50</f>
        <v>0.512558139534884</v>
      </c>
      <c r="K47" s="42">
        <f>(SUM(K3:K45)/COUNT(K3:K45))/700</f>
        <v>0.406910299003322</v>
      </c>
      <c r="L47" s="42"/>
      <c r="M47" s="42"/>
      <c r="N47" s="42"/>
      <c r="O47" s="42"/>
      <c r="P47" s="42">
        <f>(SUM(P2:P45)/COUNT(P2:P45))/360</f>
        <v>0.366731266149871</v>
      </c>
      <c r="Q47" s="14"/>
      <c r="R47" s="53"/>
      <c r="S47" s="54"/>
      <c r="T47" s="54"/>
    </row>
    <row r="48" spans="1:20">
      <c r="A48" s="39" t="s">
        <v>405</v>
      </c>
      <c r="B48" s="40"/>
      <c r="C48" s="43">
        <f>COUNTIF(C3:C45,"&gt;=72")</f>
        <v>12</v>
      </c>
      <c r="D48" s="43">
        <f>COUNTIF(D3:D45,"&gt;=72")</f>
        <v>4</v>
      </c>
      <c r="E48" s="43">
        <f>COUNTIF(E3:E45,"&gt;=72")</f>
        <v>2</v>
      </c>
      <c r="F48" s="43">
        <f t="shared" ref="F48:H48" si="2">COUNTIF(F3:F45,"&gt;=48")</f>
        <v>4</v>
      </c>
      <c r="G48" s="43">
        <f t="shared" si="2"/>
        <v>13</v>
      </c>
      <c r="H48" s="43">
        <f t="shared" si="2"/>
        <v>7</v>
      </c>
      <c r="I48" s="43">
        <f>COUNTIF(I3:I45,"&gt;=30")</f>
        <v>10</v>
      </c>
      <c r="J48" s="43">
        <f>COUNTIF(J3:J45,"&gt;=30")</f>
        <v>12</v>
      </c>
      <c r="K48" s="43">
        <f>COUNTIF(K3:K45,"&gt;=420")</f>
        <v>3</v>
      </c>
      <c r="L48" s="43"/>
      <c r="M48" s="43"/>
      <c r="N48" s="43"/>
      <c r="O48" s="43"/>
      <c r="P48" s="43">
        <f>COUNTIF(P2:P45,"&gt;=216")</f>
        <v>4</v>
      </c>
      <c r="Q48" s="12"/>
      <c r="R48" s="54"/>
      <c r="S48" s="54"/>
      <c r="T48" s="54"/>
    </row>
    <row r="49" spans="1:20">
      <c r="A49" s="39" t="s">
        <v>406</v>
      </c>
      <c r="B49" s="40"/>
      <c r="C49" s="42">
        <f>(COUNTIF(C3:C45,"&gt;=72")/COUNT(C3:C45))</f>
        <v>0.27906976744186</v>
      </c>
      <c r="D49" s="42">
        <f>(COUNTIF(D3:D45,"&gt;=72")/COUNT(D3:D45))</f>
        <v>0.0930232558139535</v>
      </c>
      <c r="E49" s="42">
        <f>(COUNTIF(E3:E45,"&gt;=72")/COUNT(E3:E45))</f>
        <v>0.0465116279069767</v>
      </c>
      <c r="F49" s="42">
        <f t="shared" ref="F49:H49" si="3">(COUNTIF(F3:F45,"&gt;=48")/COUNT(F3:F45))</f>
        <v>0.0930232558139535</v>
      </c>
      <c r="G49" s="42">
        <f t="shared" si="3"/>
        <v>0.302325581395349</v>
      </c>
      <c r="H49" s="42">
        <f t="shared" si="3"/>
        <v>0.162790697674419</v>
      </c>
      <c r="I49" s="42">
        <f>(COUNTIF(I3:I45,"&gt;=30")/COUNT(I3:I45))</f>
        <v>0.232558139534884</v>
      </c>
      <c r="J49" s="42">
        <f>(COUNTIF(J3:J45,"&gt;=30")/COUNT(J3:J45))</f>
        <v>0.27906976744186</v>
      </c>
      <c r="K49" s="42">
        <f>(COUNTIF(K3:K45,"&gt;=420")/COUNT(K3:K45))</f>
        <v>0.0697674418604651</v>
      </c>
      <c r="L49" s="42"/>
      <c r="M49" s="42"/>
      <c r="N49" s="42"/>
      <c r="O49" s="42"/>
      <c r="P49" s="42">
        <f>(COUNTIF(P2:P45,"&gt;=216")/COUNT(P2:P45))</f>
        <v>0.0930232558139535</v>
      </c>
      <c r="Q49" s="14"/>
      <c r="R49" s="53"/>
      <c r="S49" s="54"/>
      <c r="T49" s="54"/>
    </row>
    <row r="50" spans="1:20">
      <c r="A50" s="39" t="s">
        <v>407</v>
      </c>
      <c r="B50" s="40"/>
      <c r="C50" s="43">
        <f>COUNTIF(C3:C45,"&gt;=96")</f>
        <v>0</v>
      </c>
      <c r="D50" s="43">
        <f>COUNTIF(D3:D45,"&gt;=96")</f>
        <v>3</v>
      </c>
      <c r="E50" s="43">
        <f>COUNTIF(E3:E45,"&gt;=96")</f>
        <v>0</v>
      </c>
      <c r="F50" s="43">
        <f t="shared" ref="F50:H50" si="4">COUNTIF(F3:F45,"&gt;=64")</f>
        <v>3</v>
      </c>
      <c r="G50" s="43">
        <f t="shared" si="4"/>
        <v>1</v>
      </c>
      <c r="H50" s="43">
        <f t="shared" si="4"/>
        <v>1</v>
      </c>
      <c r="I50" s="43">
        <f>COUNTIF(I3:I45,"&gt;=40")</f>
        <v>3</v>
      </c>
      <c r="J50" s="43">
        <f>COUNTIF(J3:J45,"&gt;=40")</f>
        <v>2</v>
      </c>
      <c r="K50" s="43">
        <f>COUNTIF(K3:K45,"&gt;=560")</f>
        <v>0</v>
      </c>
      <c r="L50" s="43"/>
      <c r="M50" s="43"/>
      <c r="N50" s="43"/>
      <c r="O50" s="43"/>
      <c r="P50" s="43">
        <f>COUNTIF(P2:P45,"&gt;=288")</f>
        <v>0</v>
      </c>
      <c r="Q50" s="12"/>
      <c r="R50" s="54"/>
      <c r="S50" s="54"/>
      <c r="T50" s="54"/>
    </row>
    <row r="51" spans="1:20">
      <c r="A51" s="39" t="s">
        <v>408</v>
      </c>
      <c r="B51" s="40"/>
      <c r="C51" s="42">
        <f>(COUNTIF(C3:C45,"&gt;=96")/COUNT(C3:C45))*100%</f>
        <v>0</v>
      </c>
      <c r="D51" s="42">
        <f>(COUNTIF(D3:D45,"&gt;=96")/COUNT(D3:D45))*100%</f>
        <v>0.0697674418604651</v>
      </c>
      <c r="E51" s="42">
        <f>(COUNTIF(E3:E45,"&gt;=96")/COUNT(E3:E45))*100%</f>
        <v>0</v>
      </c>
      <c r="F51" s="42">
        <f t="shared" ref="F51:H51" si="5">(COUNTIF(F3:F45,"&gt;=64")/COUNT(F3:F45))*100%</f>
        <v>0.0697674418604651</v>
      </c>
      <c r="G51" s="42">
        <f t="shared" si="5"/>
        <v>0.0232558139534884</v>
      </c>
      <c r="H51" s="42">
        <f t="shared" si="5"/>
        <v>0.0232558139534884</v>
      </c>
      <c r="I51" s="42">
        <f>(COUNTIF(I3:I45,"&gt;=40")/COUNT(I3:I45))*100%</f>
        <v>0.0697674418604651</v>
      </c>
      <c r="J51" s="42">
        <f>(COUNTIF(J3:J45,"&gt;=40")/COUNT(J3:J45))*100%</f>
        <v>0.0465116279069767</v>
      </c>
      <c r="K51" s="42">
        <f>(COUNTIF(K3:K45,"&gt;=560")/COUNT(K3:K45))*100%</f>
        <v>0</v>
      </c>
      <c r="L51" s="42"/>
      <c r="M51" s="42"/>
      <c r="N51" s="42"/>
      <c r="O51" s="42"/>
      <c r="P51" s="42">
        <f>(COUNTIF(P2:P45,"&gt;=288")/COUNT(P2:P45))*100%</f>
        <v>0</v>
      </c>
      <c r="Q51" s="14"/>
      <c r="R51" s="53"/>
      <c r="S51" s="54"/>
      <c r="T51" s="54"/>
    </row>
    <row r="52" spans="1:20">
      <c r="A52" s="39" t="s">
        <v>409</v>
      </c>
      <c r="B52" s="40"/>
      <c r="C52" s="43">
        <f>COUNTIF(C3:C45,"&gt;=90")</f>
        <v>1</v>
      </c>
      <c r="D52" s="43">
        <f>COUNTIF(D3:D45,"&gt;=90")</f>
        <v>3</v>
      </c>
      <c r="E52" s="43">
        <f>COUNTIF(E3:E45,"&gt;=90")</f>
        <v>0</v>
      </c>
      <c r="F52" s="43">
        <f t="shared" ref="F52:H52" si="6">COUNTIF(F3:F45,"&gt;=60")</f>
        <v>4</v>
      </c>
      <c r="G52" s="43">
        <f t="shared" si="6"/>
        <v>3</v>
      </c>
      <c r="H52" s="43">
        <f t="shared" si="6"/>
        <v>1</v>
      </c>
      <c r="I52" s="43">
        <f>COUNTIF(I3:I45,"&gt;=37.5")</f>
        <v>5</v>
      </c>
      <c r="J52" s="43">
        <f>COUNTIF(J3:J45,"&gt;=37.5")</f>
        <v>2</v>
      </c>
      <c r="K52" s="43">
        <f>COUNTIF(K3:K45,"&gt;=525")</f>
        <v>2</v>
      </c>
      <c r="L52" s="43"/>
      <c r="M52" s="43"/>
      <c r="N52" s="43"/>
      <c r="O52" s="43"/>
      <c r="P52" s="43">
        <f>COUNTIF(P2:P45,"&gt;=270")</f>
        <v>2</v>
      </c>
      <c r="Q52" s="12"/>
      <c r="R52" s="54"/>
      <c r="S52" s="54"/>
      <c r="T52" s="54"/>
    </row>
    <row r="53" spans="1:20">
      <c r="A53" s="39" t="s">
        <v>410</v>
      </c>
      <c r="B53" s="40"/>
      <c r="C53" s="43">
        <f>COUNTIF(C3:C45,"&lt;48")</f>
        <v>7</v>
      </c>
      <c r="D53" s="43">
        <f>COUNTIF(D3:D45,"&lt;48")</f>
        <v>31</v>
      </c>
      <c r="E53" s="43">
        <f>COUNTIF(E3:E45,"&lt;48")</f>
        <v>37</v>
      </c>
      <c r="F53" s="43">
        <f t="shared" ref="F53:H53" si="7">COUNTIF(F3:F45,"&lt;32")</f>
        <v>29</v>
      </c>
      <c r="G53" s="43">
        <f t="shared" si="7"/>
        <v>4</v>
      </c>
      <c r="H53" s="43">
        <f t="shared" si="7"/>
        <v>18</v>
      </c>
      <c r="I53" s="43">
        <f>COUNTIF(I3:I45,"&lt;20")</f>
        <v>21</v>
      </c>
      <c r="J53" s="43">
        <f>COUNTIF(J3:J45,"&lt;20")</f>
        <v>10</v>
      </c>
      <c r="K53" s="43">
        <f>COUNTIF(K3:K45,"&lt;280")</f>
        <v>23</v>
      </c>
      <c r="L53" s="43"/>
      <c r="M53" s="43"/>
      <c r="N53" s="43"/>
      <c r="O53" s="43"/>
      <c r="P53" s="43">
        <f>COUNTIF(P2:P45,"&lt;144")</f>
        <v>26</v>
      </c>
      <c r="Q53" s="12"/>
      <c r="R53" s="54"/>
      <c r="S53" s="54"/>
      <c r="T53" s="54"/>
    </row>
    <row r="54" spans="1:20">
      <c r="A54" s="39" t="s">
        <v>411</v>
      </c>
      <c r="B54" s="40"/>
      <c r="C54" s="41">
        <f>(SUM(C3:C45)/COUNT(C3:C45))/120+(COUNTIF(C3:C45,"&gt;=72")/COUNT(C3:C45))+(COUNTIF(C3:C45,"&gt;=96")/COUNT(C3:C45))</f>
        <v>0.766860465116279</v>
      </c>
      <c r="D54" s="41">
        <f>(SUM(D3:D45)/COUNT(D3:D45))/120+(COUNTIF(D3:D45,"&gt;=72")/COUNT(D3:D45))+(COUNTIF(D3:D45,"&gt;=96")/COUNT(D3:D45))</f>
        <v>0.468023255813953</v>
      </c>
      <c r="E54" s="41">
        <f>(SUM(E3:E45)/COUNT(E3:E45))/120+(COUNTIF(E3:E45,"&gt;=72")/COUNT(E3:E45))+(COUNTIF(E3:E45,"&gt;=96")/COUNT(E3:E45))</f>
        <v>0.359496124031008</v>
      </c>
      <c r="F54" s="41">
        <f t="shared" ref="F54:K54" si="8">F47+F49+F51</f>
        <v>0.505232558139535</v>
      </c>
      <c r="G54" s="41">
        <f t="shared" si="8"/>
        <v>0.856104651162791</v>
      </c>
      <c r="H54" s="41">
        <f t="shared" si="8"/>
        <v>0.607267441860465</v>
      </c>
      <c r="I54" s="41">
        <f t="shared" si="8"/>
        <v>0.761395348837209</v>
      </c>
      <c r="J54" s="41">
        <f t="shared" si="8"/>
        <v>0.838139534883721</v>
      </c>
      <c r="K54" s="41">
        <f t="shared" si="8"/>
        <v>0.476677740863787</v>
      </c>
      <c r="L54" s="41"/>
      <c r="M54" s="41"/>
      <c r="N54" s="41"/>
      <c r="O54" s="41"/>
      <c r="P54" s="41">
        <f>(SUM(P2:P45)/COUNT(P2:P45))/360+(COUNTIF(P2:P45,"&gt;=216")/COUNT(P2:P45))+(COUNTIF(P2:P45,"&gt;=288")/COUNT(P2:P45))</f>
        <v>0.459754521963824</v>
      </c>
      <c r="Q54" s="13"/>
      <c r="R54" s="55"/>
      <c r="S54" s="54"/>
      <c r="T54" s="54"/>
    </row>
  </sheetData>
  <sortState ref="B3:T44">
    <sortCondition ref="K3:K44" descending="1"/>
  </sortState>
  <mergeCells count="10">
    <mergeCell ref="A1:T1"/>
    <mergeCell ref="A46:B46"/>
    <mergeCell ref="A47:B47"/>
    <mergeCell ref="A48:B48"/>
    <mergeCell ref="A49:B49"/>
    <mergeCell ref="A50:B50"/>
    <mergeCell ref="A51:B51"/>
    <mergeCell ref="A52:B52"/>
    <mergeCell ref="A53:B53"/>
    <mergeCell ref="A54:B54"/>
  </mergeCells>
  <conditionalFormatting sqref="J5">
    <cfRule type="cellIs" dxfId="1" priority="14" operator="greaterThanOrEqual">
      <formula>40</formula>
    </cfRule>
    <cfRule type="cellIs" dxfId="0" priority="13" operator="lessThan">
      <formula>30</formula>
    </cfRule>
  </conditionalFormatting>
  <conditionalFormatting sqref="F3:F4">
    <cfRule type="cellIs" dxfId="1" priority="30" operator="greaterThanOrEqual">
      <formula>64</formula>
    </cfRule>
    <cfRule type="cellIs" dxfId="0" priority="29" operator="lessThan">
      <formula>48</formula>
    </cfRule>
  </conditionalFormatting>
  <conditionalFormatting sqref="J3:J4">
    <cfRule type="cellIs" dxfId="1" priority="10" operator="greaterThanOrEqual">
      <formula>64</formula>
    </cfRule>
    <cfRule type="cellIs" dxfId="0" priority="9" operator="lessThan">
      <formula>48</formula>
    </cfRule>
    <cfRule type="cellIs" dxfId="1" priority="8" operator="greaterThanOrEqual">
      <formula>40</formula>
    </cfRule>
    <cfRule type="cellIs" dxfId="0" priority="7" operator="lessThan">
      <formula>30</formula>
    </cfRule>
  </conditionalFormatting>
  <conditionalFormatting sqref="C3:C4 D3:E4">
    <cfRule type="cellIs" dxfId="1" priority="34" operator="greaterThanOrEqual">
      <formula>64</formula>
    </cfRule>
    <cfRule type="cellIs" dxfId="0" priority="33" operator="lessThan">
      <formula>48</formula>
    </cfRule>
    <cfRule type="cellIs" dxfId="1" priority="32" operator="greaterThanOrEqual">
      <formula>40</formula>
    </cfRule>
    <cfRule type="cellIs" dxfId="0" priority="31" operator="lessThan">
      <formula>30</formula>
    </cfRule>
  </conditionalFormatting>
  <conditionalFormatting sqref="G3:I4">
    <cfRule type="cellIs" dxfId="1" priority="20" operator="greaterThanOrEqual">
      <formula>64</formula>
    </cfRule>
    <cfRule type="cellIs" dxfId="0" priority="19" operator="lessThan">
      <formula>48</formula>
    </cfRule>
    <cfRule type="cellIs" dxfId="1" priority="18" operator="greaterThanOrEqual">
      <formula>40</formula>
    </cfRule>
    <cfRule type="cellIs" dxfId="0" priority="17" operator="lessThan">
      <formula>30</formula>
    </cfRule>
  </conditionalFormatting>
  <conditionalFormatting sqref="C5:D5 F5 E5 C6:D6 F6 E6 C7:D7 F7 E7 C8:D8 F8 E8 C9:D9 F9 E9 C10:D10 F10 E10 C11:D12 F11:F12 E11:E12 C13:D15 F13:F15 E13:E15 C16:D16 F16 E16 C17:D17 F17 E17 C18:D19 F18:F19 E18:E19 C20:D20 F20 E20 C21:D21 F21 E21 C22:D22 F22 C23:D23 F23 E23 C24:D24 F24 E24 C25:D26 F25:F26 E25:E26 C27:D27 F27 E27 C28:D28 F28 E28 C29:D29 F29 E29 C30:D30 F30 E30 C31:D31 F31 E31 C32:D33 F32:F33 E32:E33 C34:D34 F34 E34 C35:D36 F35:F36 E35:E36 C37:D37 F37 E37 C38:D38 F38 E38 C39:D39 F39 E39 C40:D40 E40:F40 C41:D41 E41:F41 C42:D42 E42:F42 C43:D43 E43:F43 C44:D44 E44:F44 C45:D45 E45:F45">
    <cfRule type="cellIs" dxfId="1" priority="40" operator="greaterThanOrEqual">
      <formula>64</formula>
    </cfRule>
    <cfRule type="cellIs" dxfId="0" priority="39" operator="lessThan">
      <formula>48</formula>
    </cfRule>
  </conditionalFormatting>
  <conditionalFormatting sqref="C5 D5 E5 C6 D6 E6 C7 D7 E7 C8 D8 E8 C9 D9 E9 C10 D10 E10 C11:C12 D11:D12 E11:E12 C13:C15 D13:D15 E13:E15 C16 D16 E16 C17 D17 E17 C18:C19 D18:D19 E18:E19 C20 D20 E20 C21 D21 E21 C22 D22 C23 D23 E23 C24 D24 E24 C25:C26 D25:D26 E25:E26 C27 D27 E27 C28 D28 E28 C29 D29 E29 C30 D30 E30 C31 D31 E31 C32:C33 D32:D33 C34 D34 E34 C35:C36 D35:D36 E35:E36 C37 D37 E37 C38 D38 E38 C39 D39 E39 C40 D40 E40 C41 D41 E41 C42 D42 E42 C43 D43 E43 C44 D44 E44 C45 D45 E45">
    <cfRule type="cellIs" dxfId="1" priority="38" operator="greaterThanOrEqual">
      <formula>96</formula>
    </cfRule>
    <cfRule type="cellIs" dxfId="0" priority="37" operator="lessThan">
      <formula>72</formula>
    </cfRule>
  </conditionalFormatting>
  <conditionalFormatting sqref="G5:I5 G6:I6 G7:I7 G8:I8 G9:I9 G10:I10 G11:I12 G13:I15 G16:I16 G17:I17 G18:I19 G20:I20 G21:I21 G22:I22 G23:I23 G24:I24 G25:I26 G27:I27 G28:I28 G29:I29 G30:I30 G31:I31 G32:I33 G34:I34 G35:I36 G37:I37 G38:I38 G39:I39 G40:I40 G41:I41 G42:I42 G43:I43 G44:I44 G45:I45">
    <cfRule type="cellIs" dxfId="1" priority="28" operator="greaterThanOrEqual">
      <formula>64</formula>
    </cfRule>
    <cfRule type="cellIs" dxfId="0" priority="27" operator="lessThan">
      <formula>48</formula>
    </cfRule>
  </conditionalFormatting>
  <conditionalFormatting sqref="H5 H6 G7 H7 G8 H8 G9 H9 G10 H10 G11:G12 H11:H12 G13:G15 H13:H15 H16 H17 H18:H19 H20 H21 H22 H23 H24 G24 H25:H26 G25:G26 H27 G27 H28 G28 H29 G29 H30 G30 H31 G31 H32:H33 G32:G33 H34 G34 H35:H36 G35:G36 H37 G37 H38 G38 H39 G39 H40 G40 H41 G41 H42 G42 H43 G43 H44 G44 G45">
    <cfRule type="cellIs" dxfId="1" priority="26" operator="greaterThanOrEqual">
      <formula>64</formula>
    </cfRule>
    <cfRule type="cellIs" dxfId="0" priority="25" operator="lessThan">
      <formula>48</formula>
    </cfRule>
  </conditionalFormatting>
  <conditionalFormatting sqref="G5 G6">
    <cfRule type="cellIs" dxfId="1" priority="22" operator="greaterThanOrEqual">
      <formula>64</formula>
    </cfRule>
    <cfRule type="cellIs" dxfId="0" priority="21" operator="lessThan">
      <formula>48</formula>
    </cfRule>
  </conditionalFormatting>
  <conditionalFormatting sqref="I5 I6 I7 I8 I9 I10 I11:I12 I13:I15 I16 I17 I18:I19 I20 I21 I22 I23 I24 I25:I26 I27 I28 I29 I30 I31 I32:I33 I34 I35:I36 I37 I38 I39 I40 I41 I42 I43 I44 I45">
    <cfRule type="cellIs" dxfId="1" priority="24" operator="greaterThanOrEqual">
      <formula>40</formula>
    </cfRule>
    <cfRule type="cellIs" dxfId="0" priority="23" operator="lessThan">
      <formula>30</formula>
    </cfRule>
  </conditionalFormatting>
  <conditionalFormatting sqref="J5 J24 J25:J26 J27 J28 J29 J30 J31 J32:J33 J34 J35:J36 J37 J38 J39 J40 J41 J42 J43 J44 J45">
    <cfRule type="cellIs" dxfId="1" priority="16" operator="greaterThanOrEqual">
      <formula>64</formula>
    </cfRule>
    <cfRule type="cellIs" dxfId="0" priority="15" operator="lessThan">
      <formula>48</formula>
    </cfRule>
  </conditionalFormatting>
  <conditionalFormatting sqref="J6 J7 J8 J9 J10 J11:J12 J13:J15 J16 J17 J18:J19 J20 J21 J22 J23">
    <cfRule type="cellIs" dxfId="1" priority="6" operator="greaterThanOrEqual">
      <formula>64</formula>
    </cfRule>
    <cfRule type="cellIs" dxfId="0" priority="5" operator="lessThan">
      <formula>48</formula>
    </cfRule>
  </conditionalFormatting>
  <conditionalFormatting sqref="J6 J7 J8 J9 J10 J11:J12 J13:J15">
    <cfRule type="cellIs" dxfId="1" priority="4" operator="greaterThanOrEqual">
      <formula>40</formula>
    </cfRule>
    <cfRule type="cellIs" dxfId="0" priority="3" operator="lessThan">
      <formula>30</formula>
    </cfRule>
  </conditionalFormatting>
  <conditionalFormatting sqref="F7 F8 F9 F10 F11:F12 F13:F15 F16 F17 F18:F19 F20 F21 F22 F23 F24 F25:F26 F27 F28 F29 F30 F31 F32:F33 F34 F35:F36 F37 F38 F39 F40 F41 F42 F43 F44 F45">
    <cfRule type="cellIs" dxfId="1" priority="36" operator="greaterThanOrEqual">
      <formula>64</formula>
    </cfRule>
    <cfRule type="cellIs" dxfId="0" priority="35" operator="lessThan">
      <formula>48</formula>
    </cfRule>
  </conditionalFormatting>
  <conditionalFormatting sqref="J16 J17 J18:J19 J20 J21 J22 J23">
    <cfRule type="cellIs" dxfId="1" priority="2" operator="greaterThanOrEqual">
      <formula>64</formula>
    </cfRule>
    <cfRule type="cellIs" dxfId="0" priority="1" operator="lessThan">
      <formula>48</formula>
    </cfRule>
  </conditionalFormatting>
  <conditionalFormatting sqref="J24 J25:J26 J27 J28 J29 J30 J31 J32:J33 J34 J35:J36 J37 J38 J39 J40 J41 J42 J43 J44 J45">
    <cfRule type="cellIs" dxfId="1" priority="12" operator="greaterThanOrEqual">
      <formula>40</formula>
    </cfRule>
    <cfRule type="cellIs" dxfId="0" priority="11"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90"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4"/>
  <sheetViews>
    <sheetView topLeftCell="A31" workbookViewId="0">
      <selection activeCell="K46" sqref="K46:K54"/>
    </sheetView>
  </sheetViews>
  <sheetFormatPr defaultColWidth="9" defaultRowHeight="14.25"/>
  <cols>
    <col min="1" max="1" width="5.625" style="27" customWidth="1"/>
    <col min="2" max="2" width="7.25" style="27" customWidth="1"/>
    <col min="3" max="10" width="5.625" style="27" customWidth="1"/>
    <col min="11" max="12" width="6.125" style="27" customWidth="1"/>
    <col min="13" max="15" width="5" style="27" customWidth="1"/>
    <col min="16" max="16" width="6.625" style="27" customWidth="1"/>
    <col min="17" max="17" width="5.875" style="27" customWidth="1"/>
    <col min="18" max="18" width="6" style="27" customWidth="1"/>
    <col min="19" max="19" width="5.5" style="27" customWidth="1"/>
    <col min="20" max="20" width="4.75" style="27" customWidth="1"/>
  </cols>
  <sheetData>
    <row r="1" ht="34.5" customHeight="1" spans="1:20">
      <c r="A1" s="1" t="s">
        <v>471</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48</v>
      </c>
      <c r="C3" s="32">
        <v>95</v>
      </c>
      <c r="D3" s="32">
        <v>100</v>
      </c>
      <c r="E3" s="32">
        <v>94</v>
      </c>
      <c r="F3" s="32">
        <v>68</v>
      </c>
      <c r="G3" s="32">
        <v>71</v>
      </c>
      <c r="H3" s="33">
        <v>60</v>
      </c>
      <c r="I3" s="32">
        <v>41</v>
      </c>
      <c r="J3" s="32">
        <v>44</v>
      </c>
      <c r="K3" s="44">
        <v>573</v>
      </c>
      <c r="L3" s="45">
        <v>0.818571428571429</v>
      </c>
      <c r="M3" s="46">
        <v>6</v>
      </c>
      <c r="N3" s="46">
        <v>2</v>
      </c>
      <c r="O3" s="46">
        <v>4</v>
      </c>
      <c r="P3" s="34">
        <v>289</v>
      </c>
      <c r="Q3" s="34">
        <v>5</v>
      </c>
      <c r="R3" s="34" t="s">
        <v>461</v>
      </c>
      <c r="S3" s="34" t="s">
        <v>462</v>
      </c>
      <c r="T3" s="34" t="s">
        <v>11</v>
      </c>
    </row>
    <row r="4" ht="16.35" customHeight="1" spans="1:20">
      <c r="A4" s="30">
        <v>2</v>
      </c>
      <c r="B4" s="31" t="s">
        <v>51</v>
      </c>
      <c r="C4" s="32">
        <v>88</v>
      </c>
      <c r="D4" s="32">
        <v>97</v>
      </c>
      <c r="E4" s="32">
        <v>82</v>
      </c>
      <c r="F4" s="32">
        <v>69</v>
      </c>
      <c r="G4" s="32">
        <v>68</v>
      </c>
      <c r="H4" s="33">
        <v>65</v>
      </c>
      <c r="I4" s="32">
        <v>46</v>
      </c>
      <c r="J4" s="32">
        <v>42</v>
      </c>
      <c r="K4" s="44">
        <v>557</v>
      </c>
      <c r="L4" s="45">
        <v>0.795714285714286</v>
      </c>
      <c r="M4" s="46">
        <v>18</v>
      </c>
      <c r="N4" s="46">
        <v>3</v>
      </c>
      <c r="O4" s="46">
        <v>15</v>
      </c>
      <c r="P4" s="34">
        <v>267</v>
      </c>
      <c r="Q4" s="34">
        <v>14</v>
      </c>
      <c r="R4" s="34" t="s">
        <v>461</v>
      </c>
      <c r="S4" s="34" t="s">
        <v>462</v>
      </c>
      <c r="T4" s="34" t="s">
        <v>463</v>
      </c>
    </row>
    <row r="5" ht="16.35" customHeight="1" spans="1:20">
      <c r="A5" s="30">
        <v>3</v>
      </c>
      <c r="B5" s="31" t="s">
        <v>60</v>
      </c>
      <c r="C5" s="32">
        <v>88</v>
      </c>
      <c r="D5" s="34">
        <v>96</v>
      </c>
      <c r="E5" s="32">
        <v>87</v>
      </c>
      <c r="F5" s="32">
        <v>61</v>
      </c>
      <c r="G5" s="32">
        <v>69</v>
      </c>
      <c r="H5" s="33">
        <v>61</v>
      </c>
      <c r="I5" s="32">
        <v>39</v>
      </c>
      <c r="J5" s="32">
        <v>40</v>
      </c>
      <c r="K5" s="44">
        <v>541</v>
      </c>
      <c r="L5" s="45">
        <v>0.772857142857143</v>
      </c>
      <c r="M5" s="46">
        <v>9</v>
      </c>
      <c r="N5" s="46">
        <v>10</v>
      </c>
      <c r="O5" s="46">
        <v>-1</v>
      </c>
      <c r="P5" s="34">
        <v>271</v>
      </c>
      <c r="Q5" s="34">
        <v>12</v>
      </c>
      <c r="R5" s="34" t="s">
        <v>461</v>
      </c>
      <c r="S5" s="34" t="s">
        <v>462</v>
      </c>
      <c r="T5" s="34" t="s">
        <v>463</v>
      </c>
    </row>
    <row r="6" ht="16.35" customHeight="1" spans="1:20">
      <c r="A6" s="30">
        <v>4</v>
      </c>
      <c r="B6" s="31" t="s">
        <v>78</v>
      </c>
      <c r="C6" s="32">
        <v>89</v>
      </c>
      <c r="D6" s="32">
        <v>91</v>
      </c>
      <c r="E6" s="32">
        <v>62</v>
      </c>
      <c r="F6" s="32">
        <v>61</v>
      </c>
      <c r="G6" s="32">
        <v>59</v>
      </c>
      <c r="H6" s="33">
        <v>48</v>
      </c>
      <c r="I6" s="32">
        <v>35</v>
      </c>
      <c r="J6" s="32">
        <v>32</v>
      </c>
      <c r="K6" s="44">
        <v>477</v>
      </c>
      <c r="L6" s="45">
        <v>0.681428571428571</v>
      </c>
      <c r="M6" s="46">
        <v>31</v>
      </c>
      <c r="N6" s="46">
        <v>26</v>
      </c>
      <c r="O6" s="46">
        <v>5</v>
      </c>
      <c r="P6" s="34">
        <v>242</v>
      </c>
      <c r="Q6" s="34">
        <v>26</v>
      </c>
      <c r="R6" s="34" t="s">
        <v>464</v>
      </c>
      <c r="S6" s="34" t="s">
        <v>464</v>
      </c>
      <c r="T6" s="34" t="s">
        <v>21</v>
      </c>
    </row>
    <row r="7" ht="16.35" customHeight="1" spans="1:20">
      <c r="A7" s="30">
        <v>5</v>
      </c>
      <c r="B7" s="31" t="s">
        <v>81</v>
      </c>
      <c r="C7" s="32">
        <v>70</v>
      </c>
      <c r="D7" s="32">
        <v>96</v>
      </c>
      <c r="E7" s="32">
        <v>76</v>
      </c>
      <c r="F7" s="32">
        <v>57</v>
      </c>
      <c r="G7" s="32">
        <v>56</v>
      </c>
      <c r="H7" s="33">
        <v>50</v>
      </c>
      <c r="I7" s="32">
        <v>36</v>
      </c>
      <c r="J7" s="32">
        <v>30</v>
      </c>
      <c r="K7" s="44">
        <v>471</v>
      </c>
      <c r="L7" s="45">
        <v>0.672857142857143</v>
      </c>
      <c r="M7" s="46">
        <v>21</v>
      </c>
      <c r="N7" s="46">
        <v>28</v>
      </c>
      <c r="O7" s="46">
        <v>-7</v>
      </c>
      <c r="P7" s="34">
        <v>242</v>
      </c>
      <c r="Q7" s="34">
        <v>27</v>
      </c>
      <c r="R7" s="34" t="s">
        <v>464</v>
      </c>
      <c r="S7" s="34" t="s">
        <v>464</v>
      </c>
      <c r="T7" s="34" t="s">
        <v>21</v>
      </c>
    </row>
    <row r="8" ht="16.35" customHeight="1" spans="1:20">
      <c r="A8" s="30">
        <v>6</v>
      </c>
      <c r="B8" s="31" t="s">
        <v>88</v>
      </c>
      <c r="C8" s="32">
        <v>78</v>
      </c>
      <c r="D8" s="32">
        <v>65</v>
      </c>
      <c r="E8" s="32">
        <v>58</v>
      </c>
      <c r="F8" s="32">
        <v>53</v>
      </c>
      <c r="G8" s="32">
        <v>57</v>
      </c>
      <c r="H8" s="33">
        <v>60</v>
      </c>
      <c r="I8" s="32">
        <v>43</v>
      </c>
      <c r="J8" s="32">
        <v>36</v>
      </c>
      <c r="K8" s="44">
        <v>450</v>
      </c>
      <c r="L8" s="45">
        <v>0.642857142857143</v>
      </c>
      <c r="M8" s="46">
        <v>37</v>
      </c>
      <c r="N8" s="46">
        <v>36</v>
      </c>
      <c r="O8" s="46">
        <v>1</v>
      </c>
      <c r="P8" s="34">
        <v>201</v>
      </c>
      <c r="Q8" s="34">
        <v>57</v>
      </c>
      <c r="R8" s="34" t="s">
        <v>464</v>
      </c>
      <c r="S8" s="34" t="s">
        <v>464</v>
      </c>
      <c r="T8" s="34" t="s">
        <v>21</v>
      </c>
    </row>
    <row r="9" ht="16.35" customHeight="1" spans="1:20">
      <c r="A9" s="30">
        <v>7</v>
      </c>
      <c r="B9" s="31" t="s">
        <v>91</v>
      </c>
      <c r="C9" s="32">
        <v>85</v>
      </c>
      <c r="D9" s="32">
        <v>65</v>
      </c>
      <c r="E9" s="32">
        <v>50</v>
      </c>
      <c r="F9" s="32">
        <v>51</v>
      </c>
      <c r="G9" s="32">
        <v>66</v>
      </c>
      <c r="H9" s="33">
        <v>52</v>
      </c>
      <c r="I9" s="32">
        <v>39</v>
      </c>
      <c r="J9" s="32">
        <v>35</v>
      </c>
      <c r="K9" s="44">
        <v>443</v>
      </c>
      <c r="L9" s="45">
        <v>0.632857142857143</v>
      </c>
      <c r="M9" s="46">
        <v>47</v>
      </c>
      <c r="N9" s="46">
        <v>39</v>
      </c>
      <c r="O9" s="46">
        <v>8</v>
      </c>
      <c r="P9" s="34">
        <v>200</v>
      </c>
      <c r="Q9" s="34">
        <v>59</v>
      </c>
      <c r="R9" s="34" t="s">
        <v>464</v>
      </c>
      <c r="S9" s="34" t="s">
        <v>464</v>
      </c>
      <c r="T9" s="34" t="s">
        <v>21</v>
      </c>
    </row>
    <row r="10" ht="16.35" customHeight="1" spans="1:20">
      <c r="A10" s="30">
        <v>8</v>
      </c>
      <c r="B10" s="31" t="s">
        <v>101</v>
      </c>
      <c r="C10" s="32">
        <v>72</v>
      </c>
      <c r="D10" s="32">
        <v>94</v>
      </c>
      <c r="E10" s="32">
        <v>37</v>
      </c>
      <c r="F10" s="32">
        <v>69</v>
      </c>
      <c r="G10" s="32">
        <v>41</v>
      </c>
      <c r="H10" s="33">
        <v>54</v>
      </c>
      <c r="I10" s="32">
        <v>31</v>
      </c>
      <c r="J10" s="32">
        <v>29</v>
      </c>
      <c r="K10" s="44">
        <v>427</v>
      </c>
      <c r="L10" s="45">
        <v>0.61</v>
      </c>
      <c r="M10" s="46">
        <v>82</v>
      </c>
      <c r="N10" s="46">
        <v>49</v>
      </c>
      <c r="O10" s="46">
        <v>33</v>
      </c>
      <c r="P10" s="34">
        <v>203</v>
      </c>
      <c r="Q10" s="34">
        <v>52</v>
      </c>
      <c r="R10" s="34" t="s">
        <v>464</v>
      </c>
      <c r="S10" s="34" t="s">
        <v>464</v>
      </c>
      <c r="T10" s="34" t="s">
        <v>21</v>
      </c>
    </row>
    <row r="11" ht="16.35" customHeight="1" spans="1:20">
      <c r="A11" s="30">
        <v>9</v>
      </c>
      <c r="B11" s="31" t="s">
        <v>103</v>
      </c>
      <c r="C11" s="32">
        <v>69</v>
      </c>
      <c r="D11" s="32">
        <v>77</v>
      </c>
      <c r="E11" s="32">
        <v>64</v>
      </c>
      <c r="F11" s="32">
        <v>61</v>
      </c>
      <c r="G11" s="32">
        <v>54</v>
      </c>
      <c r="H11" s="33">
        <v>30</v>
      </c>
      <c r="I11" s="32">
        <v>36</v>
      </c>
      <c r="J11" s="32">
        <v>35</v>
      </c>
      <c r="K11" s="44">
        <v>426</v>
      </c>
      <c r="L11" s="45">
        <v>0.608571428571429</v>
      </c>
      <c r="M11" s="46">
        <v>50</v>
      </c>
      <c r="N11" s="46">
        <v>50</v>
      </c>
      <c r="O11" s="46">
        <v>0</v>
      </c>
      <c r="P11" s="34">
        <v>210</v>
      </c>
      <c r="Q11" s="34">
        <v>46</v>
      </c>
      <c r="R11" s="34" t="s">
        <v>464</v>
      </c>
      <c r="S11" s="34" t="s">
        <v>464</v>
      </c>
      <c r="T11" s="34" t="s">
        <v>21</v>
      </c>
    </row>
    <row r="12" ht="16.35" customHeight="1" spans="1:20">
      <c r="A12" s="30">
        <v>10</v>
      </c>
      <c r="B12" s="31" t="s">
        <v>125</v>
      </c>
      <c r="C12" s="32">
        <v>86</v>
      </c>
      <c r="D12" s="32">
        <v>66</v>
      </c>
      <c r="E12" s="32">
        <v>39</v>
      </c>
      <c r="F12" s="32">
        <v>36</v>
      </c>
      <c r="G12" s="32">
        <v>57</v>
      </c>
      <c r="H12" s="33">
        <v>64</v>
      </c>
      <c r="I12" s="32">
        <v>28</v>
      </c>
      <c r="J12" s="32">
        <v>25</v>
      </c>
      <c r="K12" s="44">
        <v>401</v>
      </c>
      <c r="L12" s="45">
        <v>0.572857142857143</v>
      </c>
      <c r="M12" s="46">
        <v>85</v>
      </c>
      <c r="N12" s="46">
        <v>73</v>
      </c>
      <c r="O12" s="46">
        <v>12</v>
      </c>
      <c r="P12" s="34">
        <v>191</v>
      </c>
      <c r="Q12" s="34">
        <v>73</v>
      </c>
      <c r="R12" s="34" t="s">
        <v>464</v>
      </c>
      <c r="S12" s="34" t="s">
        <v>464</v>
      </c>
      <c r="T12" s="34" t="s">
        <v>465</v>
      </c>
    </row>
    <row r="13" ht="16.35" customHeight="1" spans="1:20">
      <c r="A13" s="30">
        <v>11</v>
      </c>
      <c r="B13" s="31" t="s">
        <v>131</v>
      </c>
      <c r="C13" s="32">
        <v>82</v>
      </c>
      <c r="D13" s="32">
        <v>59</v>
      </c>
      <c r="E13" s="32">
        <v>30</v>
      </c>
      <c r="F13" s="32">
        <v>40</v>
      </c>
      <c r="G13" s="32">
        <v>65</v>
      </c>
      <c r="H13" s="33">
        <v>49</v>
      </c>
      <c r="I13" s="32">
        <v>30</v>
      </c>
      <c r="J13" s="32">
        <v>32</v>
      </c>
      <c r="K13" s="44">
        <v>387</v>
      </c>
      <c r="L13" s="45">
        <v>0.552857142857143</v>
      </c>
      <c r="M13" s="46">
        <v>96</v>
      </c>
      <c r="N13" s="46">
        <v>79</v>
      </c>
      <c r="O13" s="46">
        <v>17</v>
      </c>
      <c r="P13" s="34">
        <v>171</v>
      </c>
      <c r="Q13" s="34">
        <v>99</v>
      </c>
      <c r="R13" s="34" t="s">
        <v>464</v>
      </c>
      <c r="S13" s="34" t="s">
        <v>464</v>
      </c>
      <c r="T13" s="34" t="s">
        <v>465</v>
      </c>
    </row>
    <row r="14" ht="16.35" customHeight="1" spans="1:20">
      <c r="A14" s="30">
        <v>12</v>
      </c>
      <c r="B14" s="31" t="s">
        <v>137</v>
      </c>
      <c r="C14" s="32">
        <v>70</v>
      </c>
      <c r="D14" s="32">
        <v>57</v>
      </c>
      <c r="E14" s="32">
        <v>39</v>
      </c>
      <c r="F14" s="32">
        <v>42</v>
      </c>
      <c r="G14" s="32">
        <v>52</v>
      </c>
      <c r="H14" s="33">
        <v>54</v>
      </c>
      <c r="I14" s="32">
        <v>36</v>
      </c>
      <c r="J14" s="32">
        <v>28</v>
      </c>
      <c r="K14" s="44">
        <v>378</v>
      </c>
      <c r="L14" s="45">
        <v>0.54</v>
      </c>
      <c r="M14" s="46">
        <v>98</v>
      </c>
      <c r="N14" s="46">
        <v>85</v>
      </c>
      <c r="O14" s="46">
        <v>13</v>
      </c>
      <c r="P14" s="34">
        <v>166</v>
      </c>
      <c r="Q14" s="34">
        <v>105</v>
      </c>
      <c r="R14" s="34" t="s">
        <v>464</v>
      </c>
      <c r="S14" s="34" t="s">
        <v>464</v>
      </c>
      <c r="T14" s="34" t="s">
        <v>465</v>
      </c>
    </row>
    <row r="15" ht="16.35" customHeight="1" spans="1:20">
      <c r="A15" s="30">
        <v>13</v>
      </c>
      <c r="B15" s="31" t="s">
        <v>138</v>
      </c>
      <c r="C15" s="32">
        <v>67</v>
      </c>
      <c r="D15" s="32">
        <v>34</v>
      </c>
      <c r="E15" s="32">
        <v>61</v>
      </c>
      <c r="F15" s="32">
        <v>37</v>
      </c>
      <c r="G15" s="32">
        <v>64</v>
      </c>
      <c r="H15" s="33">
        <v>46</v>
      </c>
      <c r="I15" s="32">
        <v>37</v>
      </c>
      <c r="J15" s="32">
        <v>32</v>
      </c>
      <c r="K15" s="44">
        <v>378</v>
      </c>
      <c r="L15" s="45">
        <v>0.54</v>
      </c>
      <c r="M15" s="46">
        <v>103</v>
      </c>
      <c r="N15" s="46">
        <v>86</v>
      </c>
      <c r="O15" s="46">
        <v>17</v>
      </c>
      <c r="P15" s="34">
        <v>162</v>
      </c>
      <c r="Q15" s="34">
        <v>112</v>
      </c>
      <c r="R15" s="34" t="s">
        <v>464</v>
      </c>
      <c r="S15" s="34" t="s">
        <v>464</v>
      </c>
      <c r="T15" s="34" t="s">
        <v>465</v>
      </c>
    </row>
    <row r="16" ht="16.35" customHeight="1" spans="1:20">
      <c r="A16" s="30">
        <v>14</v>
      </c>
      <c r="B16" s="31" t="s">
        <v>148</v>
      </c>
      <c r="C16" s="32">
        <v>83</v>
      </c>
      <c r="D16" s="32">
        <v>22</v>
      </c>
      <c r="E16" s="32">
        <v>43</v>
      </c>
      <c r="F16" s="32">
        <v>30</v>
      </c>
      <c r="G16" s="32">
        <v>55</v>
      </c>
      <c r="H16" s="33">
        <v>48</v>
      </c>
      <c r="I16" s="32">
        <v>37</v>
      </c>
      <c r="J16" s="32">
        <v>38</v>
      </c>
      <c r="K16" s="44">
        <v>356</v>
      </c>
      <c r="L16" s="45">
        <v>0.508571428571429</v>
      </c>
      <c r="M16" s="46">
        <v>115</v>
      </c>
      <c r="N16" s="46">
        <v>96</v>
      </c>
      <c r="O16" s="46">
        <v>19</v>
      </c>
      <c r="P16" s="34">
        <v>148</v>
      </c>
      <c r="Q16" s="34">
        <v>135</v>
      </c>
      <c r="R16" s="34" t="s">
        <v>464</v>
      </c>
      <c r="S16" s="34" t="s">
        <v>464</v>
      </c>
      <c r="T16" s="34" t="s">
        <v>465</v>
      </c>
    </row>
    <row r="17" ht="16.35" customHeight="1" spans="1:20">
      <c r="A17" s="30">
        <v>15</v>
      </c>
      <c r="B17" s="31" t="s">
        <v>152</v>
      </c>
      <c r="C17" s="32">
        <v>79</v>
      </c>
      <c r="D17" s="32">
        <v>42</v>
      </c>
      <c r="E17" s="32">
        <v>30</v>
      </c>
      <c r="F17" s="32">
        <v>25</v>
      </c>
      <c r="G17" s="32">
        <v>51</v>
      </c>
      <c r="H17" s="33">
        <v>49</v>
      </c>
      <c r="I17" s="32">
        <v>37</v>
      </c>
      <c r="J17" s="32">
        <v>40</v>
      </c>
      <c r="K17" s="44">
        <v>353</v>
      </c>
      <c r="L17" s="45">
        <v>0.504285714285714</v>
      </c>
      <c r="M17" s="46">
        <v>118</v>
      </c>
      <c r="N17" s="46">
        <v>99</v>
      </c>
      <c r="O17" s="46">
        <v>19</v>
      </c>
      <c r="P17" s="34">
        <v>151</v>
      </c>
      <c r="Q17" s="34">
        <v>128</v>
      </c>
      <c r="R17" s="34" t="s">
        <v>464</v>
      </c>
      <c r="S17" s="34" t="s">
        <v>464</v>
      </c>
      <c r="T17" s="34" t="s">
        <v>465</v>
      </c>
    </row>
    <row r="18" ht="16.35" customHeight="1" spans="1:20">
      <c r="A18" s="30">
        <v>16</v>
      </c>
      <c r="B18" s="31" t="s">
        <v>159</v>
      </c>
      <c r="C18" s="32">
        <v>67</v>
      </c>
      <c r="D18" s="32">
        <v>64</v>
      </c>
      <c r="E18" s="32">
        <v>46</v>
      </c>
      <c r="F18" s="32">
        <v>36</v>
      </c>
      <c r="G18" s="32">
        <v>58</v>
      </c>
      <c r="H18" s="33">
        <v>27</v>
      </c>
      <c r="I18" s="32">
        <v>19</v>
      </c>
      <c r="J18" s="32">
        <v>32</v>
      </c>
      <c r="K18" s="44">
        <v>349</v>
      </c>
      <c r="L18" s="45">
        <v>0.498571428571429</v>
      </c>
      <c r="M18" s="46">
        <v>153</v>
      </c>
      <c r="N18" s="46">
        <v>106</v>
      </c>
      <c r="O18" s="46">
        <v>47</v>
      </c>
      <c r="P18" s="34">
        <v>177</v>
      </c>
      <c r="Q18" s="34">
        <v>90</v>
      </c>
      <c r="R18" s="34" t="s">
        <v>464</v>
      </c>
      <c r="S18" s="34" t="s">
        <v>464</v>
      </c>
      <c r="T18" s="34" t="s">
        <v>465</v>
      </c>
    </row>
    <row r="19" ht="16.35" customHeight="1" spans="1:20">
      <c r="A19" s="30">
        <v>17</v>
      </c>
      <c r="B19" s="31" t="s">
        <v>179</v>
      </c>
      <c r="C19" s="32">
        <v>69</v>
      </c>
      <c r="D19" s="32">
        <v>61</v>
      </c>
      <c r="E19" s="32">
        <v>27</v>
      </c>
      <c r="F19" s="32">
        <v>33</v>
      </c>
      <c r="G19" s="32">
        <v>48</v>
      </c>
      <c r="H19" s="33">
        <v>31</v>
      </c>
      <c r="I19" s="32">
        <v>23</v>
      </c>
      <c r="J19" s="32">
        <v>32</v>
      </c>
      <c r="K19" s="44">
        <v>324</v>
      </c>
      <c r="L19" s="45">
        <v>0.462857142857143</v>
      </c>
      <c r="M19" s="46">
        <v>152</v>
      </c>
      <c r="N19" s="46">
        <v>127</v>
      </c>
      <c r="O19" s="46">
        <v>25</v>
      </c>
      <c r="P19" s="34">
        <v>157</v>
      </c>
      <c r="Q19" s="34">
        <v>115</v>
      </c>
      <c r="R19" s="34" t="s">
        <v>464</v>
      </c>
      <c r="S19" s="34" t="s">
        <v>464</v>
      </c>
      <c r="T19" s="34" t="s">
        <v>465</v>
      </c>
    </row>
    <row r="20" ht="16.35" customHeight="1" spans="1:20">
      <c r="A20" s="30">
        <v>18</v>
      </c>
      <c r="B20" s="31" t="s">
        <v>180</v>
      </c>
      <c r="C20" s="32">
        <v>68</v>
      </c>
      <c r="D20" s="32">
        <v>52</v>
      </c>
      <c r="E20" s="32">
        <v>22</v>
      </c>
      <c r="F20" s="32">
        <v>42</v>
      </c>
      <c r="G20" s="32">
        <v>37</v>
      </c>
      <c r="H20" s="33">
        <v>37</v>
      </c>
      <c r="I20" s="32">
        <v>27</v>
      </c>
      <c r="J20" s="32">
        <v>38</v>
      </c>
      <c r="K20" s="44">
        <v>323</v>
      </c>
      <c r="L20" s="45">
        <v>0.461428571428571</v>
      </c>
      <c r="M20" s="46">
        <v>149</v>
      </c>
      <c r="N20" s="46">
        <v>128</v>
      </c>
      <c r="O20" s="46">
        <v>21</v>
      </c>
      <c r="P20" s="34">
        <v>142</v>
      </c>
      <c r="Q20" s="34">
        <v>154</v>
      </c>
      <c r="R20" s="34" t="s">
        <v>464</v>
      </c>
      <c r="S20" s="34" t="s">
        <v>464</v>
      </c>
      <c r="T20" s="34" t="s">
        <v>465</v>
      </c>
    </row>
    <row r="21" ht="16.35" customHeight="1" spans="1:20">
      <c r="A21" s="30">
        <v>19</v>
      </c>
      <c r="B21" s="31" t="s">
        <v>188</v>
      </c>
      <c r="C21" s="32">
        <v>74</v>
      </c>
      <c r="D21" s="32">
        <v>19</v>
      </c>
      <c r="E21" s="32">
        <v>52</v>
      </c>
      <c r="F21" s="32">
        <v>13</v>
      </c>
      <c r="G21" s="32">
        <v>56</v>
      </c>
      <c r="H21" s="33">
        <v>39</v>
      </c>
      <c r="I21" s="32">
        <v>26</v>
      </c>
      <c r="J21" s="32">
        <v>34</v>
      </c>
      <c r="K21" s="44">
        <v>313</v>
      </c>
      <c r="L21" s="45">
        <v>0.447142857142857</v>
      </c>
      <c r="M21" s="46">
        <v>121</v>
      </c>
      <c r="N21" s="46">
        <v>136</v>
      </c>
      <c r="O21" s="46">
        <v>-15</v>
      </c>
      <c r="P21" s="34">
        <v>145</v>
      </c>
      <c r="Q21" s="34">
        <v>148</v>
      </c>
      <c r="R21" s="34" t="s">
        <v>464</v>
      </c>
      <c r="S21" s="34" t="s">
        <v>464</v>
      </c>
      <c r="T21" s="34" t="s">
        <v>465</v>
      </c>
    </row>
    <row r="22" ht="16.35" customHeight="1" spans="1:20">
      <c r="A22" s="30">
        <v>20</v>
      </c>
      <c r="B22" s="31" t="s">
        <v>189</v>
      </c>
      <c r="C22" s="32">
        <v>75</v>
      </c>
      <c r="D22" s="32">
        <v>30</v>
      </c>
      <c r="E22" s="32">
        <v>33</v>
      </c>
      <c r="F22" s="32">
        <v>31</v>
      </c>
      <c r="G22" s="32">
        <v>60</v>
      </c>
      <c r="H22" s="33">
        <v>31</v>
      </c>
      <c r="I22" s="32">
        <v>25</v>
      </c>
      <c r="J22" s="32">
        <v>28</v>
      </c>
      <c r="K22" s="44">
        <v>313</v>
      </c>
      <c r="L22" s="45">
        <v>0.447142857142857</v>
      </c>
      <c r="M22" s="46">
        <v>140</v>
      </c>
      <c r="N22" s="46">
        <v>137</v>
      </c>
      <c r="O22" s="46">
        <v>3</v>
      </c>
      <c r="P22" s="34">
        <v>138</v>
      </c>
      <c r="Q22" s="34">
        <v>163</v>
      </c>
      <c r="R22" s="34" t="s">
        <v>464</v>
      </c>
      <c r="S22" s="34" t="s">
        <v>464</v>
      </c>
      <c r="T22" s="34" t="s">
        <v>465</v>
      </c>
    </row>
    <row r="23" ht="16.35" customHeight="1" spans="1:20">
      <c r="A23" s="30">
        <v>21</v>
      </c>
      <c r="B23" s="31" t="s">
        <v>195</v>
      </c>
      <c r="C23" s="32">
        <v>65</v>
      </c>
      <c r="D23" s="32">
        <v>22</v>
      </c>
      <c r="E23" s="32">
        <v>45</v>
      </c>
      <c r="F23" s="32">
        <v>25</v>
      </c>
      <c r="G23" s="32">
        <v>57</v>
      </c>
      <c r="H23" s="33">
        <v>39</v>
      </c>
      <c r="I23" s="32">
        <v>22</v>
      </c>
      <c r="J23" s="32">
        <v>30</v>
      </c>
      <c r="K23" s="44">
        <v>305</v>
      </c>
      <c r="L23" s="45">
        <v>0.435714285714286</v>
      </c>
      <c r="M23" s="46">
        <v>142</v>
      </c>
      <c r="N23" s="46">
        <v>143</v>
      </c>
      <c r="O23" s="46">
        <v>-1</v>
      </c>
      <c r="P23" s="34">
        <v>132</v>
      </c>
      <c r="Q23" s="34">
        <v>170</v>
      </c>
      <c r="R23" s="34" t="s">
        <v>464</v>
      </c>
      <c r="S23" s="34" t="s">
        <v>464</v>
      </c>
      <c r="T23" s="34" t="s">
        <v>465</v>
      </c>
    </row>
    <row r="24" ht="16.35" customHeight="1" spans="1:20">
      <c r="A24" s="30">
        <v>22</v>
      </c>
      <c r="B24" s="31" t="s">
        <v>214</v>
      </c>
      <c r="C24" s="32">
        <v>64</v>
      </c>
      <c r="D24" s="32">
        <v>22</v>
      </c>
      <c r="E24" s="32">
        <v>49</v>
      </c>
      <c r="F24" s="32">
        <v>32</v>
      </c>
      <c r="G24" s="32">
        <v>48</v>
      </c>
      <c r="H24" s="33">
        <v>25</v>
      </c>
      <c r="I24" s="32">
        <v>24</v>
      </c>
      <c r="J24" s="32">
        <v>25</v>
      </c>
      <c r="K24" s="44">
        <v>289</v>
      </c>
      <c r="L24" s="45">
        <v>0.412857142857143</v>
      </c>
      <c r="M24" s="46">
        <v>174</v>
      </c>
      <c r="N24" s="46">
        <v>162</v>
      </c>
      <c r="O24" s="46">
        <v>12</v>
      </c>
      <c r="P24" s="34">
        <v>135</v>
      </c>
      <c r="Q24" s="34">
        <v>166</v>
      </c>
      <c r="R24" s="34" t="s">
        <v>464</v>
      </c>
      <c r="S24" s="34" t="s">
        <v>464</v>
      </c>
      <c r="T24" s="34" t="s">
        <v>465</v>
      </c>
    </row>
    <row r="25" ht="16.35" customHeight="1" spans="1:20">
      <c r="A25" s="30">
        <v>23</v>
      </c>
      <c r="B25" s="31" t="s">
        <v>215</v>
      </c>
      <c r="C25" s="32">
        <v>69</v>
      </c>
      <c r="D25" s="32">
        <v>37</v>
      </c>
      <c r="E25" s="32">
        <v>39</v>
      </c>
      <c r="F25" s="32">
        <v>26</v>
      </c>
      <c r="G25" s="32">
        <v>46</v>
      </c>
      <c r="H25" s="33">
        <v>23</v>
      </c>
      <c r="I25" s="32">
        <v>24</v>
      </c>
      <c r="J25" s="32">
        <v>24</v>
      </c>
      <c r="K25" s="44">
        <v>288</v>
      </c>
      <c r="L25" s="45">
        <v>0.411428571428571</v>
      </c>
      <c r="M25" s="46">
        <v>201</v>
      </c>
      <c r="N25" s="46">
        <v>164</v>
      </c>
      <c r="O25" s="46">
        <v>37</v>
      </c>
      <c r="P25" s="34">
        <v>145</v>
      </c>
      <c r="Q25" s="34">
        <v>149</v>
      </c>
      <c r="R25" s="34" t="s">
        <v>464</v>
      </c>
      <c r="S25" s="34" t="s">
        <v>464</v>
      </c>
      <c r="T25" s="34" t="s">
        <v>465</v>
      </c>
    </row>
    <row r="26" ht="16.35" customHeight="1" spans="1:20">
      <c r="A26" s="30">
        <v>24</v>
      </c>
      <c r="B26" s="31" t="s">
        <v>228</v>
      </c>
      <c r="C26" s="32">
        <v>68</v>
      </c>
      <c r="D26" s="32">
        <v>15</v>
      </c>
      <c r="E26" s="32">
        <v>40</v>
      </c>
      <c r="F26" s="32">
        <v>24</v>
      </c>
      <c r="G26" s="32">
        <v>49</v>
      </c>
      <c r="H26" s="33">
        <v>34</v>
      </c>
      <c r="I26" s="32">
        <v>25</v>
      </c>
      <c r="J26" s="32">
        <v>21</v>
      </c>
      <c r="K26" s="44">
        <v>276</v>
      </c>
      <c r="L26" s="45">
        <v>0.394285714285714</v>
      </c>
      <c r="M26" s="46">
        <v>199</v>
      </c>
      <c r="N26" s="46">
        <v>177</v>
      </c>
      <c r="O26" s="46">
        <v>22</v>
      </c>
      <c r="P26" s="34">
        <v>123</v>
      </c>
      <c r="Q26" s="34">
        <v>186</v>
      </c>
      <c r="R26" s="34" t="s">
        <v>464</v>
      </c>
      <c r="S26" s="34" t="s">
        <v>464</v>
      </c>
      <c r="T26" s="34" t="s">
        <v>26</v>
      </c>
    </row>
    <row r="27" ht="16.35" customHeight="1" spans="1:20">
      <c r="A27" s="30">
        <v>25</v>
      </c>
      <c r="B27" s="31" t="s">
        <v>231</v>
      </c>
      <c r="C27" s="32">
        <v>72</v>
      </c>
      <c r="D27" s="32">
        <v>30</v>
      </c>
      <c r="E27" s="32">
        <v>26</v>
      </c>
      <c r="F27" s="32">
        <v>14</v>
      </c>
      <c r="G27" s="32">
        <v>44</v>
      </c>
      <c r="H27" s="33">
        <v>29</v>
      </c>
      <c r="I27" s="32">
        <v>22</v>
      </c>
      <c r="J27" s="32">
        <v>37</v>
      </c>
      <c r="K27" s="44">
        <v>274</v>
      </c>
      <c r="L27" s="45">
        <v>0.391428571428571</v>
      </c>
      <c r="M27" s="46">
        <v>187</v>
      </c>
      <c r="N27" s="46">
        <v>180</v>
      </c>
      <c r="O27" s="46">
        <v>7</v>
      </c>
      <c r="P27" s="34">
        <v>128</v>
      </c>
      <c r="Q27" s="34">
        <v>180</v>
      </c>
      <c r="R27" s="34" t="s">
        <v>464</v>
      </c>
      <c r="S27" s="34" t="s">
        <v>464</v>
      </c>
      <c r="T27" s="34" t="s">
        <v>26</v>
      </c>
    </row>
    <row r="28" ht="16.35" customHeight="1" spans="1:20">
      <c r="A28" s="30">
        <v>26</v>
      </c>
      <c r="B28" s="31" t="s">
        <v>242</v>
      </c>
      <c r="C28" s="32">
        <v>69</v>
      </c>
      <c r="D28" s="32">
        <v>15</v>
      </c>
      <c r="E28" s="32">
        <v>47</v>
      </c>
      <c r="F28" s="32">
        <v>15</v>
      </c>
      <c r="G28" s="32">
        <v>53</v>
      </c>
      <c r="H28" s="33">
        <v>17</v>
      </c>
      <c r="I28" s="32">
        <v>16</v>
      </c>
      <c r="J28" s="32">
        <v>31</v>
      </c>
      <c r="K28" s="44">
        <v>263</v>
      </c>
      <c r="L28" s="45">
        <v>0.375714285714286</v>
      </c>
      <c r="M28" s="46">
        <v>210</v>
      </c>
      <c r="N28" s="46">
        <v>190</v>
      </c>
      <c r="O28" s="46">
        <v>20</v>
      </c>
      <c r="P28" s="34">
        <v>131</v>
      </c>
      <c r="Q28" s="34">
        <v>177</v>
      </c>
      <c r="R28" s="34" t="s">
        <v>464</v>
      </c>
      <c r="S28" s="34" t="s">
        <v>464</v>
      </c>
      <c r="T28" s="34" t="s">
        <v>26</v>
      </c>
    </row>
    <row r="29" ht="16.35" customHeight="1" spans="1:20">
      <c r="A29" s="30">
        <v>27</v>
      </c>
      <c r="B29" s="31" t="s">
        <v>249</v>
      </c>
      <c r="C29" s="32">
        <v>58</v>
      </c>
      <c r="D29" s="32">
        <v>44</v>
      </c>
      <c r="E29" s="32">
        <v>45</v>
      </c>
      <c r="F29" s="32">
        <v>18</v>
      </c>
      <c r="G29" s="32">
        <v>35</v>
      </c>
      <c r="H29" s="33">
        <v>23</v>
      </c>
      <c r="I29" s="32">
        <v>19</v>
      </c>
      <c r="J29" s="32">
        <v>16</v>
      </c>
      <c r="K29" s="44">
        <v>258</v>
      </c>
      <c r="L29" s="45">
        <v>0.368571428571429</v>
      </c>
      <c r="M29" s="46">
        <v>230</v>
      </c>
      <c r="N29" s="46">
        <v>195</v>
      </c>
      <c r="O29" s="46">
        <v>35</v>
      </c>
      <c r="P29" s="34">
        <v>147</v>
      </c>
      <c r="Q29" s="34">
        <v>142</v>
      </c>
      <c r="R29" s="34" t="s">
        <v>464</v>
      </c>
      <c r="S29" s="34" t="s">
        <v>464</v>
      </c>
      <c r="T29" s="34" t="s">
        <v>26</v>
      </c>
    </row>
    <row r="30" ht="16.35" customHeight="1" spans="1:20">
      <c r="A30" s="30">
        <v>28</v>
      </c>
      <c r="B30" s="31" t="s">
        <v>270</v>
      </c>
      <c r="C30" s="32">
        <v>62</v>
      </c>
      <c r="D30" s="32">
        <v>13</v>
      </c>
      <c r="E30" s="32">
        <v>19</v>
      </c>
      <c r="F30" s="32">
        <v>14</v>
      </c>
      <c r="G30" s="32">
        <v>44</v>
      </c>
      <c r="H30" s="33">
        <v>39</v>
      </c>
      <c r="I30" s="32">
        <v>23</v>
      </c>
      <c r="J30" s="32">
        <v>25</v>
      </c>
      <c r="K30" s="44">
        <v>239</v>
      </c>
      <c r="L30" s="45">
        <v>0.341428571428571</v>
      </c>
      <c r="M30" s="46">
        <v>198</v>
      </c>
      <c r="N30" s="46">
        <v>219</v>
      </c>
      <c r="O30" s="46">
        <v>-21</v>
      </c>
      <c r="P30" s="34">
        <v>94</v>
      </c>
      <c r="Q30" s="34">
        <v>259</v>
      </c>
      <c r="R30" s="34" t="s">
        <v>464</v>
      </c>
      <c r="S30" s="34" t="s">
        <v>464</v>
      </c>
      <c r="T30" s="34" t="s">
        <v>26</v>
      </c>
    </row>
    <row r="31" ht="16.35" customHeight="1" spans="1:20">
      <c r="A31" s="30">
        <v>29</v>
      </c>
      <c r="B31" s="31" t="s">
        <v>282</v>
      </c>
      <c r="C31" s="32">
        <v>59</v>
      </c>
      <c r="D31" s="32">
        <v>7</v>
      </c>
      <c r="E31" s="32">
        <v>28</v>
      </c>
      <c r="F31" s="32">
        <v>16</v>
      </c>
      <c r="G31" s="32">
        <v>44</v>
      </c>
      <c r="H31" s="33">
        <v>31</v>
      </c>
      <c r="I31" s="32">
        <v>14</v>
      </c>
      <c r="J31" s="32">
        <v>32</v>
      </c>
      <c r="K31" s="44">
        <v>231</v>
      </c>
      <c r="L31" s="45">
        <v>0.33</v>
      </c>
      <c r="M31" s="46">
        <v>220</v>
      </c>
      <c r="N31" s="46">
        <v>231</v>
      </c>
      <c r="O31" s="46">
        <v>-11</v>
      </c>
      <c r="P31" s="34">
        <v>94</v>
      </c>
      <c r="Q31" s="34">
        <v>260</v>
      </c>
      <c r="R31" s="34" t="s">
        <v>464</v>
      </c>
      <c r="S31" s="34" t="s">
        <v>464</v>
      </c>
      <c r="T31" s="34" t="s">
        <v>26</v>
      </c>
    </row>
    <row r="32" ht="16.35" customHeight="1" spans="1:20">
      <c r="A32" s="30">
        <v>30</v>
      </c>
      <c r="B32" s="31" t="s">
        <v>283</v>
      </c>
      <c r="C32" s="32">
        <v>49</v>
      </c>
      <c r="D32" s="32">
        <v>10</v>
      </c>
      <c r="E32" s="32">
        <v>39</v>
      </c>
      <c r="F32" s="32">
        <v>21</v>
      </c>
      <c r="G32" s="32">
        <v>42</v>
      </c>
      <c r="H32" s="33">
        <v>27</v>
      </c>
      <c r="I32" s="32">
        <v>21</v>
      </c>
      <c r="J32" s="32">
        <v>20</v>
      </c>
      <c r="K32" s="44">
        <v>229</v>
      </c>
      <c r="L32" s="45">
        <v>0.327142857142857</v>
      </c>
      <c r="M32" s="46">
        <v>289</v>
      </c>
      <c r="N32" s="46">
        <v>232</v>
      </c>
      <c r="O32" s="46">
        <v>57</v>
      </c>
      <c r="P32" s="34">
        <v>98</v>
      </c>
      <c r="Q32" s="34">
        <v>243</v>
      </c>
      <c r="R32" s="34" t="s">
        <v>464</v>
      </c>
      <c r="S32" s="34" t="s">
        <v>464</v>
      </c>
      <c r="T32" s="34" t="s">
        <v>26</v>
      </c>
    </row>
    <row r="33" ht="16.35" customHeight="1" spans="1:20">
      <c r="A33" s="30">
        <v>31</v>
      </c>
      <c r="B33" s="31" t="s">
        <v>286</v>
      </c>
      <c r="C33" s="32">
        <v>64</v>
      </c>
      <c r="D33" s="32">
        <v>13</v>
      </c>
      <c r="E33" s="32">
        <v>31</v>
      </c>
      <c r="F33" s="32">
        <v>17</v>
      </c>
      <c r="G33" s="32">
        <v>46</v>
      </c>
      <c r="H33" s="33">
        <v>23</v>
      </c>
      <c r="I33" s="32">
        <v>21</v>
      </c>
      <c r="J33" s="32">
        <v>12</v>
      </c>
      <c r="K33" s="44">
        <v>227</v>
      </c>
      <c r="L33" s="45">
        <v>0.324285714285714</v>
      </c>
      <c r="M33" s="46">
        <v>287</v>
      </c>
      <c r="N33" s="46">
        <v>235</v>
      </c>
      <c r="O33" s="46">
        <v>52</v>
      </c>
      <c r="P33" s="34">
        <v>108</v>
      </c>
      <c r="Q33" s="34">
        <v>218</v>
      </c>
      <c r="R33" s="34" t="s">
        <v>464</v>
      </c>
      <c r="S33" s="34" t="s">
        <v>464</v>
      </c>
      <c r="T33" s="34" t="s">
        <v>26</v>
      </c>
    </row>
    <row r="34" ht="16.35" customHeight="1" spans="1:20">
      <c r="A34" s="30">
        <v>32</v>
      </c>
      <c r="B34" s="31" t="s">
        <v>298</v>
      </c>
      <c r="C34" s="32">
        <v>51</v>
      </c>
      <c r="D34" s="32">
        <v>12</v>
      </c>
      <c r="E34" s="32">
        <v>36</v>
      </c>
      <c r="F34" s="32">
        <v>18</v>
      </c>
      <c r="G34" s="32">
        <v>39</v>
      </c>
      <c r="H34" s="33">
        <v>26</v>
      </c>
      <c r="I34" s="32">
        <v>21</v>
      </c>
      <c r="J34" s="32">
        <v>18</v>
      </c>
      <c r="K34" s="44">
        <v>221</v>
      </c>
      <c r="L34" s="45">
        <v>0.315714285714286</v>
      </c>
      <c r="M34" s="46">
        <v>279</v>
      </c>
      <c r="N34" s="46">
        <v>247</v>
      </c>
      <c r="O34" s="46">
        <v>32</v>
      </c>
      <c r="P34" s="34">
        <v>99</v>
      </c>
      <c r="Q34" s="34">
        <v>240</v>
      </c>
      <c r="R34" s="34" t="s">
        <v>464</v>
      </c>
      <c r="S34" s="34" t="s">
        <v>464</v>
      </c>
      <c r="T34" s="34" t="s">
        <v>26</v>
      </c>
    </row>
    <row r="35" ht="16.35" customHeight="1" spans="1:20">
      <c r="A35" s="30">
        <v>33</v>
      </c>
      <c r="B35" s="31" t="s">
        <v>311</v>
      </c>
      <c r="C35" s="32">
        <v>56</v>
      </c>
      <c r="D35" s="32">
        <v>12</v>
      </c>
      <c r="E35" s="32">
        <v>29</v>
      </c>
      <c r="F35" s="32">
        <v>15</v>
      </c>
      <c r="G35" s="32">
        <v>38</v>
      </c>
      <c r="H35" s="33">
        <v>25</v>
      </c>
      <c r="I35" s="32">
        <v>17</v>
      </c>
      <c r="J35" s="32">
        <v>16</v>
      </c>
      <c r="K35" s="44">
        <v>208</v>
      </c>
      <c r="L35" s="45">
        <v>0.297142857142857</v>
      </c>
      <c r="M35" s="46">
        <v>271</v>
      </c>
      <c r="N35" s="46">
        <v>259</v>
      </c>
      <c r="O35" s="46">
        <v>12</v>
      </c>
      <c r="P35" s="34">
        <v>97</v>
      </c>
      <c r="Q35" s="34">
        <v>251</v>
      </c>
      <c r="R35" s="34" t="s">
        <v>464</v>
      </c>
      <c r="S35" s="34" t="s">
        <v>464</v>
      </c>
      <c r="T35" s="34" t="s">
        <v>26</v>
      </c>
    </row>
    <row r="36" ht="16.35" customHeight="1" spans="1:20">
      <c r="A36" s="30">
        <v>34</v>
      </c>
      <c r="B36" s="31" t="s">
        <v>302</v>
      </c>
      <c r="C36" s="32">
        <v>45</v>
      </c>
      <c r="D36" s="32">
        <v>15</v>
      </c>
      <c r="E36" s="32">
        <v>32</v>
      </c>
      <c r="F36" s="32">
        <v>13</v>
      </c>
      <c r="G36" s="32">
        <v>39</v>
      </c>
      <c r="H36" s="33">
        <v>24</v>
      </c>
      <c r="I36" s="32">
        <v>15</v>
      </c>
      <c r="J36" s="32">
        <v>16</v>
      </c>
      <c r="K36" s="44">
        <v>199</v>
      </c>
      <c r="L36" s="45">
        <v>0.284285714285714</v>
      </c>
      <c r="M36" s="46">
        <v>254</v>
      </c>
      <c r="N36" s="46">
        <v>271</v>
      </c>
      <c r="O36" s="46">
        <v>-17</v>
      </c>
      <c r="P36" s="34">
        <v>92</v>
      </c>
      <c r="Q36" s="34">
        <v>267</v>
      </c>
      <c r="R36" s="34" t="s">
        <v>464</v>
      </c>
      <c r="S36" s="34" t="s">
        <v>464</v>
      </c>
      <c r="T36" s="34" t="s">
        <v>26</v>
      </c>
    </row>
    <row r="37" ht="16.35" customHeight="1" spans="1:20">
      <c r="A37" s="30">
        <v>35</v>
      </c>
      <c r="B37" s="31" t="s">
        <v>332</v>
      </c>
      <c r="C37" s="32">
        <v>30</v>
      </c>
      <c r="D37" s="32">
        <v>16</v>
      </c>
      <c r="E37" s="32">
        <v>31</v>
      </c>
      <c r="F37" s="32">
        <v>20</v>
      </c>
      <c r="G37" s="32">
        <v>32</v>
      </c>
      <c r="H37" s="33">
        <v>22</v>
      </c>
      <c r="I37" s="32">
        <v>23</v>
      </c>
      <c r="J37" s="32">
        <v>20</v>
      </c>
      <c r="K37" s="44">
        <v>194</v>
      </c>
      <c r="L37" s="45">
        <v>0.277142857142857</v>
      </c>
      <c r="M37" s="46">
        <v>276</v>
      </c>
      <c r="N37" s="46">
        <v>281</v>
      </c>
      <c r="O37" s="46">
        <v>-5</v>
      </c>
      <c r="P37" s="34">
        <v>77</v>
      </c>
      <c r="Q37" s="34">
        <v>297</v>
      </c>
      <c r="R37" s="34" t="s">
        <v>464</v>
      </c>
      <c r="S37" s="34" t="s">
        <v>464</v>
      </c>
      <c r="T37" s="34" t="s">
        <v>26</v>
      </c>
    </row>
    <row r="38" ht="16.35" customHeight="1" spans="1:20">
      <c r="A38" s="30">
        <v>36</v>
      </c>
      <c r="B38" s="31" t="s">
        <v>363</v>
      </c>
      <c r="C38" s="32">
        <v>16</v>
      </c>
      <c r="D38" s="32">
        <v>15</v>
      </c>
      <c r="E38" s="32">
        <v>25</v>
      </c>
      <c r="F38" s="32">
        <v>21</v>
      </c>
      <c r="G38" s="32">
        <v>33</v>
      </c>
      <c r="H38" s="33">
        <v>12</v>
      </c>
      <c r="I38" s="32">
        <v>9</v>
      </c>
      <c r="J38" s="32">
        <v>18</v>
      </c>
      <c r="K38" s="44">
        <v>149</v>
      </c>
      <c r="L38" s="45">
        <v>0.212857142857143</v>
      </c>
      <c r="M38" s="46">
        <v>307</v>
      </c>
      <c r="N38" s="46">
        <v>312</v>
      </c>
      <c r="O38" s="46">
        <v>-5</v>
      </c>
      <c r="P38" s="34">
        <v>56</v>
      </c>
      <c r="Q38" s="34">
        <v>322</v>
      </c>
      <c r="R38" s="34" t="s">
        <v>464</v>
      </c>
      <c r="S38" s="34" t="s">
        <v>464</v>
      </c>
      <c r="T38" s="34" t="s">
        <v>26</v>
      </c>
    </row>
    <row r="39" ht="16.35" customHeight="1" spans="1:20">
      <c r="A39" s="30">
        <v>37</v>
      </c>
      <c r="B39" s="31" t="s">
        <v>365</v>
      </c>
      <c r="C39" s="32">
        <v>14</v>
      </c>
      <c r="D39" s="32">
        <v>9</v>
      </c>
      <c r="E39" s="32">
        <v>29</v>
      </c>
      <c r="F39" s="32">
        <v>14</v>
      </c>
      <c r="G39" s="32">
        <v>30</v>
      </c>
      <c r="H39" s="33">
        <v>20</v>
      </c>
      <c r="I39" s="32">
        <v>9</v>
      </c>
      <c r="J39" s="32">
        <v>17</v>
      </c>
      <c r="K39" s="44">
        <v>142</v>
      </c>
      <c r="L39" s="45">
        <v>0.202857142857143</v>
      </c>
      <c r="M39" s="46">
        <v>314</v>
      </c>
      <c r="N39" s="46">
        <v>314</v>
      </c>
      <c r="O39" s="46">
        <v>0</v>
      </c>
      <c r="P39" s="34">
        <v>52</v>
      </c>
      <c r="Q39" s="34">
        <v>325</v>
      </c>
      <c r="R39" s="34" t="s">
        <v>464</v>
      </c>
      <c r="S39" s="34" t="s">
        <v>464</v>
      </c>
      <c r="T39" s="34" t="s">
        <v>26</v>
      </c>
    </row>
    <row r="40" ht="16.35" customHeight="1" spans="1:20">
      <c r="A40" s="30">
        <v>38</v>
      </c>
      <c r="B40" s="31" t="s">
        <v>367</v>
      </c>
      <c r="C40" s="32">
        <v>38</v>
      </c>
      <c r="D40" s="32">
        <v>12</v>
      </c>
      <c r="E40" s="32">
        <v>23</v>
      </c>
      <c r="F40" s="32">
        <v>6</v>
      </c>
      <c r="G40" s="32">
        <v>34</v>
      </c>
      <c r="H40" s="33">
        <v>12</v>
      </c>
      <c r="I40" s="32">
        <v>6</v>
      </c>
      <c r="J40" s="32">
        <v>7</v>
      </c>
      <c r="K40" s="44">
        <v>138</v>
      </c>
      <c r="L40" s="45">
        <v>0.197142857142857</v>
      </c>
      <c r="M40" s="46">
        <v>308</v>
      </c>
      <c r="N40" s="46">
        <v>316</v>
      </c>
      <c r="O40" s="46">
        <v>-8</v>
      </c>
      <c r="P40" s="34">
        <v>73</v>
      </c>
      <c r="Q40" s="34">
        <v>303</v>
      </c>
      <c r="R40" s="34" t="s">
        <v>464</v>
      </c>
      <c r="S40" s="34" t="s">
        <v>464</v>
      </c>
      <c r="T40" s="34" t="s">
        <v>26</v>
      </c>
    </row>
    <row r="41" ht="16.35" customHeight="1" spans="1:20">
      <c r="A41" s="30">
        <v>39</v>
      </c>
      <c r="B41" s="31" t="s">
        <v>368</v>
      </c>
      <c r="C41" s="32">
        <v>9</v>
      </c>
      <c r="D41" s="32">
        <v>12</v>
      </c>
      <c r="E41" s="32">
        <v>21</v>
      </c>
      <c r="F41" s="32">
        <v>20</v>
      </c>
      <c r="G41" s="32">
        <v>28</v>
      </c>
      <c r="H41" s="33">
        <v>13</v>
      </c>
      <c r="I41" s="32">
        <v>14</v>
      </c>
      <c r="J41" s="32">
        <v>19</v>
      </c>
      <c r="K41" s="44">
        <v>136</v>
      </c>
      <c r="L41" s="45">
        <v>0.194285714285714</v>
      </c>
      <c r="M41" s="46">
        <v>322</v>
      </c>
      <c r="N41" s="46">
        <v>317</v>
      </c>
      <c r="O41" s="46">
        <v>5</v>
      </c>
      <c r="P41" s="34">
        <v>42</v>
      </c>
      <c r="Q41" s="34">
        <v>339</v>
      </c>
      <c r="R41" s="34" t="s">
        <v>464</v>
      </c>
      <c r="S41" s="34" t="s">
        <v>464</v>
      </c>
      <c r="T41" s="34" t="s">
        <v>26</v>
      </c>
    </row>
    <row r="42" ht="16.35" customHeight="1" spans="1:20">
      <c r="A42" s="30">
        <v>40</v>
      </c>
      <c r="B42" s="31" t="s">
        <v>370</v>
      </c>
      <c r="C42" s="32">
        <v>25</v>
      </c>
      <c r="D42" s="32">
        <v>10</v>
      </c>
      <c r="E42" s="32">
        <v>24</v>
      </c>
      <c r="F42" s="32">
        <v>11</v>
      </c>
      <c r="G42" s="32">
        <v>22</v>
      </c>
      <c r="H42" s="33">
        <v>19</v>
      </c>
      <c r="I42" s="32">
        <v>8</v>
      </c>
      <c r="J42" s="32">
        <v>15</v>
      </c>
      <c r="K42" s="44">
        <v>134</v>
      </c>
      <c r="L42" s="45">
        <v>0.191428571428571</v>
      </c>
      <c r="M42" s="46">
        <v>332</v>
      </c>
      <c r="N42" s="46">
        <v>319</v>
      </c>
      <c r="O42" s="46">
        <v>13</v>
      </c>
      <c r="P42" s="34">
        <v>59</v>
      </c>
      <c r="Q42" s="34">
        <v>318</v>
      </c>
      <c r="R42" s="34" t="s">
        <v>464</v>
      </c>
      <c r="S42" s="34" t="s">
        <v>464</v>
      </c>
      <c r="T42" s="34" t="s">
        <v>26</v>
      </c>
    </row>
    <row r="43" ht="16.35" customHeight="1" spans="1:20">
      <c r="A43" s="30">
        <v>41</v>
      </c>
      <c r="B43" s="31" t="s">
        <v>384</v>
      </c>
      <c r="C43" s="32">
        <v>26</v>
      </c>
      <c r="D43" s="32">
        <v>16</v>
      </c>
      <c r="E43" s="32">
        <v>29</v>
      </c>
      <c r="F43" s="32">
        <v>9</v>
      </c>
      <c r="G43" s="32">
        <v>7</v>
      </c>
      <c r="H43" s="33">
        <v>10</v>
      </c>
      <c r="I43" s="32">
        <v>5</v>
      </c>
      <c r="J43" s="32">
        <v>10</v>
      </c>
      <c r="K43" s="44">
        <v>112</v>
      </c>
      <c r="L43" s="45">
        <v>0.16</v>
      </c>
      <c r="M43" s="46">
        <v>295</v>
      </c>
      <c r="N43" s="46">
        <v>333</v>
      </c>
      <c r="O43" s="46">
        <v>-38</v>
      </c>
      <c r="P43" s="34">
        <v>71</v>
      </c>
      <c r="Q43" s="34">
        <v>305</v>
      </c>
      <c r="R43" s="34" t="s">
        <v>464</v>
      </c>
      <c r="S43" s="34" t="s">
        <v>464</v>
      </c>
      <c r="T43" s="34" t="s">
        <v>26</v>
      </c>
    </row>
    <row r="44" ht="16.35" customHeight="1" spans="1:20">
      <c r="A44" s="30">
        <v>42</v>
      </c>
      <c r="B44" s="31" t="s">
        <v>390</v>
      </c>
      <c r="C44" s="32">
        <v>7</v>
      </c>
      <c r="D44" s="32">
        <v>6</v>
      </c>
      <c r="E44" s="32">
        <v>25</v>
      </c>
      <c r="F44" s="32">
        <v>5</v>
      </c>
      <c r="G44" s="32">
        <v>6</v>
      </c>
      <c r="H44" s="33">
        <v>18</v>
      </c>
      <c r="I44" s="32">
        <v>11</v>
      </c>
      <c r="J44" s="32">
        <v>17</v>
      </c>
      <c r="K44" s="44">
        <v>95</v>
      </c>
      <c r="L44" s="45">
        <v>0.135714285714286</v>
      </c>
      <c r="M44" s="46">
        <v>315</v>
      </c>
      <c r="N44" s="46">
        <v>339</v>
      </c>
      <c r="O44" s="46">
        <v>-24</v>
      </c>
      <c r="P44" s="34">
        <v>38</v>
      </c>
      <c r="Q44" s="34">
        <v>344</v>
      </c>
      <c r="R44" s="34" t="s">
        <v>464</v>
      </c>
      <c r="S44" s="34" t="s">
        <v>464</v>
      </c>
      <c r="T44" s="34" t="s">
        <v>26</v>
      </c>
    </row>
    <row r="45" ht="16.35" customHeight="1" spans="1:20">
      <c r="A45" s="30">
        <v>43</v>
      </c>
      <c r="B45" s="31" t="s">
        <v>393</v>
      </c>
      <c r="C45" s="32">
        <v>15</v>
      </c>
      <c r="D45" s="32">
        <v>9</v>
      </c>
      <c r="E45" s="32">
        <v>24</v>
      </c>
      <c r="F45" s="32">
        <v>7</v>
      </c>
      <c r="G45" s="32">
        <v>12</v>
      </c>
      <c r="H45" s="33">
        <v>12</v>
      </c>
      <c r="I45" s="32">
        <v>9</v>
      </c>
      <c r="J45" s="32">
        <v>3</v>
      </c>
      <c r="K45" s="44">
        <v>91</v>
      </c>
      <c r="L45" s="45">
        <v>0.13</v>
      </c>
      <c r="M45" s="46">
        <v>341</v>
      </c>
      <c r="N45" s="46">
        <v>342</v>
      </c>
      <c r="O45" s="46">
        <v>-1</v>
      </c>
      <c r="P45" s="34">
        <v>48</v>
      </c>
      <c r="Q45" s="34">
        <v>331</v>
      </c>
      <c r="R45" s="34" t="s">
        <v>464</v>
      </c>
      <c r="S45" s="34" t="s">
        <v>464</v>
      </c>
      <c r="T45" s="34" t="s">
        <v>26</v>
      </c>
    </row>
    <row r="46" spans="1:20">
      <c r="A46" s="39" t="s">
        <v>404</v>
      </c>
      <c r="B46" s="40"/>
      <c r="C46" s="41">
        <f t="shared" ref="C46:K46" si="0">AVERAGE(C3:C45)</f>
        <v>60.1162790697674</v>
      </c>
      <c r="D46" s="41">
        <f t="shared" si="0"/>
        <v>38.5813953488372</v>
      </c>
      <c r="E46" s="41">
        <f t="shared" si="0"/>
        <v>41.1162790697674</v>
      </c>
      <c r="F46" s="41">
        <f t="shared" si="0"/>
        <v>30.1395348837209</v>
      </c>
      <c r="G46" s="41">
        <f t="shared" si="0"/>
        <v>45.8604651162791</v>
      </c>
      <c r="H46" s="41">
        <f t="shared" si="0"/>
        <v>34.3720930232558</v>
      </c>
      <c r="I46" s="41">
        <f t="shared" si="0"/>
        <v>24.3953488372093</v>
      </c>
      <c r="J46" s="41">
        <f t="shared" si="0"/>
        <v>26.3023255813953</v>
      </c>
      <c r="K46" s="41">
        <f t="shared" si="0"/>
        <v>300.883720930233</v>
      </c>
      <c r="L46" s="41"/>
      <c r="M46" s="41"/>
      <c r="N46" s="41"/>
      <c r="O46" s="41"/>
      <c r="P46" s="41">
        <f>AVERAGE(P2:P45)</f>
        <v>139.813953488372</v>
      </c>
      <c r="Q46" s="51"/>
      <c r="R46" s="51"/>
      <c r="S46" s="52"/>
      <c r="T46" s="52"/>
    </row>
    <row r="47" spans="1:20">
      <c r="A47" s="39" t="s">
        <v>36</v>
      </c>
      <c r="B47" s="40"/>
      <c r="C47" s="42">
        <f>(SUM(C3:C45)/COUNT(C3:C45))/120</f>
        <v>0.500968992248062</v>
      </c>
      <c r="D47" s="42">
        <f>(SUM(D3:D45)/COUNT(D3:D45))/120</f>
        <v>0.321511627906977</v>
      </c>
      <c r="E47" s="42">
        <f>(SUM(E3:E45)/COUNT(E3:E45))/120</f>
        <v>0.342635658914729</v>
      </c>
      <c r="F47" s="42">
        <f t="shared" ref="F47:H47" si="1">(SUM(F3:F45)/COUNT(F3:F45))/80</f>
        <v>0.376744186046512</v>
      </c>
      <c r="G47" s="42">
        <f t="shared" si="1"/>
        <v>0.573255813953488</v>
      </c>
      <c r="H47" s="42">
        <f t="shared" si="1"/>
        <v>0.429651162790698</v>
      </c>
      <c r="I47" s="42">
        <f>(SUM(I3:I45)/COUNT(I3:I45))/50</f>
        <v>0.487906976744186</v>
      </c>
      <c r="J47" s="42">
        <f>(SUM(J3:J45)/COUNT(J3:J45))/50</f>
        <v>0.526046511627907</v>
      </c>
      <c r="K47" s="42">
        <f>(SUM(K3:K45)/COUNT(K3:K45))/700</f>
        <v>0.429833887043189</v>
      </c>
      <c r="L47" s="42"/>
      <c r="M47" s="42"/>
      <c r="N47" s="42"/>
      <c r="O47" s="42"/>
      <c r="P47" s="42">
        <f>(SUM(P2:P45)/COUNT(P2:P45))/360</f>
        <v>0.388372093023256</v>
      </c>
      <c r="Q47" s="42"/>
      <c r="R47" s="42"/>
      <c r="S47" s="54"/>
      <c r="T47" s="54"/>
    </row>
    <row r="48" spans="1:20">
      <c r="A48" s="39" t="s">
        <v>405</v>
      </c>
      <c r="B48" s="40"/>
      <c r="C48" s="43">
        <f>COUNTIF(C3:C45,"&gt;=72")</f>
        <v>14</v>
      </c>
      <c r="D48" s="43">
        <f>COUNTIF(D3:D45,"&gt;=72")</f>
        <v>7</v>
      </c>
      <c r="E48" s="43">
        <f>COUNTIF(E3:E45,"&gt;=72")</f>
        <v>4</v>
      </c>
      <c r="F48" s="43">
        <f t="shared" ref="F48:H48" si="2">COUNTIF(F3:F45,"&gt;=48")</f>
        <v>9</v>
      </c>
      <c r="G48" s="43">
        <f t="shared" si="2"/>
        <v>22</v>
      </c>
      <c r="H48" s="43">
        <f t="shared" si="2"/>
        <v>13</v>
      </c>
      <c r="I48" s="43">
        <f>COUNTIF(I3:I45,"&gt;=30")</f>
        <v>14</v>
      </c>
      <c r="J48" s="43">
        <f>COUNTIF(J3:J45,"&gt;=30")</f>
        <v>20</v>
      </c>
      <c r="K48" s="43">
        <f>COUNTIF(K3:K45,"&gt;=420")</f>
        <v>9</v>
      </c>
      <c r="L48" s="43"/>
      <c r="M48" s="43"/>
      <c r="N48" s="43"/>
      <c r="O48" s="43"/>
      <c r="P48" s="43">
        <f>COUNTIF(P2:P45,"&gt;=216")</f>
        <v>5</v>
      </c>
      <c r="Q48" s="43"/>
      <c r="R48" s="43"/>
      <c r="S48" s="54"/>
      <c r="T48" s="54"/>
    </row>
    <row r="49" spans="1:20">
      <c r="A49" s="39" t="s">
        <v>406</v>
      </c>
      <c r="B49" s="40"/>
      <c r="C49" s="42">
        <f>(COUNTIF(C3:C45,"&gt;=72")/COUNT(C3:C45))</f>
        <v>0.325581395348837</v>
      </c>
      <c r="D49" s="42">
        <f>(COUNTIF(D3:D45,"&gt;=72")/COUNT(D3:D45))</f>
        <v>0.162790697674419</v>
      </c>
      <c r="E49" s="42">
        <f>(COUNTIF(E3:E45,"&gt;=72")/COUNT(E3:E45))</f>
        <v>0.0930232558139535</v>
      </c>
      <c r="F49" s="42">
        <f t="shared" ref="F49:H49" si="3">(COUNTIF(F3:F45,"&gt;=48")/COUNT(F3:F45))</f>
        <v>0.209302325581395</v>
      </c>
      <c r="G49" s="42">
        <f t="shared" si="3"/>
        <v>0.511627906976744</v>
      </c>
      <c r="H49" s="42">
        <f t="shared" si="3"/>
        <v>0.302325581395349</v>
      </c>
      <c r="I49" s="42">
        <f>(COUNTIF(I3:I45,"&gt;=30")/COUNT(I3:I45))</f>
        <v>0.325581395348837</v>
      </c>
      <c r="J49" s="42">
        <f>(COUNTIF(J3:J45,"&gt;=30")/COUNT(J3:J45))</f>
        <v>0.465116279069767</v>
      </c>
      <c r="K49" s="42">
        <f>(COUNTIF(K3:K45,"&gt;=420")/COUNT(K3:K45))</f>
        <v>0.209302325581395</v>
      </c>
      <c r="L49" s="42"/>
      <c r="M49" s="42"/>
      <c r="N49" s="42"/>
      <c r="O49" s="42"/>
      <c r="P49" s="42">
        <f>(COUNTIF(P2:P45,"&gt;=216")/COUNT(P2:P45))</f>
        <v>0.116279069767442</v>
      </c>
      <c r="Q49" s="42"/>
      <c r="R49" s="42"/>
      <c r="S49" s="54"/>
      <c r="T49" s="54"/>
    </row>
    <row r="50" spans="1:20">
      <c r="A50" s="39" t="s">
        <v>407</v>
      </c>
      <c r="B50" s="40"/>
      <c r="C50" s="43">
        <f>COUNTIF(C3:C45,"&gt;=96")</f>
        <v>0</v>
      </c>
      <c r="D50" s="43">
        <f>COUNTIF(D3:D45,"&gt;=96")</f>
        <v>4</v>
      </c>
      <c r="E50" s="43">
        <f>COUNTIF(E3:E45,"&gt;=96")</f>
        <v>0</v>
      </c>
      <c r="F50" s="43">
        <f t="shared" ref="F50:H50" si="4">COUNTIF(F3:F45,"&gt;=64")</f>
        <v>3</v>
      </c>
      <c r="G50" s="43">
        <f t="shared" si="4"/>
        <v>6</v>
      </c>
      <c r="H50" s="43">
        <f t="shared" si="4"/>
        <v>2</v>
      </c>
      <c r="I50" s="43">
        <f>COUNTIF(I3:I45,"&gt;=40")</f>
        <v>3</v>
      </c>
      <c r="J50" s="43">
        <f>COUNTIF(J3:J45,"&gt;=40")</f>
        <v>4</v>
      </c>
      <c r="K50" s="43">
        <f>COUNTIF(K3:K45,"&gt;=560")</f>
        <v>1</v>
      </c>
      <c r="L50" s="43"/>
      <c r="M50" s="43"/>
      <c r="N50" s="43"/>
      <c r="O50" s="43"/>
      <c r="P50" s="43">
        <f>COUNTIF(P2:P45,"&gt;=288")</f>
        <v>1</v>
      </c>
      <c r="Q50" s="43"/>
      <c r="R50" s="43"/>
      <c r="S50" s="54"/>
      <c r="T50" s="54"/>
    </row>
    <row r="51" spans="1:20">
      <c r="A51" s="39" t="s">
        <v>408</v>
      </c>
      <c r="B51" s="40"/>
      <c r="C51" s="42">
        <f>(COUNTIF(C3:C45,"&gt;=96")/COUNT(C3:C45))*100%</f>
        <v>0</v>
      </c>
      <c r="D51" s="42">
        <f>(COUNTIF(D3:D45,"&gt;=96")/COUNT(D3:D45))*100%</f>
        <v>0.0930232558139535</v>
      </c>
      <c r="E51" s="42">
        <f>(COUNTIF(E3:E45,"&gt;=96")/COUNT(E3:E45))*100%</f>
        <v>0</v>
      </c>
      <c r="F51" s="42">
        <f t="shared" ref="F51:H51" si="5">(COUNTIF(F3:F45,"&gt;=64")/COUNT(F3:F45))*100%</f>
        <v>0.0697674418604651</v>
      </c>
      <c r="G51" s="42">
        <f t="shared" si="5"/>
        <v>0.13953488372093</v>
      </c>
      <c r="H51" s="42">
        <f t="shared" si="5"/>
        <v>0.0465116279069767</v>
      </c>
      <c r="I51" s="42">
        <f>(COUNTIF(I3:I45,"&gt;=40")/COUNT(I3:I45))*100%</f>
        <v>0.0697674418604651</v>
      </c>
      <c r="J51" s="42">
        <f>(COUNTIF(J3:J45,"&gt;=40")/COUNT(J3:J45))*100%</f>
        <v>0.0930232558139535</v>
      </c>
      <c r="K51" s="42">
        <f>(COUNTIF(K3:K45,"&gt;=560")/COUNT(K3:K45))*100%</f>
        <v>0.0232558139534884</v>
      </c>
      <c r="L51" s="42"/>
      <c r="M51" s="42"/>
      <c r="N51" s="42"/>
      <c r="O51" s="42"/>
      <c r="P51" s="42">
        <f>(COUNTIF(P2:P45,"&gt;=288")/COUNT(P2:P45))*100%</f>
        <v>0.0232558139534884</v>
      </c>
      <c r="Q51" s="42"/>
      <c r="R51" s="42"/>
      <c r="S51" s="54"/>
      <c r="T51" s="54"/>
    </row>
    <row r="52" spans="1:20">
      <c r="A52" s="39" t="s">
        <v>409</v>
      </c>
      <c r="B52" s="40"/>
      <c r="C52" s="43">
        <f>COUNTIF(C3:C45,"&gt;=90")</f>
        <v>1</v>
      </c>
      <c r="D52" s="43">
        <f>COUNTIF(D3:D45,"&gt;=90")</f>
        <v>6</v>
      </c>
      <c r="E52" s="43">
        <f>COUNTIF(E3:E45,"&gt;=90")</f>
        <v>1</v>
      </c>
      <c r="F52" s="43">
        <f t="shared" ref="F52:H52" si="6">COUNTIF(F3:F45,"&gt;=60")</f>
        <v>6</v>
      </c>
      <c r="G52" s="43">
        <f t="shared" si="6"/>
        <v>7</v>
      </c>
      <c r="H52" s="43">
        <f t="shared" si="6"/>
        <v>5</v>
      </c>
      <c r="I52" s="43">
        <f>COUNTIF(I3:I45,"&gt;=37.5")</f>
        <v>5</v>
      </c>
      <c r="J52" s="43">
        <f>COUNTIF(J3:J45,"&gt;=37.5")</f>
        <v>6</v>
      </c>
      <c r="K52" s="43">
        <f>COUNTIF(K3:K45,"&gt;=525")</f>
        <v>3</v>
      </c>
      <c r="L52" s="43"/>
      <c r="M52" s="43"/>
      <c r="N52" s="43"/>
      <c r="O52" s="43"/>
      <c r="P52" s="43">
        <f>COUNTIF(P2:P45,"&gt;=270")</f>
        <v>2</v>
      </c>
      <c r="Q52" s="43"/>
      <c r="R52" s="43"/>
      <c r="S52" s="54"/>
      <c r="T52" s="54"/>
    </row>
    <row r="53" spans="1:20">
      <c r="A53" s="39" t="s">
        <v>410</v>
      </c>
      <c r="B53" s="40"/>
      <c r="C53" s="43">
        <f>COUNTIF(C3:C45,"&lt;48")</f>
        <v>10</v>
      </c>
      <c r="D53" s="43">
        <f>COUNTIF(D3:D45,"&lt;48")</f>
        <v>28</v>
      </c>
      <c r="E53" s="43">
        <f>COUNTIF(E3:E45,"&lt;48")</f>
        <v>32</v>
      </c>
      <c r="F53" s="43">
        <f t="shared" ref="F53:H53" si="7">COUNTIF(F3:F45,"&lt;32")</f>
        <v>26</v>
      </c>
      <c r="G53" s="43">
        <f t="shared" si="7"/>
        <v>6</v>
      </c>
      <c r="H53" s="43">
        <f t="shared" si="7"/>
        <v>24</v>
      </c>
      <c r="I53" s="43">
        <f>COUNTIF(I3:I45,"&lt;20")</f>
        <v>14</v>
      </c>
      <c r="J53" s="43">
        <f>COUNTIF(J3:J45,"&lt;20")</f>
        <v>13</v>
      </c>
      <c r="K53" s="43">
        <f>COUNTIF(K3:K45,"&lt;280")</f>
        <v>20</v>
      </c>
      <c r="L53" s="43"/>
      <c r="M53" s="43"/>
      <c r="N53" s="43"/>
      <c r="O53" s="43"/>
      <c r="P53" s="43">
        <f>COUNTIF(P2:P45,"&lt;144")</f>
        <v>23</v>
      </c>
      <c r="Q53" s="43"/>
      <c r="R53" s="43"/>
      <c r="S53" s="54"/>
      <c r="T53" s="54"/>
    </row>
    <row r="54" spans="1:20">
      <c r="A54" s="39" t="s">
        <v>411</v>
      </c>
      <c r="B54" s="40"/>
      <c r="C54" s="41">
        <f>(SUM(C3:C45)/COUNT(C3:C45))/120+(COUNTIF(C3:C45,"&gt;=72")/COUNT(C3:C45))+(COUNTIF(C3:C45,"&gt;=96")/COUNT(C3:C45))</f>
        <v>0.826550387596899</v>
      </c>
      <c r="D54" s="41">
        <f>(SUM(D3:D45)/COUNT(D3:D45))/120+(COUNTIF(D3:D45,"&gt;=72")/COUNT(D3:D45))+(COUNTIF(D3:D45,"&gt;=96")/COUNT(D3:D45))</f>
        <v>0.577325581395349</v>
      </c>
      <c r="E54" s="41">
        <f>(SUM(E3:E45)/COUNT(E3:E45))/120+(COUNTIF(E3:E45,"&gt;=72")/COUNT(E3:E45))+(COUNTIF(E3:E45,"&gt;=96")/COUNT(E3:E45))</f>
        <v>0.435658914728682</v>
      </c>
      <c r="F54" s="41">
        <f t="shared" ref="F54:K54" si="8">F47+F49+F51</f>
        <v>0.655813953488372</v>
      </c>
      <c r="G54" s="41">
        <f t="shared" si="8"/>
        <v>1.22441860465116</v>
      </c>
      <c r="H54" s="41">
        <f t="shared" si="8"/>
        <v>0.778488372093023</v>
      </c>
      <c r="I54" s="41">
        <f t="shared" si="8"/>
        <v>0.883255813953488</v>
      </c>
      <c r="J54" s="41">
        <f t="shared" si="8"/>
        <v>1.08418604651163</v>
      </c>
      <c r="K54" s="41">
        <f t="shared" si="8"/>
        <v>0.662392026578073</v>
      </c>
      <c r="L54" s="41"/>
      <c r="M54" s="41"/>
      <c r="N54" s="41"/>
      <c r="O54" s="41"/>
      <c r="P54" s="41">
        <f>(SUM(P2:P45)/COUNT(P2:P45))/360+(COUNTIF(P2:P45,"&gt;=216")/COUNT(P2:P45))+(COUNTIF(P2:P45,"&gt;=288")/COUNT(P2:P45))</f>
        <v>0.527906976744186</v>
      </c>
      <c r="Q54" s="41"/>
      <c r="R54" s="41"/>
      <c r="S54" s="54"/>
      <c r="T54" s="54"/>
    </row>
  </sheetData>
  <sortState ref="B3:T45">
    <sortCondition ref="M3:M45"/>
  </sortState>
  <mergeCells count="10">
    <mergeCell ref="A1:T1"/>
    <mergeCell ref="A46:B46"/>
    <mergeCell ref="A47:B47"/>
    <mergeCell ref="A48:B48"/>
    <mergeCell ref="A49:B49"/>
    <mergeCell ref="A50:B50"/>
    <mergeCell ref="A51:B51"/>
    <mergeCell ref="A52:B52"/>
    <mergeCell ref="A53:B53"/>
    <mergeCell ref="A54:B54"/>
  </mergeCells>
  <conditionalFormatting sqref="J27">
    <cfRule type="cellIs" dxfId="1" priority="2" operator="greaterThanOrEqual">
      <formula>40</formula>
    </cfRule>
    <cfRule type="cellIs" dxfId="0" priority="1" operator="lessThan">
      <formula>30</formula>
    </cfRule>
  </conditionalFormatting>
  <conditionalFormatting sqref="C3:C4 D3:E4 C5 D5:E5">
    <cfRule type="cellIs" dxfId="1" priority="38" operator="greaterThanOrEqual">
      <formula>64</formula>
    </cfRule>
    <cfRule type="cellIs" dxfId="0" priority="37" operator="lessThan">
      <formula>48</formula>
    </cfRule>
  </conditionalFormatting>
  <conditionalFormatting sqref="C3:C4 D3:E4">
    <cfRule type="cellIs" dxfId="1" priority="34" operator="greaterThanOrEqual">
      <formula>40</formula>
    </cfRule>
    <cfRule type="cellIs" dxfId="0" priority="33" operator="lessThan">
      <formula>30</formula>
    </cfRule>
  </conditionalFormatting>
  <conditionalFormatting sqref="F3:F4 F5">
    <cfRule type="cellIs" dxfId="1" priority="32" operator="greaterThanOrEqual">
      <formula>64</formula>
    </cfRule>
    <cfRule type="cellIs" dxfId="0" priority="31" operator="lessThan">
      <formula>48</formula>
    </cfRule>
  </conditionalFormatting>
  <conditionalFormatting sqref="G3:I4 G5:I5">
    <cfRule type="cellIs" dxfId="1" priority="22" operator="greaterThanOrEqual">
      <formula>64</formula>
    </cfRule>
    <cfRule type="cellIs" dxfId="0" priority="21" operator="lessThan">
      <formula>48</formula>
    </cfRule>
    <cfRule type="cellIs" dxfId="1" priority="20" operator="greaterThanOrEqual">
      <formula>40</formula>
    </cfRule>
    <cfRule type="cellIs" dxfId="0" priority="19" operator="lessThan">
      <formula>30</formula>
    </cfRule>
  </conditionalFormatting>
  <conditionalFormatting sqref="J3:J4 J5">
    <cfRule type="cellIs" dxfId="1" priority="12" operator="greaterThanOrEqual">
      <formula>64</formula>
    </cfRule>
    <cfRule type="cellIs" dxfId="0" priority="11" operator="lessThan">
      <formula>48</formula>
    </cfRule>
    <cfRule type="cellIs" dxfId="1" priority="10" operator="greaterThanOrEqual">
      <formula>40</formula>
    </cfRule>
    <cfRule type="cellIs" dxfId="0" priority="9" operator="lessThan">
      <formula>30</formula>
    </cfRule>
  </conditionalFormatting>
  <conditionalFormatting sqref="C5 D5:E5">
    <cfRule type="cellIs" dxfId="1" priority="36" operator="greaterThanOrEqual">
      <formula>40</formula>
    </cfRule>
    <cfRule type="cellIs" dxfId="0" priority="35" operator="lessThan">
      <formula>30</formula>
    </cfRule>
  </conditionalFormatting>
  <conditionalFormatting sqref="C6:D6 F6 E6 C7:D7 F7 E7 C8:D8 F8 E8 C9:D9 F9 E9 C10:D11 F10:F11 E10:E11 C12:D12 F12 E12 C13:D13 F13 E13 C14:D15 F14:F15 E14:E15 C16:D16 F16 E16 C17:D17 F17 E17 C18:D18 F18 E18 C19:D20 F19:F20 E19:E20 C21:D22 F21:F22 E21:E22 C23:D23 F23 E23 C24:D24 F24 E24 C25:D25 F25 E25 C26:D26 F26 E26 C27:D27 F27 E27 C28:D28 F28 E28 C29:D29 F29 E29 C30:D30 F30 E30 C31:D32 F31:F32 E31:E32 C33:D33 F33 E33 C34:D34 F34 E34 C35:D35 F35 E35 C36:D36 E36:F36 C37:D37 E37:F37 C38:D38 E38:F38 C39:D39 E39:F39 C40:D41 E40:F41 C42:D42 E42:F42 C43:D43 E43:F43 C44:D44 E44:F44 C45:D45 E45:F45">
    <cfRule type="cellIs" dxfId="1" priority="44" operator="greaterThanOrEqual">
      <formula>64</formula>
    </cfRule>
    <cfRule type="cellIs" dxfId="0" priority="43" operator="lessThan">
      <formula>48</formula>
    </cfRule>
  </conditionalFormatting>
  <conditionalFormatting sqref="C6 D6 E6 C7 D7 E7 C8 D8 E8 C9 D9 E9 C10:C11 D10:D11 E10:E11 C12 D12 E12 C13 D13 E13 C14:C15 D14:D15 E14:E15 C16 D16 E16 C17 D17 E17 C18 D18 E18 C19:C20 D19:D20 E19:E20 C21:C22 D21:D22 E21:E22 C23 D23 E23 C24 D24 E24 C25 D25 E25 C26 D26 E26 C27 D27 E27 C28 D28 E28 C29 D29 E29 C30 D30 E30 C31:C32 D31:D32 E32 C33 D33 E33 C34 D34 E34 C35 D35 E35 C36 D36 E36 C37 D37 E37 C38 D38 E38 C39 D39 E39 C40:C41 D40:D41 E40:E41 C42 D42 E42 C43 D43 E43 C44 E44 D44 C45 E45 D45">
    <cfRule type="cellIs" dxfId="1" priority="42" operator="greaterThanOrEqual">
      <formula>96</formula>
    </cfRule>
    <cfRule type="cellIs" dxfId="0" priority="41" operator="lessThan">
      <formula>72</formula>
    </cfRule>
  </conditionalFormatting>
  <conditionalFormatting sqref="G6:I6 G7:I7 G8:I8 G9:I9 G10:I11 G12:I12 G13:I13 G14:I15 G16:I16 G17:I17 G18:I18 G19:I20 G21:I22 G23:I23 G24:I24 G25:I25 G26:I26 G27:I27 G28:I28 G29:I29 G30:I30 G31:I32 G33:I33 G34:I34 G35:I35 G36:I36 G37:I37 G38:I38 G39:I39 G40:I41 G42:I42 G43:I43 G44:I44 G45:I45">
    <cfRule type="cellIs" dxfId="1" priority="30" operator="greaterThanOrEqual">
      <formula>64</formula>
    </cfRule>
    <cfRule type="cellIs" dxfId="0" priority="29" operator="lessThan">
      <formula>48</formula>
    </cfRule>
  </conditionalFormatting>
  <conditionalFormatting sqref="H6 H7 H8 H9 H10:H11 G12 H12 G13 H13 G14:G15 H14:H15 G16 H16 G17 H17 G18 H18 G19:G20 H19:H20 H21:H22 H23 H24 H25 H26 H27 G27 H28 G28 H29 G29 H30 G30 H31:H32 G31:G32 H33 G33 H34 G34 H35 G35 H36 G36 H37 G37 G38 G39 G40:G41 G42 G43 G44 G45">
    <cfRule type="cellIs" dxfId="1" priority="28" operator="greaterThanOrEqual">
      <formula>64</formula>
    </cfRule>
    <cfRule type="cellIs" dxfId="0" priority="27" operator="lessThan">
      <formula>48</formula>
    </cfRule>
  </conditionalFormatting>
  <conditionalFormatting sqref="G6 G7 G8 G9 G10:G11">
    <cfRule type="cellIs" dxfId="1" priority="24" operator="greaterThanOrEqual">
      <formula>64</formula>
    </cfRule>
    <cfRule type="cellIs" dxfId="0" priority="23" operator="lessThan">
      <formula>48</formula>
    </cfRule>
  </conditionalFormatting>
  <conditionalFormatting sqref="I6 I7 I8 I9 I10:I11 I12 I13 I14:I15 I16 I17 I18 I19:I20 I21:I22 I23 I24 I25 I26 I27 I28 I29 I30 I31:I32 I33 I34 I35 I36 I37 I38 I39 I40:I41 I42 I43 I44 I45">
    <cfRule type="cellIs" dxfId="1" priority="26" operator="greaterThanOrEqual">
      <formula>40</formula>
    </cfRule>
    <cfRule type="cellIs" dxfId="0" priority="25" operator="lessThan">
      <formula>30</formula>
    </cfRule>
  </conditionalFormatting>
  <conditionalFormatting sqref="J6 J7 J8 J9 J28 J29 J30 J31:J32 J33 J34 J35 J36 J37 J38 J39 J40:J41 J42 J43 J44 J45">
    <cfRule type="cellIs" dxfId="1" priority="18" operator="greaterThanOrEqual">
      <formula>64</formula>
    </cfRule>
    <cfRule type="cellIs" dxfId="0" priority="17" operator="lessThan">
      <formula>48</formula>
    </cfRule>
  </conditionalFormatting>
  <conditionalFormatting sqref="J6 J7 J8 J9">
    <cfRule type="cellIs" dxfId="1" priority="16" operator="greaterThanOrEqual">
      <formula>40</formula>
    </cfRule>
    <cfRule type="cellIs" dxfId="0" priority="15" operator="lessThan">
      <formula>30</formula>
    </cfRule>
  </conditionalFormatting>
  <conditionalFormatting sqref="J10:J11 J12 J13 J14:J15 J16 J17 J18 J19:J20 J21:J22 J23 J24 J25 J26 J27">
    <cfRule type="cellIs" dxfId="1" priority="8" operator="greaterThanOrEqual">
      <formula>64</formula>
    </cfRule>
    <cfRule type="cellIs" dxfId="0" priority="7" operator="lessThan">
      <formula>48</formula>
    </cfRule>
  </conditionalFormatting>
  <conditionalFormatting sqref="J10:J11 J12 J13 J14:J15 J16 J17 J18 J19:J20">
    <cfRule type="cellIs" dxfId="1" priority="6" operator="greaterThanOrEqual">
      <formula>40</formula>
    </cfRule>
    <cfRule type="cellIs" dxfId="0" priority="5" operator="lessThan">
      <formula>30</formula>
    </cfRule>
  </conditionalFormatting>
  <conditionalFormatting sqref="F12 F13 F14:F15 F16 F17 F18 F19:F20 F21:F22 F23 F24 F25 F26 F27 F28 F29 F30 F31:F32 F33 F34 F35 F36 F37 F38 F39 F40:F41 F42 F43 F44 F45">
    <cfRule type="cellIs" dxfId="1" priority="40" operator="greaterThanOrEqual">
      <formula>64</formula>
    </cfRule>
    <cfRule type="cellIs" dxfId="0" priority="39" operator="lessThan">
      <formula>48</formula>
    </cfRule>
  </conditionalFormatting>
  <conditionalFormatting sqref="J21:J22 J23 J24 J25 J26">
    <cfRule type="cellIs" dxfId="1" priority="4" operator="greaterThanOrEqual">
      <formula>64</formula>
    </cfRule>
    <cfRule type="cellIs" dxfId="0" priority="3" operator="lessThan">
      <formula>48</formula>
    </cfRule>
  </conditionalFormatting>
  <conditionalFormatting sqref="J28 J29 J30 J31:J32 J33 J34 J35 J36 J37 J38 J39 J40:J41 J42 J43 J44 J45">
    <cfRule type="cellIs" dxfId="1" priority="14" operator="greaterThanOrEqual">
      <formula>40</formula>
    </cfRule>
    <cfRule type="cellIs" dxfId="0" priority="13"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90"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3"/>
  <sheetViews>
    <sheetView workbookViewId="0">
      <selection activeCell="D45" sqref="D45"/>
    </sheetView>
  </sheetViews>
  <sheetFormatPr defaultColWidth="9" defaultRowHeight="14.25"/>
  <cols>
    <col min="1" max="1" width="5.625" style="27" customWidth="1"/>
    <col min="2" max="2" width="7.25" style="27" customWidth="1"/>
    <col min="3" max="10" width="5.625" style="27" customWidth="1"/>
    <col min="11" max="11" width="6.375" style="27" customWidth="1"/>
    <col min="12" max="12" width="6.25" style="27" customWidth="1"/>
    <col min="13" max="15" width="5.125" style="27" customWidth="1"/>
    <col min="16" max="17" width="6.25" style="27" customWidth="1"/>
    <col min="18" max="18" width="6.125" style="27" customWidth="1"/>
    <col min="19" max="19" width="5.125" style="27" customWidth="1"/>
    <col min="20" max="20" width="4.75" style="27" customWidth="1"/>
  </cols>
  <sheetData>
    <row r="1" ht="34.5" customHeight="1" spans="1:20">
      <c r="A1" s="1" t="s">
        <v>472</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70</v>
      </c>
      <c r="C3" s="32">
        <v>85</v>
      </c>
      <c r="D3" s="32">
        <v>87</v>
      </c>
      <c r="E3" s="32">
        <v>81</v>
      </c>
      <c r="F3" s="32">
        <v>62</v>
      </c>
      <c r="G3" s="32">
        <v>69</v>
      </c>
      <c r="H3" s="33">
        <v>45</v>
      </c>
      <c r="I3" s="32">
        <v>38</v>
      </c>
      <c r="J3" s="32">
        <v>36</v>
      </c>
      <c r="K3" s="44">
        <v>503</v>
      </c>
      <c r="L3" s="45">
        <v>0.718571428571429</v>
      </c>
      <c r="M3" s="46">
        <v>10</v>
      </c>
      <c r="N3" s="46">
        <v>19</v>
      </c>
      <c r="O3" s="46">
        <v>-9</v>
      </c>
      <c r="P3" s="34">
        <v>253</v>
      </c>
      <c r="Q3" s="34">
        <v>21</v>
      </c>
      <c r="R3" s="34" t="s">
        <v>461</v>
      </c>
      <c r="S3" s="34" t="s">
        <v>464</v>
      </c>
      <c r="T3" s="34" t="s">
        <v>21</v>
      </c>
    </row>
    <row r="4" ht="16.35" customHeight="1" spans="1:20">
      <c r="A4" s="30">
        <v>2</v>
      </c>
      <c r="B4" s="31" t="s">
        <v>77</v>
      </c>
      <c r="C4" s="32">
        <v>86</v>
      </c>
      <c r="D4" s="32">
        <v>94</v>
      </c>
      <c r="E4" s="32">
        <v>51</v>
      </c>
      <c r="F4" s="32">
        <v>49</v>
      </c>
      <c r="G4" s="32">
        <v>65</v>
      </c>
      <c r="H4" s="33">
        <v>58</v>
      </c>
      <c r="I4" s="32">
        <v>45</v>
      </c>
      <c r="J4" s="32">
        <v>39</v>
      </c>
      <c r="K4" s="44">
        <v>487</v>
      </c>
      <c r="L4" s="45">
        <v>0.695714285714286</v>
      </c>
      <c r="M4" s="46">
        <v>22</v>
      </c>
      <c r="N4" s="46">
        <v>25</v>
      </c>
      <c r="O4" s="46">
        <v>-3</v>
      </c>
      <c r="P4" s="34">
        <v>231</v>
      </c>
      <c r="Q4" s="34">
        <v>31</v>
      </c>
      <c r="R4" s="34" t="s">
        <v>464</v>
      </c>
      <c r="S4" s="34" t="s">
        <v>464</v>
      </c>
      <c r="T4" s="34" t="s">
        <v>21</v>
      </c>
    </row>
    <row r="5" ht="16.35" customHeight="1" spans="1:20">
      <c r="A5" s="30">
        <v>3</v>
      </c>
      <c r="B5" s="31" t="s">
        <v>82</v>
      </c>
      <c r="C5" s="32">
        <v>78</v>
      </c>
      <c r="D5" s="32">
        <v>96</v>
      </c>
      <c r="E5" s="32">
        <v>57</v>
      </c>
      <c r="F5" s="32">
        <v>51</v>
      </c>
      <c r="G5" s="32">
        <v>58</v>
      </c>
      <c r="H5" s="33">
        <v>50</v>
      </c>
      <c r="I5" s="32">
        <v>41</v>
      </c>
      <c r="J5" s="32">
        <v>40</v>
      </c>
      <c r="K5" s="44">
        <v>471</v>
      </c>
      <c r="L5" s="45">
        <v>0.672857142857143</v>
      </c>
      <c r="M5" s="46">
        <v>36</v>
      </c>
      <c r="N5" s="46">
        <v>30</v>
      </c>
      <c r="O5" s="46">
        <v>6</v>
      </c>
      <c r="P5" s="34">
        <v>231</v>
      </c>
      <c r="Q5" s="34">
        <v>32</v>
      </c>
      <c r="R5" s="34" t="s">
        <v>464</v>
      </c>
      <c r="S5" s="34" t="s">
        <v>464</v>
      </c>
      <c r="T5" s="34" t="s">
        <v>21</v>
      </c>
    </row>
    <row r="6" ht="16.35" customHeight="1" spans="1:20">
      <c r="A6" s="30">
        <v>4</v>
      </c>
      <c r="B6" s="31" t="s">
        <v>87</v>
      </c>
      <c r="C6" s="32">
        <v>83</v>
      </c>
      <c r="D6" s="32">
        <v>73</v>
      </c>
      <c r="E6" s="32">
        <v>58</v>
      </c>
      <c r="F6" s="32">
        <v>51</v>
      </c>
      <c r="G6" s="32">
        <v>62</v>
      </c>
      <c r="H6" s="33">
        <v>48</v>
      </c>
      <c r="I6" s="32">
        <v>45</v>
      </c>
      <c r="J6" s="32">
        <v>37</v>
      </c>
      <c r="K6" s="44">
        <v>457</v>
      </c>
      <c r="L6" s="45">
        <v>0.652857142857143</v>
      </c>
      <c r="M6" s="46">
        <v>53</v>
      </c>
      <c r="N6" s="46">
        <v>35</v>
      </c>
      <c r="O6" s="46">
        <v>18</v>
      </c>
      <c r="P6" s="34">
        <v>214</v>
      </c>
      <c r="Q6" s="34">
        <v>45</v>
      </c>
      <c r="R6" s="34" t="s">
        <v>464</v>
      </c>
      <c r="S6" s="34" t="s">
        <v>464</v>
      </c>
      <c r="T6" s="34" t="s">
        <v>21</v>
      </c>
    </row>
    <row r="7" ht="16.35" customHeight="1" spans="1:20">
      <c r="A7" s="30">
        <v>5</v>
      </c>
      <c r="B7" s="31" t="s">
        <v>124</v>
      </c>
      <c r="C7" s="32">
        <v>65</v>
      </c>
      <c r="D7" s="32">
        <v>77</v>
      </c>
      <c r="E7" s="32">
        <v>38</v>
      </c>
      <c r="F7" s="32">
        <v>44</v>
      </c>
      <c r="G7" s="32">
        <v>67</v>
      </c>
      <c r="H7" s="33">
        <v>37</v>
      </c>
      <c r="I7" s="32">
        <v>39</v>
      </c>
      <c r="J7" s="32">
        <v>35</v>
      </c>
      <c r="K7" s="44">
        <v>402</v>
      </c>
      <c r="L7" s="45">
        <v>0.574285714285714</v>
      </c>
      <c r="M7" s="46">
        <v>43</v>
      </c>
      <c r="N7" s="46">
        <v>72</v>
      </c>
      <c r="O7" s="46">
        <v>-29</v>
      </c>
      <c r="P7" s="34">
        <v>180</v>
      </c>
      <c r="Q7" s="34">
        <v>88</v>
      </c>
      <c r="R7" s="34" t="s">
        <v>464</v>
      </c>
      <c r="S7" s="34" t="s">
        <v>464</v>
      </c>
      <c r="T7" s="34" t="s">
        <v>465</v>
      </c>
    </row>
    <row r="8" ht="16.35" customHeight="1" spans="1:20">
      <c r="A8" s="30">
        <v>6</v>
      </c>
      <c r="B8" s="31" t="s">
        <v>128</v>
      </c>
      <c r="C8" s="32">
        <v>75</v>
      </c>
      <c r="D8" s="32">
        <v>77</v>
      </c>
      <c r="E8" s="32">
        <v>35</v>
      </c>
      <c r="F8" s="32">
        <v>35</v>
      </c>
      <c r="G8" s="32">
        <v>66</v>
      </c>
      <c r="H8" s="33">
        <v>48</v>
      </c>
      <c r="I8" s="32">
        <v>31</v>
      </c>
      <c r="J8" s="32">
        <v>32</v>
      </c>
      <c r="K8" s="44">
        <v>399</v>
      </c>
      <c r="L8" s="45">
        <v>0.57</v>
      </c>
      <c r="M8" s="46">
        <v>75</v>
      </c>
      <c r="N8" s="46">
        <v>76</v>
      </c>
      <c r="O8" s="46">
        <v>-1</v>
      </c>
      <c r="P8" s="34">
        <v>187</v>
      </c>
      <c r="Q8" s="34">
        <v>80</v>
      </c>
      <c r="R8" s="34" t="s">
        <v>464</v>
      </c>
      <c r="S8" s="34" t="s">
        <v>464</v>
      </c>
      <c r="T8" s="34" t="s">
        <v>465</v>
      </c>
    </row>
    <row r="9" ht="16.35" customHeight="1" spans="1:20">
      <c r="A9" s="30">
        <v>7</v>
      </c>
      <c r="B9" s="31" t="s">
        <v>149</v>
      </c>
      <c r="C9" s="32">
        <v>70</v>
      </c>
      <c r="D9" s="32">
        <v>36</v>
      </c>
      <c r="E9" s="32">
        <v>59</v>
      </c>
      <c r="F9" s="32">
        <v>28</v>
      </c>
      <c r="G9" s="32">
        <v>58</v>
      </c>
      <c r="H9" s="33">
        <v>42</v>
      </c>
      <c r="I9" s="32">
        <v>34</v>
      </c>
      <c r="J9" s="32">
        <v>29</v>
      </c>
      <c r="K9" s="44">
        <v>356</v>
      </c>
      <c r="L9" s="45">
        <v>0.508571428571429</v>
      </c>
      <c r="M9" s="46">
        <v>111</v>
      </c>
      <c r="N9" s="46">
        <v>97</v>
      </c>
      <c r="O9" s="46">
        <v>14</v>
      </c>
      <c r="P9" s="34">
        <v>165</v>
      </c>
      <c r="Q9" s="34">
        <v>108</v>
      </c>
      <c r="R9" s="34" t="s">
        <v>464</v>
      </c>
      <c r="S9" s="34" t="s">
        <v>464</v>
      </c>
      <c r="T9" s="34" t="s">
        <v>465</v>
      </c>
    </row>
    <row r="10" ht="16.35" customHeight="1" spans="1:20">
      <c r="A10" s="30">
        <v>8</v>
      </c>
      <c r="B10" s="31" t="s">
        <v>153</v>
      </c>
      <c r="C10" s="32">
        <v>75</v>
      </c>
      <c r="D10" s="32">
        <v>32</v>
      </c>
      <c r="E10" s="32">
        <v>39</v>
      </c>
      <c r="F10" s="32">
        <v>35</v>
      </c>
      <c r="G10" s="32">
        <v>61</v>
      </c>
      <c r="H10" s="33">
        <v>46</v>
      </c>
      <c r="I10" s="32">
        <v>27</v>
      </c>
      <c r="J10" s="32">
        <v>38</v>
      </c>
      <c r="K10" s="44">
        <v>353</v>
      </c>
      <c r="L10" s="45">
        <v>0.504285714285714</v>
      </c>
      <c r="M10" s="46">
        <v>150</v>
      </c>
      <c r="N10" s="46">
        <v>101</v>
      </c>
      <c r="O10" s="46">
        <v>49</v>
      </c>
      <c r="P10" s="34">
        <v>146</v>
      </c>
      <c r="Q10" s="34">
        <v>143</v>
      </c>
      <c r="R10" s="34" t="s">
        <v>464</v>
      </c>
      <c r="S10" s="34" t="s">
        <v>464</v>
      </c>
      <c r="T10" s="34" t="s">
        <v>465</v>
      </c>
    </row>
    <row r="11" ht="16.35" customHeight="1" spans="1:20">
      <c r="A11" s="30">
        <v>9</v>
      </c>
      <c r="B11" s="31" t="s">
        <v>160</v>
      </c>
      <c r="C11" s="32">
        <v>39</v>
      </c>
      <c r="D11" s="32">
        <v>73</v>
      </c>
      <c r="E11" s="32">
        <v>42</v>
      </c>
      <c r="F11" s="32">
        <v>36</v>
      </c>
      <c r="G11" s="32">
        <v>55</v>
      </c>
      <c r="H11" s="33">
        <v>41</v>
      </c>
      <c r="I11" s="32">
        <v>34</v>
      </c>
      <c r="J11" s="32">
        <v>29</v>
      </c>
      <c r="K11" s="44">
        <v>349</v>
      </c>
      <c r="L11" s="45">
        <v>0.498571428571429</v>
      </c>
      <c r="M11" s="46">
        <v>86</v>
      </c>
      <c r="N11" s="46">
        <v>108</v>
      </c>
      <c r="O11" s="46">
        <v>-22</v>
      </c>
      <c r="P11" s="34">
        <v>154</v>
      </c>
      <c r="Q11" s="34">
        <v>120</v>
      </c>
      <c r="R11" s="34" t="s">
        <v>464</v>
      </c>
      <c r="S11" s="34" t="s">
        <v>464</v>
      </c>
      <c r="T11" s="34" t="s">
        <v>465</v>
      </c>
    </row>
    <row r="12" ht="16.35" customHeight="1" spans="1:20">
      <c r="A12" s="30">
        <v>10</v>
      </c>
      <c r="B12" s="31" t="s">
        <v>165</v>
      </c>
      <c r="C12" s="32">
        <v>67</v>
      </c>
      <c r="D12" s="32">
        <v>60</v>
      </c>
      <c r="E12" s="32">
        <v>49</v>
      </c>
      <c r="F12" s="32">
        <v>27</v>
      </c>
      <c r="G12" s="32">
        <v>48</v>
      </c>
      <c r="H12" s="33">
        <v>34</v>
      </c>
      <c r="I12" s="32">
        <v>22</v>
      </c>
      <c r="J12" s="32">
        <v>36</v>
      </c>
      <c r="K12" s="44">
        <v>343</v>
      </c>
      <c r="L12" s="45">
        <v>0.49</v>
      </c>
      <c r="M12" s="46">
        <v>127</v>
      </c>
      <c r="N12" s="46">
        <v>113</v>
      </c>
      <c r="O12" s="46">
        <v>14</v>
      </c>
      <c r="P12" s="34">
        <v>176</v>
      </c>
      <c r="Q12" s="34">
        <v>93</v>
      </c>
      <c r="R12" s="34" t="s">
        <v>464</v>
      </c>
      <c r="S12" s="34" t="s">
        <v>464</v>
      </c>
      <c r="T12" s="34" t="s">
        <v>465</v>
      </c>
    </row>
    <row r="13" ht="16.35" customHeight="1" spans="1:20">
      <c r="A13" s="30">
        <v>11</v>
      </c>
      <c r="B13" s="31" t="s">
        <v>170</v>
      </c>
      <c r="C13" s="32">
        <v>72</v>
      </c>
      <c r="D13" s="32">
        <v>32</v>
      </c>
      <c r="E13" s="32">
        <v>46</v>
      </c>
      <c r="F13" s="32">
        <v>35</v>
      </c>
      <c r="G13" s="32">
        <v>61</v>
      </c>
      <c r="H13" s="33">
        <v>35</v>
      </c>
      <c r="I13" s="32">
        <v>29</v>
      </c>
      <c r="J13" s="32">
        <v>25</v>
      </c>
      <c r="K13" s="44">
        <v>335</v>
      </c>
      <c r="L13" s="45">
        <v>0.478571428571429</v>
      </c>
      <c r="M13" s="46">
        <v>156</v>
      </c>
      <c r="N13" s="46">
        <v>118</v>
      </c>
      <c r="O13" s="46">
        <v>38</v>
      </c>
      <c r="P13" s="34">
        <v>150</v>
      </c>
      <c r="Q13" s="34">
        <v>159</v>
      </c>
      <c r="R13" s="34" t="s">
        <v>464</v>
      </c>
      <c r="S13" s="34" t="s">
        <v>464</v>
      </c>
      <c r="T13" s="34" t="s">
        <v>465</v>
      </c>
    </row>
    <row r="14" ht="16.35" customHeight="1" spans="1:20">
      <c r="A14" s="30">
        <v>12</v>
      </c>
      <c r="B14" s="31" t="s">
        <v>173</v>
      </c>
      <c r="C14" s="32">
        <v>78</v>
      </c>
      <c r="D14" s="32">
        <v>54</v>
      </c>
      <c r="E14" s="32">
        <v>38</v>
      </c>
      <c r="F14" s="32">
        <v>28</v>
      </c>
      <c r="G14" s="32">
        <v>56</v>
      </c>
      <c r="H14" s="33">
        <v>36</v>
      </c>
      <c r="I14" s="32">
        <v>25</v>
      </c>
      <c r="J14" s="32">
        <v>18</v>
      </c>
      <c r="K14" s="44">
        <v>333</v>
      </c>
      <c r="L14" s="45">
        <v>0.475714285714286</v>
      </c>
      <c r="M14" s="46">
        <v>123</v>
      </c>
      <c r="N14" s="46">
        <v>121</v>
      </c>
      <c r="O14" s="46">
        <v>2</v>
      </c>
      <c r="P14" s="34">
        <v>170</v>
      </c>
      <c r="Q14" s="34">
        <v>100</v>
      </c>
      <c r="R14" s="34" t="s">
        <v>464</v>
      </c>
      <c r="S14" s="34" t="s">
        <v>464</v>
      </c>
      <c r="T14" s="34" t="s">
        <v>465</v>
      </c>
    </row>
    <row r="15" ht="16.35" customHeight="1" spans="1:20">
      <c r="A15" s="30">
        <v>13</v>
      </c>
      <c r="B15" s="31" t="s">
        <v>174</v>
      </c>
      <c r="C15" s="32">
        <v>62</v>
      </c>
      <c r="D15" s="32">
        <v>40</v>
      </c>
      <c r="E15" s="32">
        <v>49</v>
      </c>
      <c r="F15" s="32">
        <v>31</v>
      </c>
      <c r="G15" s="32">
        <v>42</v>
      </c>
      <c r="H15" s="33">
        <v>33</v>
      </c>
      <c r="I15" s="32">
        <v>36</v>
      </c>
      <c r="J15" s="32">
        <v>39</v>
      </c>
      <c r="K15" s="44">
        <v>332</v>
      </c>
      <c r="L15" s="45">
        <v>0.474285714285714</v>
      </c>
      <c r="M15" s="46">
        <v>107</v>
      </c>
      <c r="N15" s="46">
        <v>122</v>
      </c>
      <c r="O15" s="46">
        <v>-15</v>
      </c>
      <c r="P15" s="34">
        <v>151</v>
      </c>
      <c r="Q15" s="34">
        <v>129</v>
      </c>
      <c r="R15" s="34" t="s">
        <v>464</v>
      </c>
      <c r="S15" s="34" t="s">
        <v>464</v>
      </c>
      <c r="T15" s="34" t="s">
        <v>465</v>
      </c>
    </row>
    <row r="16" ht="16.35" customHeight="1" spans="1:20">
      <c r="A16" s="30">
        <v>14</v>
      </c>
      <c r="B16" s="31" t="s">
        <v>183</v>
      </c>
      <c r="C16" s="32">
        <v>66</v>
      </c>
      <c r="D16" s="32">
        <v>60</v>
      </c>
      <c r="E16" s="32">
        <v>28</v>
      </c>
      <c r="F16" s="32">
        <v>42</v>
      </c>
      <c r="G16" s="32">
        <v>36</v>
      </c>
      <c r="H16" s="33">
        <v>33</v>
      </c>
      <c r="I16" s="32">
        <v>30</v>
      </c>
      <c r="J16" s="32">
        <v>26</v>
      </c>
      <c r="K16" s="44">
        <v>321</v>
      </c>
      <c r="L16" s="45">
        <v>0.458571428571429</v>
      </c>
      <c r="M16" s="46">
        <v>134</v>
      </c>
      <c r="N16" s="46">
        <v>131</v>
      </c>
      <c r="O16" s="46">
        <v>3</v>
      </c>
      <c r="P16" s="34">
        <v>154</v>
      </c>
      <c r="Q16" s="34">
        <v>121</v>
      </c>
      <c r="R16" s="34" t="s">
        <v>464</v>
      </c>
      <c r="S16" s="34" t="s">
        <v>464</v>
      </c>
      <c r="T16" s="34" t="s">
        <v>465</v>
      </c>
    </row>
    <row r="17" ht="16.35" customHeight="1" spans="1:20">
      <c r="A17" s="30">
        <v>15</v>
      </c>
      <c r="B17" s="31" t="s">
        <v>186</v>
      </c>
      <c r="C17" s="32">
        <v>60</v>
      </c>
      <c r="D17" s="32">
        <v>27</v>
      </c>
      <c r="E17" s="34">
        <v>39</v>
      </c>
      <c r="F17" s="32">
        <v>23</v>
      </c>
      <c r="G17" s="32">
        <v>51</v>
      </c>
      <c r="H17" s="33">
        <v>52</v>
      </c>
      <c r="I17" s="32">
        <v>37</v>
      </c>
      <c r="J17" s="32">
        <v>29</v>
      </c>
      <c r="K17" s="44">
        <v>318</v>
      </c>
      <c r="L17" s="45">
        <v>0.454285714285714</v>
      </c>
      <c r="M17" s="46">
        <v>176</v>
      </c>
      <c r="N17" s="46">
        <v>134</v>
      </c>
      <c r="O17" s="46">
        <v>42</v>
      </c>
      <c r="P17" s="34">
        <v>126</v>
      </c>
      <c r="Q17" s="34">
        <v>181</v>
      </c>
      <c r="R17" s="34" t="s">
        <v>464</v>
      </c>
      <c r="S17" s="34" t="s">
        <v>464</v>
      </c>
      <c r="T17" s="34" t="s">
        <v>465</v>
      </c>
    </row>
    <row r="18" ht="16.35" customHeight="1" spans="1:20">
      <c r="A18" s="30">
        <v>16</v>
      </c>
      <c r="B18" s="31" t="s">
        <v>194</v>
      </c>
      <c r="C18" s="32">
        <v>55</v>
      </c>
      <c r="D18" s="32">
        <v>67</v>
      </c>
      <c r="E18" s="32">
        <v>38</v>
      </c>
      <c r="F18" s="32">
        <v>32</v>
      </c>
      <c r="G18" s="32">
        <v>34</v>
      </c>
      <c r="H18" s="33">
        <v>32</v>
      </c>
      <c r="I18" s="32">
        <v>24</v>
      </c>
      <c r="J18" s="32">
        <v>25</v>
      </c>
      <c r="K18" s="44">
        <v>307</v>
      </c>
      <c r="L18" s="45">
        <v>0.438571428571429</v>
      </c>
      <c r="M18" s="46">
        <v>182</v>
      </c>
      <c r="N18" s="46">
        <v>142</v>
      </c>
      <c r="O18" s="46">
        <v>40</v>
      </c>
      <c r="P18" s="34">
        <v>160</v>
      </c>
      <c r="Q18" s="34">
        <v>113</v>
      </c>
      <c r="R18" s="34" t="s">
        <v>464</v>
      </c>
      <c r="S18" s="34" t="s">
        <v>464</v>
      </c>
      <c r="T18" s="34" t="s">
        <v>465</v>
      </c>
    </row>
    <row r="19" ht="16.35" customHeight="1" spans="1:20">
      <c r="A19" s="30">
        <v>17</v>
      </c>
      <c r="B19" s="31" t="s">
        <v>198</v>
      </c>
      <c r="C19" s="32">
        <v>65</v>
      </c>
      <c r="D19" s="32">
        <v>51</v>
      </c>
      <c r="E19" s="32">
        <v>37</v>
      </c>
      <c r="F19" s="32">
        <v>21</v>
      </c>
      <c r="G19" s="32">
        <v>41</v>
      </c>
      <c r="H19" s="33">
        <v>40</v>
      </c>
      <c r="I19" s="32">
        <v>18</v>
      </c>
      <c r="J19" s="32">
        <v>30</v>
      </c>
      <c r="K19" s="44">
        <v>303</v>
      </c>
      <c r="L19" s="45">
        <v>0.432857142857143</v>
      </c>
      <c r="M19" s="46">
        <v>154</v>
      </c>
      <c r="N19" s="46">
        <v>146</v>
      </c>
      <c r="O19" s="46">
        <v>8</v>
      </c>
      <c r="P19" s="34">
        <v>153</v>
      </c>
      <c r="Q19" s="34">
        <v>124</v>
      </c>
      <c r="R19" s="34" t="s">
        <v>464</v>
      </c>
      <c r="S19" s="34" t="s">
        <v>464</v>
      </c>
      <c r="T19" s="34" t="s">
        <v>465</v>
      </c>
    </row>
    <row r="20" ht="16.35" customHeight="1" spans="1:20">
      <c r="A20" s="30">
        <v>18</v>
      </c>
      <c r="B20" s="31" t="s">
        <v>222</v>
      </c>
      <c r="C20" s="32">
        <v>60</v>
      </c>
      <c r="D20" s="32">
        <v>26</v>
      </c>
      <c r="E20" s="32">
        <v>22</v>
      </c>
      <c r="F20" s="32">
        <v>22</v>
      </c>
      <c r="G20" s="32">
        <v>48</v>
      </c>
      <c r="H20" s="33">
        <v>45</v>
      </c>
      <c r="I20" s="32">
        <v>26</v>
      </c>
      <c r="J20" s="32">
        <v>35</v>
      </c>
      <c r="K20" s="44">
        <v>284</v>
      </c>
      <c r="L20" s="45">
        <v>0.405714285714286</v>
      </c>
      <c r="M20" s="46">
        <v>200</v>
      </c>
      <c r="N20" s="46">
        <v>171</v>
      </c>
      <c r="O20" s="46">
        <v>29</v>
      </c>
      <c r="P20" s="34">
        <v>108</v>
      </c>
      <c r="Q20" s="34">
        <v>217</v>
      </c>
      <c r="R20" s="34" t="s">
        <v>464</v>
      </c>
      <c r="S20" s="34" t="s">
        <v>464</v>
      </c>
      <c r="T20" s="34" t="s">
        <v>465</v>
      </c>
    </row>
    <row r="21" ht="16.35" customHeight="1" spans="1:20">
      <c r="A21" s="30">
        <v>19</v>
      </c>
      <c r="B21" s="31" t="s">
        <v>230</v>
      </c>
      <c r="C21" s="32">
        <v>69</v>
      </c>
      <c r="D21" s="32">
        <v>46</v>
      </c>
      <c r="E21" s="32">
        <v>31</v>
      </c>
      <c r="F21" s="32">
        <v>25</v>
      </c>
      <c r="G21" s="32">
        <v>35</v>
      </c>
      <c r="H21" s="33">
        <v>24</v>
      </c>
      <c r="I21" s="32">
        <v>22</v>
      </c>
      <c r="J21" s="32">
        <v>23</v>
      </c>
      <c r="K21" s="44">
        <v>275</v>
      </c>
      <c r="L21" s="45">
        <v>0.392857142857143</v>
      </c>
      <c r="M21" s="46">
        <v>195</v>
      </c>
      <c r="N21" s="46">
        <v>179</v>
      </c>
      <c r="O21" s="46">
        <v>16</v>
      </c>
      <c r="P21" s="34">
        <v>146</v>
      </c>
      <c r="Q21" s="34">
        <v>144</v>
      </c>
      <c r="R21" s="34" t="s">
        <v>464</v>
      </c>
      <c r="S21" s="34" t="s">
        <v>464</v>
      </c>
      <c r="T21" s="34" t="s">
        <v>26</v>
      </c>
    </row>
    <row r="22" ht="16.35" customHeight="1" spans="1:20">
      <c r="A22" s="30">
        <v>20</v>
      </c>
      <c r="B22" s="31" t="s">
        <v>232</v>
      </c>
      <c r="C22" s="32">
        <v>28</v>
      </c>
      <c r="D22" s="32">
        <v>36</v>
      </c>
      <c r="E22" s="32">
        <v>27</v>
      </c>
      <c r="F22" s="32">
        <v>27</v>
      </c>
      <c r="G22" s="32">
        <v>43</v>
      </c>
      <c r="H22" s="33">
        <v>49</v>
      </c>
      <c r="I22" s="32">
        <v>31</v>
      </c>
      <c r="J22" s="32">
        <v>33</v>
      </c>
      <c r="K22" s="44">
        <v>274</v>
      </c>
      <c r="L22" s="45">
        <v>0.391428571428571</v>
      </c>
      <c r="M22" s="46">
        <v>137</v>
      </c>
      <c r="N22" s="46">
        <v>181</v>
      </c>
      <c r="O22" s="46">
        <v>-44</v>
      </c>
      <c r="P22" s="34">
        <v>91</v>
      </c>
      <c r="Q22" s="34">
        <v>270</v>
      </c>
      <c r="R22" s="34" t="s">
        <v>464</v>
      </c>
      <c r="S22" s="34" t="s">
        <v>464</v>
      </c>
      <c r="T22" s="34" t="s">
        <v>26</v>
      </c>
    </row>
    <row r="23" ht="16.35" customHeight="1" spans="1:20">
      <c r="A23" s="30">
        <v>21</v>
      </c>
      <c r="B23" s="31" t="s">
        <v>236</v>
      </c>
      <c r="C23" s="32">
        <v>62</v>
      </c>
      <c r="D23" s="32">
        <v>26</v>
      </c>
      <c r="E23" s="32">
        <v>36</v>
      </c>
      <c r="F23" s="32">
        <v>27</v>
      </c>
      <c r="G23" s="32">
        <v>44</v>
      </c>
      <c r="H23" s="33">
        <v>34</v>
      </c>
      <c r="I23" s="32">
        <v>15</v>
      </c>
      <c r="J23" s="32">
        <v>23</v>
      </c>
      <c r="K23" s="44">
        <v>267</v>
      </c>
      <c r="L23" s="45">
        <v>0.381428571428571</v>
      </c>
      <c r="M23" s="46">
        <v>207</v>
      </c>
      <c r="N23" s="46">
        <v>185</v>
      </c>
      <c r="O23" s="46">
        <v>22</v>
      </c>
      <c r="P23" s="34">
        <v>124</v>
      </c>
      <c r="Q23" s="34">
        <v>184</v>
      </c>
      <c r="R23" s="34" t="s">
        <v>464</v>
      </c>
      <c r="S23" s="34" t="s">
        <v>464</v>
      </c>
      <c r="T23" s="34" t="s">
        <v>26</v>
      </c>
    </row>
    <row r="24" ht="16.35" customHeight="1" spans="1:20">
      <c r="A24" s="30">
        <v>22</v>
      </c>
      <c r="B24" s="31" t="s">
        <v>240</v>
      </c>
      <c r="C24" s="32">
        <v>38</v>
      </c>
      <c r="D24" s="32">
        <v>26</v>
      </c>
      <c r="E24" s="32">
        <v>22</v>
      </c>
      <c r="F24" s="32">
        <v>24</v>
      </c>
      <c r="G24" s="32">
        <v>54</v>
      </c>
      <c r="H24" s="33">
        <v>46</v>
      </c>
      <c r="I24" s="32">
        <v>23</v>
      </c>
      <c r="J24" s="32">
        <v>31</v>
      </c>
      <c r="K24" s="44">
        <v>264</v>
      </c>
      <c r="L24" s="45">
        <v>0.377142857142857</v>
      </c>
      <c r="M24" s="46">
        <v>171</v>
      </c>
      <c r="N24" s="46">
        <v>189</v>
      </c>
      <c r="O24" s="46">
        <v>-18</v>
      </c>
      <c r="P24" s="34">
        <v>86</v>
      </c>
      <c r="Q24" s="34">
        <v>279</v>
      </c>
      <c r="R24" s="34" t="s">
        <v>464</v>
      </c>
      <c r="S24" s="34" t="s">
        <v>464</v>
      </c>
      <c r="T24" s="34" t="s">
        <v>26</v>
      </c>
    </row>
    <row r="25" ht="16.35" customHeight="1" spans="1:20">
      <c r="A25" s="30">
        <v>23</v>
      </c>
      <c r="B25" s="31" t="s">
        <v>251</v>
      </c>
      <c r="C25" s="32">
        <v>31</v>
      </c>
      <c r="D25" s="32">
        <v>35</v>
      </c>
      <c r="E25" s="32">
        <v>37</v>
      </c>
      <c r="F25" s="32">
        <v>20</v>
      </c>
      <c r="G25" s="32">
        <v>47</v>
      </c>
      <c r="H25" s="33">
        <v>38</v>
      </c>
      <c r="I25" s="32">
        <v>22</v>
      </c>
      <c r="J25" s="32">
        <v>24</v>
      </c>
      <c r="K25" s="44">
        <v>254</v>
      </c>
      <c r="L25" s="45">
        <v>0.362857142857143</v>
      </c>
      <c r="M25" s="46">
        <v>179</v>
      </c>
      <c r="N25" s="46">
        <v>200</v>
      </c>
      <c r="O25" s="46">
        <v>-21</v>
      </c>
      <c r="P25" s="34">
        <v>103</v>
      </c>
      <c r="Q25" s="34">
        <v>228</v>
      </c>
      <c r="R25" s="34" t="s">
        <v>464</v>
      </c>
      <c r="S25" s="34" t="s">
        <v>464</v>
      </c>
      <c r="T25" s="34" t="s">
        <v>26</v>
      </c>
    </row>
    <row r="26" ht="16.35" customHeight="1" spans="1:20">
      <c r="A26" s="30">
        <v>24</v>
      </c>
      <c r="B26" s="31" t="s">
        <v>265</v>
      </c>
      <c r="C26" s="32">
        <v>48</v>
      </c>
      <c r="D26" s="32">
        <v>38</v>
      </c>
      <c r="E26" s="32">
        <v>27</v>
      </c>
      <c r="F26" s="32">
        <v>20</v>
      </c>
      <c r="G26" s="32">
        <v>42</v>
      </c>
      <c r="H26" s="33">
        <v>22</v>
      </c>
      <c r="I26" s="32">
        <v>25</v>
      </c>
      <c r="J26" s="32">
        <v>22</v>
      </c>
      <c r="K26" s="44">
        <v>244</v>
      </c>
      <c r="L26" s="45">
        <v>0.348571428571429</v>
      </c>
      <c r="M26" s="46">
        <v>256</v>
      </c>
      <c r="N26" s="46">
        <v>214</v>
      </c>
      <c r="O26" s="46">
        <v>42</v>
      </c>
      <c r="P26" s="34">
        <v>113</v>
      </c>
      <c r="Q26" s="34">
        <v>208</v>
      </c>
      <c r="R26" s="34" t="s">
        <v>464</v>
      </c>
      <c r="S26" s="34" t="s">
        <v>464</v>
      </c>
      <c r="T26" s="34" t="s">
        <v>26</v>
      </c>
    </row>
    <row r="27" ht="16.35" customHeight="1" spans="1:20">
      <c r="A27" s="30">
        <v>25</v>
      </c>
      <c r="B27" s="31" t="s">
        <v>266</v>
      </c>
      <c r="C27" s="32">
        <v>37</v>
      </c>
      <c r="D27" s="32">
        <v>34</v>
      </c>
      <c r="E27" s="32">
        <v>30</v>
      </c>
      <c r="F27" s="32">
        <v>29</v>
      </c>
      <c r="G27" s="32">
        <v>48</v>
      </c>
      <c r="H27" s="33">
        <v>23</v>
      </c>
      <c r="I27" s="32">
        <v>23</v>
      </c>
      <c r="J27" s="32">
        <v>20</v>
      </c>
      <c r="K27" s="44">
        <v>244</v>
      </c>
      <c r="L27" s="45">
        <v>0.348571428571429</v>
      </c>
      <c r="M27" s="46">
        <v>228</v>
      </c>
      <c r="N27" s="46">
        <v>215</v>
      </c>
      <c r="O27" s="46">
        <v>13</v>
      </c>
      <c r="P27" s="34">
        <v>101</v>
      </c>
      <c r="Q27" s="34">
        <v>234</v>
      </c>
      <c r="R27" s="34" t="s">
        <v>464</v>
      </c>
      <c r="S27" s="34" t="s">
        <v>464</v>
      </c>
      <c r="T27" s="34" t="s">
        <v>26</v>
      </c>
    </row>
    <row r="28" ht="16.35" customHeight="1" spans="1:20">
      <c r="A28" s="30">
        <v>26</v>
      </c>
      <c r="B28" s="31" t="s">
        <v>274</v>
      </c>
      <c r="C28" s="32">
        <v>56</v>
      </c>
      <c r="D28" s="32">
        <v>35</v>
      </c>
      <c r="E28" s="32">
        <v>28</v>
      </c>
      <c r="F28" s="32">
        <v>23</v>
      </c>
      <c r="G28" s="32">
        <v>28</v>
      </c>
      <c r="H28" s="33">
        <v>24</v>
      </c>
      <c r="I28" s="32">
        <v>22</v>
      </c>
      <c r="J28" s="32">
        <v>21</v>
      </c>
      <c r="K28" s="44">
        <v>237</v>
      </c>
      <c r="L28" s="45">
        <v>0.338571428571429</v>
      </c>
      <c r="M28" s="46">
        <v>193</v>
      </c>
      <c r="N28" s="46">
        <v>223</v>
      </c>
      <c r="O28" s="46">
        <v>-30</v>
      </c>
      <c r="P28" s="34">
        <v>119</v>
      </c>
      <c r="Q28" s="34">
        <v>194</v>
      </c>
      <c r="R28" s="34" t="s">
        <v>464</v>
      </c>
      <c r="S28" s="34" t="s">
        <v>464</v>
      </c>
      <c r="T28" s="34" t="s">
        <v>26</v>
      </c>
    </row>
    <row r="29" ht="16.35" customHeight="1" spans="1:20">
      <c r="A29" s="30">
        <v>27</v>
      </c>
      <c r="B29" s="31" t="s">
        <v>284</v>
      </c>
      <c r="C29" s="32">
        <v>26</v>
      </c>
      <c r="D29" s="32">
        <v>35</v>
      </c>
      <c r="E29" s="32">
        <v>26</v>
      </c>
      <c r="F29" s="32">
        <v>14</v>
      </c>
      <c r="G29" s="32">
        <v>37</v>
      </c>
      <c r="H29" s="33">
        <v>42</v>
      </c>
      <c r="I29" s="32">
        <v>23</v>
      </c>
      <c r="J29" s="32">
        <v>26</v>
      </c>
      <c r="K29" s="44">
        <v>229</v>
      </c>
      <c r="L29" s="45">
        <v>0.327142857142857</v>
      </c>
      <c r="M29" s="46">
        <v>168</v>
      </c>
      <c r="N29" s="46">
        <v>233</v>
      </c>
      <c r="O29" s="46">
        <v>-65</v>
      </c>
      <c r="P29" s="34">
        <v>87</v>
      </c>
      <c r="Q29" s="34">
        <v>277</v>
      </c>
      <c r="R29" s="34" t="s">
        <v>464</v>
      </c>
      <c r="S29" s="34" t="s">
        <v>464</v>
      </c>
      <c r="T29" s="34" t="s">
        <v>26</v>
      </c>
    </row>
    <row r="30" ht="16.35" customHeight="1" spans="1:20">
      <c r="A30" s="30">
        <v>28</v>
      </c>
      <c r="B30" s="31" t="s">
        <v>306</v>
      </c>
      <c r="C30" s="32">
        <v>18</v>
      </c>
      <c r="D30" s="32">
        <v>5</v>
      </c>
      <c r="E30" s="32">
        <v>30</v>
      </c>
      <c r="F30" s="32">
        <v>31</v>
      </c>
      <c r="G30" s="32">
        <v>35</v>
      </c>
      <c r="H30" s="33">
        <v>38</v>
      </c>
      <c r="I30" s="32">
        <v>27</v>
      </c>
      <c r="J30" s="32">
        <v>30</v>
      </c>
      <c r="K30" s="44">
        <v>214</v>
      </c>
      <c r="L30" s="45">
        <v>0.305714285714286</v>
      </c>
      <c r="M30" s="46">
        <v>183</v>
      </c>
      <c r="N30" s="46">
        <v>255</v>
      </c>
      <c r="O30" s="46">
        <v>-72</v>
      </c>
      <c r="P30" s="34">
        <v>53</v>
      </c>
      <c r="Q30" s="34">
        <v>324</v>
      </c>
      <c r="R30" s="34" t="s">
        <v>464</v>
      </c>
      <c r="S30" s="34" t="s">
        <v>464</v>
      </c>
      <c r="T30" s="34" t="s">
        <v>26</v>
      </c>
    </row>
    <row r="31" ht="16.35" customHeight="1" spans="1:20">
      <c r="A31" s="30">
        <v>29</v>
      </c>
      <c r="B31" s="31" t="s">
        <v>309</v>
      </c>
      <c r="C31" s="32">
        <v>57</v>
      </c>
      <c r="D31" s="32">
        <v>11</v>
      </c>
      <c r="E31" s="32">
        <v>23</v>
      </c>
      <c r="F31" s="32">
        <v>15</v>
      </c>
      <c r="G31" s="32">
        <v>37</v>
      </c>
      <c r="H31" s="33">
        <v>34</v>
      </c>
      <c r="I31" s="32">
        <v>21</v>
      </c>
      <c r="J31" s="32">
        <v>13</v>
      </c>
      <c r="K31" s="44">
        <v>211</v>
      </c>
      <c r="L31" s="45">
        <v>0.301428571428571</v>
      </c>
      <c r="M31" s="46">
        <v>274</v>
      </c>
      <c r="N31" s="46">
        <v>258</v>
      </c>
      <c r="O31" s="46">
        <v>16</v>
      </c>
      <c r="P31" s="34">
        <v>91</v>
      </c>
      <c r="Q31" s="34">
        <v>272</v>
      </c>
      <c r="R31" s="34" t="s">
        <v>464</v>
      </c>
      <c r="S31" s="34" t="s">
        <v>464</v>
      </c>
      <c r="T31" s="34" t="s">
        <v>26</v>
      </c>
    </row>
    <row r="32" ht="16.35" customHeight="1" spans="1:20">
      <c r="A32" s="30">
        <v>30</v>
      </c>
      <c r="B32" s="31" t="s">
        <v>312</v>
      </c>
      <c r="C32" s="32">
        <v>42</v>
      </c>
      <c r="D32" s="32">
        <v>12</v>
      </c>
      <c r="E32" s="32">
        <v>29</v>
      </c>
      <c r="F32" s="32">
        <v>21</v>
      </c>
      <c r="G32" s="32">
        <v>39</v>
      </c>
      <c r="H32" s="33">
        <v>23</v>
      </c>
      <c r="I32" s="32">
        <v>23</v>
      </c>
      <c r="J32" s="32">
        <v>19</v>
      </c>
      <c r="K32" s="44">
        <v>208</v>
      </c>
      <c r="L32" s="45">
        <v>0.297142857142857</v>
      </c>
      <c r="M32" s="46">
        <v>233</v>
      </c>
      <c r="N32" s="46">
        <v>261</v>
      </c>
      <c r="O32" s="46">
        <v>-28</v>
      </c>
      <c r="P32" s="34">
        <v>83</v>
      </c>
      <c r="Q32" s="34">
        <v>283</v>
      </c>
      <c r="R32" s="34" t="s">
        <v>464</v>
      </c>
      <c r="S32" s="34" t="s">
        <v>464</v>
      </c>
      <c r="T32" s="34" t="s">
        <v>26</v>
      </c>
    </row>
    <row r="33" ht="16.35" customHeight="1" spans="1:20">
      <c r="A33" s="30">
        <v>31</v>
      </c>
      <c r="B33" s="35" t="s">
        <v>313</v>
      </c>
      <c r="C33" s="32">
        <v>27</v>
      </c>
      <c r="D33" s="32">
        <v>28</v>
      </c>
      <c r="E33" s="36">
        <v>35</v>
      </c>
      <c r="F33" s="32">
        <v>19</v>
      </c>
      <c r="G33" s="32">
        <v>31</v>
      </c>
      <c r="H33" s="33">
        <v>27</v>
      </c>
      <c r="I33" s="32">
        <v>19</v>
      </c>
      <c r="J33" s="32">
        <v>21</v>
      </c>
      <c r="K33" s="44">
        <v>207</v>
      </c>
      <c r="L33" s="45">
        <v>0.295714285714286</v>
      </c>
      <c r="M33" s="46">
        <v>272</v>
      </c>
      <c r="N33" s="46">
        <v>262</v>
      </c>
      <c r="O33" s="46">
        <v>10</v>
      </c>
      <c r="P33" s="34">
        <v>90</v>
      </c>
      <c r="Q33" s="34">
        <v>274</v>
      </c>
      <c r="R33" s="34" t="s">
        <v>464</v>
      </c>
      <c r="S33" s="34" t="s">
        <v>464</v>
      </c>
      <c r="T33" s="34" t="s">
        <v>26</v>
      </c>
    </row>
    <row r="34" ht="16.35" customHeight="1" spans="1:20">
      <c r="A34" s="30">
        <v>32</v>
      </c>
      <c r="B34" s="31" t="s">
        <v>316</v>
      </c>
      <c r="C34" s="32">
        <v>47</v>
      </c>
      <c r="D34" s="32">
        <v>21</v>
      </c>
      <c r="E34" s="32">
        <v>30</v>
      </c>
      <c r="F34" s="32">
        <v>17</v>
      </c>
      <c r="G34" s="32">
        <v>28</v>
      </c>
      <c r="H34" s="33">
        <v>23</v>
      </c>
      <c r="I34" s="32">
        <v>24</v>
      </c>
      <c r="J34" s="32">
        <v>15</v>
      </c>
      <c r="K34" s="44">
        <v>205</v>
      </c>
      <c r="L34" s="45">
        <v>0.292857142857143</v>
      </c>
      <c r="M34" s="46">
        <v>257</v>
      </c>
      <c r="N34" s="46">
        <v>265</v>
      </c>
      <c r="O34" s="46">
        <v>-8</v>
      </c>
      <c r="P34" s="34">
        <v>98</v>
      </c>
      <c r="Q34" s="34">
        <v>245</v>
      </c>
      <c r="R34" s="34" t="s">
        <v>464</v>
      </c>
      <c r="S34" s="34" t="s">
        <v>464</v>
      </c>
      <c r="T34" s="34" t="s">
        <v>26</v>
      </c>
    </row>
    <row r="35" ht="16.35" customHeight="1" spans="1:20">
      <c r="A35" s="30">
        <v>33</v>
      </c>
      <c r="B35" s="31" t="s">
        <v>323</v>
      </c>
      <c r="C35" s="32">
        <v>49</v>
      </c>
      <c r="D35" s="32">
        <v>36</v>
      </c>
      <c r="E35" s="32">
        <v>24</v>
      </c>
      <c r="F35" s="32">
        <v>16</v>
      </c>
      <c r="G35" s="32">
        <v>27</v>
      </c>
      <c r="H35" s="33">
        <v>17</v>
      </c>
      <c r="I35" s="32">
        <v>14</v>
      </c>
      <c r="J35" s="32">
        <v>16</v>
      </c>
      <c r="K35" s="44">
        <v>199</v>
      </c>
      <c r="L35" s="45">
        <v>0.284285714285714</v>
      </c>
      <c r="M35" s="46">
        <v>262</v>
      </c>
      <c r="N35" s="46">
        <v>272</v>
      </c>
      <c r="O35" s="46">
        <v>-10</v>
      </c>
      <c r="P35" s="34">
        <v>109</v>
      </c>
      <c r="Q35" s="34">
        <v>215</v>
      </c>
      <c r="R35" s="34" t="s">
        <v>464</v>
      </c>
      <c r="S35" s="34" t="s">
        <v>464</v>
      </c>
      <c r="T35" s="34" t="s">
        <v>26</v>
      </c>
    </row>
    <row r="36" ht="16.35" customHeight="1" spans="1:20">
      <c r="A36" s="30">
        <v>34</v>
      </c>
      <c r="B36" s="31" t="s">
        <v>333</v>
      </c>
      <c r="C36" s="32">
        <v>31</v>
      </c>
      <c r="D36" s="32">
        <v>16</v>
      </c>
      <c r="E36" s="32">
        <v>34</v>
      </c>
      <c r="F36" s="32">
        <v>11</v>
      </c>
      <c r="G36" s="32">
        <v>4</v>
      </c>
      <c r="H36" s="33">
        <v>49</v>
      </c>
      <c r="I36" s="32">
        <v>22</v>
      </c>
      <c r="J36" s="32">
        <v>26</v>
      </c>
      <c r="K36" s="44">
        <v>193</v>
      </c>
      <c r="L36" s="45">
        <v>0.275714285714286</v>
      </c>
      <c r="M36" s="46">
        <v>216</v>
      </c>
      <c r="N36" s="46">
        <v>282</v>
      </c>
      <c r="O36" s="46">
        <v>-66</v>
      </c>
      <c r="P36" s="34">
        <v>81</v>
      </c>
      <c r="Q36" s="34">
        <v>288</v>
      </c>
      <c r="R36" s="34" t="s">
        <v>464</v>
      </c>
      <c r="S36" s="34" t="s">
        <v>464</v>
      </c>
      <c r="T36" s="34" t="s">
        <v>26</v>
      </c>
    </row>
    <row r="37" ht="16.35" customHeight="1" spans="1:20">
      <c r="A37" s="30">
        <v>35</v>
      </c>
      <c r="B37" s="31" t="s">
        <v>343</v>
      </c>
      <c r="C37" s="32">
        <v>28</v>
      </c>
      <c r="D37" s="32">
        <v>15</v>
      </c>
      <c r="E37" s="32">
        <v>30</v>
      </c>
      <c r="F37" s="32">
        <v>7</v>
      </c>
      <c r="G37" s="32">
        <v>36</v>
      </c>
      <c r="H37" s="33">
        <v>20</v>
      </c>
      <c r="I37" s="32">
        <v>21</v>
      </c>
      <c r="J37" s="32">
        <v>20</v>
      </c>
      <c r="K37" s="44">
        <v>177</v>
      </c>
      <c r="L37" s="45">
        <v>0.252857142857143</v>
      </c>
      <c r="M37" s="46">
        <v>306</v>
      </c>
      <c r="N37" s="46">
        <v>292</v>
      </c>
      <c r="O37" s="46">
        <v>14</v>
      </c>
      <c r="P37" s="34">
        <v>73</v>
      </c>
      <c r="Q37" s="34">
        <v>301</v>
      </c>
      <c r="R37" s="34" t="s">
        <v>464</v>
      </c>
      <c r="S37" s="34" t="s">
        <v>464</v>
      </c>
      <c r="T37" s="34" t="s">
        <v>26</v>
      </c>
    </row>
    <row r="38" ht="16.35" customHeight="1" spans="1:20">
      <c r="A38" s="30">
        <v>36</v>
      </c>
      <c r="B38" s="31" t="s">
        <v>353</v>
      </c>
      <c r="C38" s="32">
        <v>18</v>
      </c>
      <c r="D38" s="32">
        <v>12</v>
      </c>
      <c r="E38" s="32">
        <v>21</v>
      </c>
      <c r="F38" s="32">
        <v>14</v>
      </c>
      <c r="G38" s="32">
        <v>41</v>
      </c>
      <c r="H38" s="33">
        <v>18</v>
      </c>
      <c r="I38" s="32">
        <v>25</v>
      </c>
      <c r="J38" s="32">
        <v>14</v>
      </c>
      <c r="K38" s="44">
        <v>163</v>
      </c>
      <c r="L38" s="45">
        <v>0.232857142857143</v>
      </c>
      <c r="M38" s="46">
        <v>301</v>
      </c>
      <c r="N38" s="46">
        <v>302</v>
      </c>
      <c r="O38" s="46">
        <v>-1</v>
      </c>
      <c r="P38" s="34">
        <v>51</v>
      </c>
      <c r="Q38" s="34">
        <v>327</v>
      </c>
      <c r="R38" s="34" t="s">
        <v>464</v>
      </c>
      <c r="S38" s="34" t="s">
        <v>464</v>
      </c>
      <c r="T38" s="34" t="s">
        <v>26</v>
      </c>
    </row>
    <row r="39" ht="16.35" customHeight="1" spans="1:20">
      <c r="A39" s="30">
        <v>37</v>
      </c>
      <c r="B39" s="31" t="s">
        <v>356</v>
      </c>
      <c r="C39" s="32">
        <v>45</v>
      </c>
      <c r="D39" s="32">
        <v>9</v>
      </c>
      <c r="E39" s="32">
        <v>30</v>
      </c>
      <c r="F39" s="32">
        <v>16</v>
      </c>
      <c r="G39" s="37">
        <v>28</v>
      </c>
      <c r="H39" s="38">
        <v>10</v>
      </c>
      <c r="I39" s="37">
        <v>9</v>
      </c>
      <c r="J39" s="37">
        <v>12</v>
      </c>
      <c r="K39" s="47">
        <v>159</v>
      </c>
      <c r="L39" s="48">
        <v>0.227142857142857</v>
      </c>
      <c r="M39" s="46">
        <v>298</v>
      </c>
      <c r="N39" s="46">
        <v>305</v>
      </c>
      <c r="O39" s="49">
        <v>-7</v>
      </c>
      <c r="P39" s="50">
        <v>84</v>
      </c>
      <c r="Q39" s="34">
        <v>282</v>
      </c>
      <c r="R39" s="50" t="s">
        <v>464</v>
      </c>
      <c r="S39" s="34" t="s">
        <v>464</v>
      </c>
      <c r="T39" s="50" t="s">
        <v>26</v>
      </c>
    </row>
    <row r="40" ht="16.35" customHeight="1" spans="1:20">
      <c r="A40" s="30">
        <v>38</v>
      </c>
      <c r="B40" s="31" t="s">
        <v>358</v>
      </c>
      <c r="C40" s="32">
        <v>23</v>
      </c>
      <c r="D40" s="32">
        <v>9</v>
      </c>
      <c r="E40" s="32">
        <v>33</v>
      </c>
      <c r="F40" s="32">
        <v>14</v>
      </c>
      <c r="G40" s="32">
        <v>26</v>
      </c>
      <c r="H40" s="33">
        <v>22</v>
      </c>
      <c r="I40" s="32">
        <v>14</v>
      </c>
      <c r="J40" s="32">
        <v>16</v>
      </c>
      <c r="K40" s="44">
        <v>157</v>
      </c>
      <c r="L40" s="45">
        <v>0.224285714285714</v>
      </c>
      <c r="M40" s="46">
        <v>303</v>
      </c>
      <c r="N40" s="46">
        <v>307</v>
      </c>
      <c r="O40" s="46">
        <v>-4</v>
      </c>
      <c r="P40" s="34">
        <v>65</v>
      </c>
      <c r="Q40" s="34">
        <v>311</v>
      </c>
      <c r="R40" s="34" t="s">
        <v>464</v>
      </c>
      <c r="S40" s="34" t="s">
        <v>464</v>
      </c>
      <c r="T40" s="34" t="s">
        <v>26</v>
      </c>
    </row>
    <row r="41" ht="16.35" customHeight="1" spans="1:20">
      <c r="A41" s="30">
        <v>39</v>
      </c>
      <c r="B41" s="31" t="s">
        <v>359</v>
      </c>
      <c r="C41" s="32">
        <v>19</v>
      </c>
      <c r="D41" s="32">
        <v>16</v>
      </c>
      <c r="E41" s="32">
        <v>38</v>
      </c>
      <c r="F41" s="32">
        <v>15</v>
      </c>
      <c r="G41" s="32">
        <v>30</v>
      </c>
      <c r="H41" s="33">
        <v>15</v>
      </c>
      <c r="I41" s="32">
        <v>11</v>
      </c>
      <c r="J41" s="32">
        <v>9</v>
      </c>
      <c r="K41" s="44">
        <v>153</v>
      </c>
      <c r="L41" s="45">
        <v>0.218571428571429</v>
      </c>
      <c r="M41" s="46">
        <v>326</v>
      </c>
      <c r="N41" s="46">
        <v>308</v>
      </c>
      <c r="O41" s="46">
        <v>18</v>
      </c>
      <c r="P41" s="34">
        <v>73</v>
      </c>
      <c r="Q41" s="34">
        <v>302</v>
      </c>
      <c r="R41" s="34" t="s">
        <v>464</v>
      </c>
      <c r="S41" s="34" t="s">
        <v>464</v>
      </c>
      <c r="T41" s="34" t="s">
        <v>26</v>
      </c>
    </row>
    <row r="42" ht="16.35" customHeight="1" spans="1:20">
      <c r="A42" s="30">
        <v>40</v>
      </c>
      <c r="B42" s="31" t="s">
        <v>374</v>
      </c>
      <c r="C42" s="32">
        <v>8</v>
      </c>
      <c r="D42" s="32">
        <v>13</v>
      </c>
      <c r="E42" s="32">
        <v>26</v>
      </c>
      <c r="F42" s="32">
        <v>24</v>
      </c>
      <c r="G42" s="32">
        <v>26</v>
      </c>
      <c r="H42" s="33">
        <v>13</v>
      </c>
      <c r="I42" s="32">
        <v>8</v>
      </c>
      <c r="J42" s="32">
        <v>9</v>
      </c>
      <c r="K42" s="44">
        <v>127</v>
      </c>
      <c r="L42" s="45">
        <v>0.181428571428571</v>
      </c>
      <c r="M42" s="46">
        <v>335</v>
      </c>
      <c r="N42" s="46">
        <v>323</v>
      </c>
      <c r="O42" s="46">
        <v>12</v>
      </c>
      <c r="P42" s="34">
        <v>47</v>
      </c>
      <c r="Q42" s="34">
        <v>332</v>
      </c>
      <c r="R42" s="34" t="s">
        <v>464</v>
      </c>
      <c r="S42" s="34" t="s">
        <v>464</v>
      </c>
      <c r="T42" s="34" t="s">
        <v>26</v>
      </c>
    </row>
    <row r="43" ht="16.35" customHeight="1" spans="1:20">
      <c r="A43" s="30">
        <v>41</v>
      </c>
      <c r="B43" s="31" t="s">
        <v>394</v>
      </c>
      <c r="C43" s="32">
        <v>1</v>
      </c>
      <c r="D43" s="32">
        <v>22</v>
      </c>
      <c r="E43" s="32">
        <v>23</v>
      </c>
      <c r="F43" s="32">
        <v>9</v>
      </c>
      <c r="G43" s="32">
        <v>2</v>
      </c>
      <c r="H43" s="33">
        <v>18</v>
      </c>
      <c r="I43" s="32">
        <v>11</v>
      </c>
      <c r="J43" s="32">
        <v>5</v>
      </c>
      <c r="K43" s="44">
        <v>91</v>
      </c>
      <c r="L43" s="45">
        <v>0.13</v>
      </c>
      <c r="M43" s="46">
        <v>339</v>
      </c>
      <c r="N43" s="46">
        <v>343</v>
      </c>
      <c r="O43" s="46">
        <v>-4</v>
      </c>
      <c r="P43" s="34">
        <v>46</v>
      </c>
      <c r="Q43" s="34">
        <v>335</v>
      </c>
      <c r="R43" s="34" t="s">
        <v>464</v>
      </c>
      <c r="S43" s="34" t="s">
        <v>464</v>
      </c>
      <c r="T43" s="34" t="s">
        <v>26</v>
      </c>
    </row>
    <row r="44" ht="16.35" customHeight="1" spans="1:20">
      <c r="A44" s="30">
        <v>42</v>
      </c>
      <c r="B44" s="31" t="s">
        <v>398</v>
      </c>
      <c r="C44" s="32">
        <v>1</v>
      </c>
      <c r="D44" s="32">
        <v>15</v>
      </c>
      <c r="E44" s="32">
        <v>25</v>
      </c>
      <c r="F44" s="32">
        <v>4</v>
      </c>
      <c r="G44" s="32">
        <v>4</v>
      </c>
      <c r="H44" s="33">
        <v>14</v>
      </c>
      <c r="I44" s="32">
        <v>4</v>
      </c>
      <c r="J44" s="32">
        <v>4</v>
      </c>
      <c r="K44" s="44">
        <v>71</v>
      </c>
      <c r="L44" s="45">
        <v>0.101428571428571</v>
      </c>
      <c r="M44" s="46">
        <v>340</v>
      </c>
      <c r="N44" s="46">
        <v>347</v>
      </c>
      <c r="O44" s="46">
        <v>-7</v>
      </c>
      <c r="P44" s="34">
        <v>41</v>
      </c>
      <c r="Q44" s="34">
        <v>343</v>
      </c>
      <c r="R44" s="34" t="s">
        <v>464</v>
      </c>
      <c r="S44" s="34" t="s">
        <v>464</v>
      </c>
      <c r="T44" s="34" t="s">
        <v>26</v>
      </c>
    </row>
    <row r="45" spans="1:20">
      <c r="A45" s="39" t="s">
        <v>404</v>
      </c>
      <c r="B45" s="40"/>
      <c r="C45" s="41">
        <f t="shared" ref="C45:K45" si="0">AVERAGE(C3:C44)</f>
        <v>48.8095238095238</v>
      </c>
      <c r="D45" s="41">
        <f t="shared" si="0"/>
        <v>38.4047619047619</v>
      </c>
      <c r="E45" s="41">
        <f t="shared" si="0"/>
        <v>35.7380952380952</v>
      </c>
      <c r="F45" s="41">
        <f t="shared" si="0"/>
        <v>26.047619047619</v>
      </c>
      <c r="G45" s="41">
        <f t="shared" si="0"/>
        <v>41.6666666666667</v>
      </c>
      <c r="H45" s="41">
        <f t="shared" si="0"/>
        <v>33.2857142857143</v>
      </c>
      <c r="I45" s="41">
        <f t="shared" si="0"/>
        <v>24.7619047619048</v>
      </c>
      <c r="J45" s="41">
        <f t="shared" si="0"/>
        <v>24.5238095238095</v>
      </c>
      <c r="K45" s="41">
        <f t="shared" si="0"/>
        <v>273.238095238095</v>
      </c>
      <c r="L45" s="41"/>
      <c r="M45" s="41"/>
      <c r="N45" s="41"/>
      <c r="O45" s="41"/>
      <c r="P45" s="41">
        <f>AVERAGE(P2:P44)</f>
        <v>122.952380952381</v>
      </c>
      <c r="Q45" s="51"/>
      <c r="R45" s="52"/>
      <c r="S45" s="52"/>
      <c r="T45" s="52"/>
    </row>
    <row r="46" spans="1:20">
      <c r="A46" s="39" t="s">
        <v>36</v>
      </c>
      <c r="B46" s="40"/>
      <c r="C46" s="42">
        <f>(SUM(C3:C44)/COUNT(C3:C44))/120</f>
        <v>0.406746031746032</v>
      </c>
      <c r="D46" s="42">
        <f>(SUM(D3:D44)/COUNT(D3:D44))/120</f>
        <v>0.320039682539683</v>
      </c>
      <c r="E46" s="42">
        <f>(SUM(E3:E44)/COUNT(E3:E44))/120</f>
        <v>0.29781746031746</v>
      </c>
      <c r="F46" s="42">
        <f>(SUM(F3:F44)/COUNT(F3:F44))/80</f>
        <v>0.325595238095238</v>
      </c>
      <c r="G46" s="42">
        <f>(SUM(G3:G44)/COUNT(G3:G44))/80</f>
        <v>0.520833333333333</v>
      </c>
      <c r="H46" s="42">
        <f>(SUM(H3:H44)/COUNT(H3:H44))/80</f>
        <v>0.416071428571429</v>
      </c>
      <c r="I46" s="42">
        <f>(SUM(I3:I44)/COUNT(I3:I44))/50</f>
        <v>0.495238095238095</v>
      </c>
      <c r="J46" s="42">
        <f>(SUM(J3:J44)/COUNT(J3:J44))/50</f>
        <v>0.490476190476191</v>
      </c>
      <c r="K46" s="42">
        <f>(SUM(K3:K44)/COUNT(K3:K44))/700</f>
        <v>0.390340136054422</v>
      </c>
      <c r="L46" s="42"/>
      <c r="M46" s="42"/>
      <c r="N46" s="42"/>
      <c r="O46" s="42"/>
      <c r="P46" s="42">
        <f>(SUM(P2:P44)/COUNT(P2:P44))/360</f>
        <v>0.341534391534392</v>
      </c>
      <c r="Q46" s="42"/>
      <c r="R46" s="53"/>
      <c r="S46" s="54"/>
      <c r="T46" s="54"/>
    </row>
    <row r="47" spans="1:20">
      <c r="A47" s="39" t="s">
        <v>405</v>
      </c>
      <c r="B47" s="40"/>
      <c r="C47" s="43">
        <f>COUNTIF(C3:C44,"&gt;=72")</f>
        <v>8</v>
      </c>
      <c r="D47" s="43">
        <f>COUNTIF(D3:D44,"&gt;=72")</f>
        <v>7</v>
      </c>
      <c r="E47" s="43">
        <f>COUNTIF(E3:E44,"&gt;=72")</f>
        <v>1</v>
      </c>
      <c r="F47" s="43">
        <f>COUNTIF(F3:F44,"&gt;=48")</f>
        <v>4</v>
      </c>
      <c r="G47" s="43">
        <f>COUNTIF(G3:G44,"&gt;=48")</f>
        <v>16</v>
      </c>
      <c r="H47" s="43">
        <f>COUNTIF(H3:H44,"&gt;=48")</f>
        <v>7</v>
      </c>
      <c r="I47" s="43">
        <f>COUNTIF(I3:I44,"&gt;=30")</f>
        <v>12</v>
      </c>
      <c r="J47" s="43">
        <f>COUNTIF(J3:J44,"&gt;=30")</f>
        <v>14</v>
      </c>
      <c r="K47" s="43">
        <f>COUNTIF(K3:K44,"&gt;=420")</f>
        <v>4</v>
      </c>
      <c r="L47" s="43"/>
      <c r="M47" s="43"/>
      <c r="N47" s="43"/>
      <c r="O47" s="43"/>
      <c r="P47" s="43">
        <f>COUNTIF(P2:P44,"&gt;=216")</f>
        <v>3</v>
      </c>
      <c r="Q47" s="43"/>
      <c r="R47" s="54"/>
      <c r="S47" s="54"/>
      <c r="T47" s="54"/>
    </row>
    <row r="48" spans="1:20">
      <c r="A48" s="39" t="s">
        <v>406</v>
      </c>
      <c r="B48" s="40"/>
      <c r="C48" s="42">
        <f>(COUNTIF(C3:C44,"&gt;=72")/COUNT(C3:C44))</f>
        <v>0.19047619047619</v>
      </c>
      <c r="D48" s="42">
        <f>(COUNTIF(D3:D44,"&gt;=72")/COUNT(D3:D44))</f>
        <v>0.166666666666667</v>
      </c>
      <c r="E48" s="42">
        <f>(COUNTIF(E3:E44,"&gt;=72")/COUNT(E3:E44))</f>
        <v>0.0238095238095238</v>
      </c>
      <c r="F48" s="42">
        <f>(COUNTIF(F3:F44,"&gt;=48")/COUNT(F3:F44))</f>
        <v>0.0952380952380952</v>
      </c>
      <c r="G48" s="42">
        <f>(COUNTIF(G3:G44,"&gt;=48")/COUNT(G3:G44))</f>
        <v>0.380952380952381</v>
      </c>
      <c r="H48" s="42">
        <f>(COUNTIF(H3:H44,"&gt;=48")/COUNT(H3:H44))</f>
        <v>0.166666666666667</v>
      </c>
      <c r="I48" s="42">
        <f>(COUNTIF(I3:I44,"&gt;=30")/COUNT(I3:I44))</f>
        <v>0.285714285714286</v>
      </c>
      <c r="J48" s="42">
        <f>(COUNTIF(J3:J44,"&gt;=30")/COUNT(J3:J44))</f>
        <v>0.333333333333333</v>
      </c>
      <c r="K48" s="42">
        <f>(COUNTIF(K3:K44,"&gt;=420")/COUNT(K3:K44))</f>
        <v>0.0952380952380952</v>
      </c>
      <c r="L48" s="42"/>
      <c r="M48" s="42"/>
      <c r="N48" s="42"/>
      <c r="O48" s="42"/>
      <c r="P48" s="42">
        <f>(COUNTIF(P2:P44,"&gt;=216")/COUNT(P2:P44))</f>
        <v>0.0714285714285714</v>
      </c>
      <c r="Q48" s="42"/>
      <c r="R48" s="53"/>
      <c r="S48" s="54"/>
      <c r="T48" s="54"/>
    </row>
    <row r="49" spans="1:20">
      <c r="A49" s="39" t="s">
        <v>407</v>
      </c>
      <c r="B49" s="40"/>
      <c r="C49" s="43">
        <f>COUNTIF(C3:C44,"&gt;=96")</f>
        <v>0</v>
      </c>
      <c r="D49" s="43">
        <f>COUNTIF(D3:D44,"&gt;=96")</f>
        <v>1</v>
      </c>
      <c r="E49" s="43">
        <f>COUNTIF(E3:E44,"&gt;=96")</f>
        <v>0</v>
      </c>
      <c r="F49" s="43">
        <f>COUNTIF(F3:F44,"&gt;=64")</f>
        <v>0</v>
      </c>
      <c r="G49" s="43">
        <f>COUNTIF(G3:G44,"&gt;=64")</f>
        <v>4</v>
      </c>
      <c r="H49" s="43">
        <f>COUNTIF(H3:H44,"&gt;=64")</f>
        <v>0</v>
      </c>
      <c r="I49" s="43">
        <f>COUNTIF(I3:I44,"&gt;=40")</f>
        <v>3</v>
      </c>
      <c r="J49" s="43">
        <f>COUNTIF(J3:J44,"&gt;=40")</f>
        <v>1</v>
      </c>
      <c r="K49" s="43">
        <f>COUNTIF(K3:K44,"&gt;=560")</f>
        <v>0</v>
      </c>
      <c r="L49" s="43"/>
      <c r="M49" s="43"/>
      <c r="N49" s="43"/>
      <c r="O49" s="43"/>
      <c r="P49" s="43">
        <f>COUNTIF(P2:P44,"&gt;=288")</f>
        <v>0</v>
      </c>
      <c r="Q49" s="43"/>
      <c r="R49" s="54"/>
      <c r="S49" s="54"/>
      <c r="T49" s="54"/>
    </row>
    <row r="50" spans="1:20">
      <c r="A50" s="39" t="s">
        <v>408</v>
      </c>
      <c r="B50" s="40"/>
      <c r="C50" s="42">
        <f>(COUNTIF(C3:C44,"&gt;=96")/COUNT(C3:C44))*100%</f>
        <v>0</v>
      </c>
      <c r="D50" s="42">
        <f>(COUNTIF(D3:D44,"&gt;=96")/COUNT(D3:D44))*100%</f>
        <v>0.0238095238095238</v>
      </c>
      <c r="E50" s="42">
        <f>(COUNTIF(E3:E44,"&gt;=96")/COUNT(E3:E44))*100%</f>
        <v>0</v>
      </c>
      <c r="F50" s="42">
        <f>(COUNTIF(F3:F44,"&gt;=64")/COUNT(F3:F44))*100%</f>
        <v>0</v>
      </c>
      <c r="G50" s="42">
        <f>(COUNTIF(G3:G44,"&gt;=64")/COUNT(G3:G44))*100%</f>
        <v>0.0952380952380952</v>
      </c>
      <c r="H50" s="42">
        <f>(COUNTIF(H3:H44,"&gt;=64")/COUNT(H3:H44))*100%</f>
        <v>0</v>
      </c>
      <c r="I50" s="42">
        <f>(COUNTIF(I3:I44,"&gt;=40")/COUNT(I3:I44))*100%</f>
        <v>0.0714285714285714</v>
      </c>
      <c r="J50" s="42">
        <f>(COUNTIF(J3:J44,"&gt;=40")/COUNT(J3:J44))*100%</f>
        <v>0.0238095238095238</v>
      </c>
      <c r="K50" s="42">
        <f>(COUNTIF(K3:K44,"&gt;=560")/COUNT(K3:K44))*100%</f>
        <v>0</v>
      </c>
      <c r="L50" s="42"/>
      <c r="M50" s="42"/>
      <c r="N50" s="42"/>
      <c r="O50" s="42"/>
      <c r="P50" s="42">
        <f>(COUNTIF(P2:P44,"&gt;=288")/COUNT(P2:P44))*100%</f>
        <v>0</v>
      </c>
      <c r="Q50" s="42"/>
      <c r="R50" s="53"/>
      <c r="S50" s="54"/>
      <c r="T50" s="54"/>
    </row>
    <row r="51" spans="1:20">
      <c r="A51" s="39" t="s">
        <v>409</v>
      </c>
      <c r="B51" s="40"/>
      <c r="C51" s="43">
        <f>COUNTIF(C3:C44,"&gt;=90")</f>
        <v>0</v>
      </c>
      <c r="D51" s="43">
        <f>COUNTIF(D3:D44,"&gt;=90")</f>
        <v>2</v>
      </c>
      <c r="E51" s="43">
        <f>COUNTIF(E3:E44,"&gt;=90")</f>
        <v>0</v>
      </c>
      <c r="F51" s="43">
        <f>COUNTIF(F3:F44,"&gt;=60")</f>
        <v>1</v>
      </c>
      <c r="G51" s="43">
        <f>COUNTIF(G3:G44,"&gt;=60")</f>
        <v>7</v>
      </c>
      <c r="H51" s="43">
        <f>COUNTIF(H3:H44,"&gt;=60")</f>
        <v>0</v>
      </c>
      <c r="I51" s="43">
        <f>COUNTIF(I3:I44,"&gt;=37.5")</f>
        <v>5</v>
      </c>
      <c r="J51" s="43">
        <f>COUNTIF(J3:J44,"&gt;=37.5")</f>
        <v>4</v>
      </c>
      <c r="K51" s="43">
        <f>COUNTIF(K3:K44,"&gt;=525")</f>
        <v>0</v>
      </c>
      <c r="L51" s="43"/>
      <c r="M51" s="43"/>
      <c r="N51" s="43"/>
      <c r="O51" s="43"/>
      <c r="P51" s="43">
        <f>COUNTIF(P2:P44,"&gt;=270")</f>
        <v>0</v>
      </c>
      <c r="Q51" s="43"/>
      <c r="R51" s="54"/>
      <c r="S51" s="54"/>
      <c r="T51" s="54"/>
    </row>
    <row r="52" spans="1:20">
      <c r="A52" s="39" t="s">
        <v>410</v>
      </c>
      <c r="B52" s="40"/>
      <c r="C52" s="43">
        <f>COUNTIF(C3:C44,"&lt;48")</f>
        <v>19</v>
      </c>
      <c r="D52" s="43">
        <f>COUNTIF(D3:D44,"&lt;48")</f>
        <v>30</v>
      </c>
      <c r="E52" s="43">
        <f>COUNTIF(E3:E44,"&lt;48")</f>
        <v>35</v>
      </c>
      <c r="F52" s="43">
        <f>COUNTIF(F3:F44,"&lt;32")</f>
        <v>31</v>
      </c>
      <c r="G52" s="43">
        <f>COUNTIF(G3:G44,"&lt;32")</f>
        <v>11</v>
      </c>
      <c r="H52" s="43">
        <f>COUNTIF(H3:H44,"&lt;32")</f>
        <v>16</v>
      </c>
      <c r="I52" s="43">
        <f>COUNTIF(I3:I44,"&lt;20")</f>
        <v>10</v>
      </c>
      <c r="J52" s="43">
        <f>COUNTIF(J3:J44,"&lt;20")</f>
        <v>12</v>
      </c>
      <c r="K52" s="43">
        <f>COUNTIF(K3:K44,"&lt;280")</f>
        <v>24</v>
      </c>
      <c r="L52" s="43"/>
      <c r="M52" s="43"/>
      <c r="N52" s="43"/>
      <c r="O52" s="43"/>
      <c r="P52" s="43">
        <f>COUNTIF(P2:P44,"&lt;144")</f>
        <v>25</v>
      </c>
      <c r="Q52" s="43"/>
      <c r="R52" s="54"/>
      <c r="S52" s="54"/>
      <c r="T52" s="54"/>
    </row>
    <row r="53" spans="1:20">
      <c r="A53" s="39" t="s">
        <v>411</v>
      </c>
      <c r="B53" s="40"/>
      <c r="C53" s="41">
        <f>(SUM(C3:C44)/COUNT(C3:C44))/120+(COUNTIF(C3:C44,"&gt;=72")/COUNT(C3:C44))+(COUNTIF(C3:C44,"&gt;=96")/COUNT(C3:C44))</f>
        <v>0.597222222222222</v>
      </c>
      <c r="D53" s="41">
        <f>(SUM(D3:D44)/COUNT(D3:D44))/120+(COUNTIF(D3:D44,"&gt;=72")/COUNT(D3:D44))+(COUNTIF(D3:D44,"&gt;=96")/COUNT(D3:D44))</f>
        <v>0.510515873015873</v>
      </c>
      <c r="E53" s="41">
        <f>(SUM(E3:E44)/COUNT(E3:E44))/120+(COUNTIF(E3:E44,"&gt;=72")/COUNT(E3:E44))+(COUNTIF(E3:E44,"&gt;=96")/COUNT(E3:E44))</f>
        <v>0.321626984126984</v>
      </c>
      <c r="F53" s="41">
        <f t="shared" ref="F53:K53" si="1">F46+F48+F50</f>
        <v>0.420833333333333</v>
      </c>
      <c r="G53" s="41">
        <f t="shared" si="1"/>
        <v>0.997023809523809</v>
      </c>
      <c r="H53" s="41">
        <f t="shared" si="1"/>
        <v>0.582738095238095</v>
      </c>
      <c r="I53" s="41">
        <f t="shared" si="1"/>
        <v>0.852380952380952</v>
      </c>
      <c r="J53" s="41">
        <f t="shared" si="1"/>
        <v>0.847619047619048</v>
      </c>
      <c r="K53" s="41">
        <f t="shared" si="1"/>
        <v>0.485578231292517</v>
      </c>
      <c r="L53" s="41"/>
      <c r="M53" s="41"/>
      <c r="N53" s="41"/>
      <c r="O53" s="41"/>
      <c r="P53" s="41">
        <f>(SUM(P2:P44)/COUNT(P2:P44))/360+(COUNTIF(P2:P44,"&gt;=216")/COUNT(P2:P44))+(COUNTIF(P2:P44,"&gt;=288")/COUNT(P2:P44))</f>
        <v>0.412962962962963</v>
      </c>
      <c r="Q53" s="41"/>
      <c r="R53" s="55"/>
      <c r="S53" s="54"/>
      <c r="T53" s="54"/>
    </row>
  </sheetData>
  <sortState ref="B3:T45">
    <sortCondition ref="K3:K45" descending="1"/>
  </sortState>
  <mergeCells count="10">
    <mergeCell ref="A1:T1"/>
    <mergeCell ref="A45:B45"/>
    <mergeCell ref="A46:B46"/>
    <mergeCell ref="A47:B47"/>
    <mergeCell ref="A48:B48"/>
    <mergeCell ref="A49:B49"/>
    <mergeCell ref="A50:B50"/>
    <mergeCell ref="A51:B51"/>
    <mergeCell ref="A52:B52"/>
    <mergeCell ref="A53:B53"/>
  </mergeCells>
  <conditionalFormatting sqref="C3:D3 F3 E3 C4:D4 F4 E4 C5:D5 F5 E5 C6:D6 F6 E6 C7:D7 F7 E7 C8:D8 F8 E8 C9:D9 F9 E9 C10:D10 F10 E10 C11:D11 F11 E11 C12:D12 F12 E12 C13:D13 F13 E13 C14:D15 F14:F15 E14:E15 C16:D16 F16 E16 C17:D17 F17 E17 C18:D18 F18 E18 C19:D19 F19 E19 C20:D20 F20 E20 C21:D21 F21 E21 C22:D22 F22 E22 C23:D23 F23 E23 C24:D24 F24 E24 C25:D25 F25 E25 C26:D27 F26:F27 E26:E27 C28:D28 F28 E28 C29:D29 F29 E29 C30:D30 F30 E30 C31:D31 F31 E31 C32:D33 F32:F33 E32 C34:D34 E34:F34 C35:D35 E35:F35 C36:D36 E36:F36 C37:D37 E37:F37 C38:D38 E38:F38 C39:D39 E39:F39 C40:D41 E40:F41 C42:D42 E42:F42 C43:D43 E43:F43 C44:D44 E44:F44">
    <cfRule type="cellIs" dxfId="1" priority="26" operator="greaterThanOrEqual">
      <formula>64</formula>
    </cfRule>
    <cfRule type="cellIs" dxfId="0" priority="25" operator="lessThan">
      <formula>48</formula>
    </cfRule>
  </conditionalFormatting>
  <conditionalFormatting sqref="C3 D3 E3 C4 D4 E4 C5 D5 E5 C6 D6 E6 C7 D7 E7 C8 D8 E8 C9 D9 E9 C10 D10 E10 C11 D11 E11 C12 D12 E12 C13 D13 E13 C14:C15 D14:D15 E14:E15 C16 D16 E16 C17 D17 E17 C18 D18 E18 C19 D19 E19 C20 D20 E20 C21 D21 E21 C22 D22 E22 C23 D23 E23 C24 D24 E24 C25 D25 E25 C26:C27 D26:D27 E26:E27 C28 D28 E28 C29 D29 E29 C30 D30 E30 C31 D31 E31 C32:C33 F33 D32:D33 E32 C34 D34 E34 C35 D35 E35 C36 D36 E36 C37 E37 D37 C38 D38 E38 C39 D39 E39 C40:C41 D40:D41 E40:E41 C42 D42 E42 C43 E43 C44 D44:E44">
    <cfRule type="cellIs" dxfId="1" priority="24" operator="greaterThanOrEqual">
      <formula>96</formula>
    </cfRule>
    <cfRule type="cellIs" dxfId="0" priority="23" operator="lessThan">
      <formula>72</formula>
    </cfRule>
  </conditionalFormatting>
  <conditionalFormatting sqref="G3:I3 G4:I4 G5:I5 G6:I6 G7:I7 G8:I8 G9:I9 G10:I10 G11:I11 G12:I12 G13:I13 G14:I15 G16:I16 G17:I17 G18:I18 G19:I19 G20:I20 G21:I21 G22:I22 G23:I23 G24:I24 G25:I25 G26:I27 G28:I28 G29:I29 G30:I30 G31:I31 G32:I33 G34:I34 G35:I35 G36:I36 G37:I37 G38:I38 G39:I39 G40:I41 G42:I42 G43:I43 G44:I44">
    <cfRule type="cellIs" dxfId="1" priority="20" operator="greaterThanOrEqual">
      <formula>64</formula>
    </cfRule>
    <cfRule type="cellIs" dxfId="0" priority="19" operator="lessThan">
      <formula>48</formula>
    </cfRule>
  </conditionalFormatting>
  <conditionalFormatting sqref="H3 H4 H5 H6 G7 H7 G8 H8 G9 H9 G10 H10 G11 H11 G12 H12 G13 H13 G14:G15 H14:H15 G16 H16 G17 H17 H18 H19 H20 H21 H22 G22 H23 G23 H24 G24 H25 G25 H26:H27 G26:G27 H28 G28 H29 G29 H30 G30 H31 G31 H32:H33 G32:G33 H34 G34 H35 G35 H36 G36 H37 G37 H38 G38 H39 G39 H40:H41 G40:G41 G42 G43 G44">
    <cfRule type="cellIs" dxfId="1" priority="18" operator="greaterThanOrEqual">
      <formula>64</formula>
    </cfRule>
    <cfRule type="cellIs" dxfId="0" priority="17" operator="lessThan">
      <formula>48</formula>
    </cfRule>
  </conditionalFormatting>
  <conditionalFormatting sqref="G3 G4 G5 G6">
    <cfRule type="cellIs" dxfId="1" priority="14" operator="greaterThanOrEqual">
      <formula>64</formula>
    </cfRule>
    <cfRule type="cellIs" dxfId="0" priority="13" operator="lessThan">
      <formula>48</formula>
    </cfRule>
  </conditionalFormatting>
  <conditionalFormatting sqref="I3 I4 I5 I6 I7 I8 I9 I10 I11 I12 I13 I14:I15 I16 I17 I18 I19 I20 I21 I22 I23 I24 I25 I26:I27 I28 I29 I30 I31 I32:I33 I34 I35 I36 I37 I38 I39 I40:I41 I42 I43 I44">
    <cfRule type="cellIs" dxfId="1" priority="16" operator="greaterThanOrEqual">
      <formula>40</formula>
    </cfRule>
    <cfRule type="cellIs" dxfId="0" priority="15" operator="lessThan">
      <formula>30</formula>
    </cfRule>
  </conditionalFormatting>
  <conditionalFormatting sqref="J3 J4 J5 J6 J22 J23 J24 J25 J26:J27 J28 J29 J30 J31 J32:J33 J34 J35 J36 J37 J38 J39 J40:J41 J42 J43 J44">
    <cfRule type="cellIs" dxfId="1" priority="12" operator="greaterThanOrEqual">
      <formula>64</formula>
    </cfRule>
    <cfRule type="cellIs" dxfId="0" priority="11" operator="lessThan">
      <formula>48</formula>
    </cfRule>
  </conditionalFormatting>
  <conditionalFormatting sqref="J3 J4 J5 J6">
    <cfRule type="cellIs" dxfId="1" priority="10" operator="greaterThanOrEqual">
      <formula>40</formula>
    </cfRule>
    <cfRule type="cellIs" dxfId="0" priority="9" operator="lessThan">
      <formula>30</formula>
    </cfRule>
  </conditionalFormatting>
  <conditionalFormatting sqref="F7 F8 F9 F10 F11 F12 F13 F14:F15 F16 F17 F18 F19 F20 F21 F22 F23 F24 F25 F26:F27 F28 F29 F30 F31 F32 F34 F35 F36 F37 F38 F39 F40:F41 F42 F43 F44">
    <cfRule type="cellIs" dxfId="1" priority="22" operator="greaterThanOrEqual">
      <formula>64</formula>
    </cfRule>
    <cfRule type="cellIs" dxfId="0" priority="21" operator="lessThan">
      <formula>48</formula>
    </cfRule>
  </conditionalFormatting>
  <conditionalFormatting sqref="J7 J8 J9 J10 J11 J12 J13 J14:J15 J16 J17 J18 J19 J20 J21">
    <cfRule type="cellIs" dxfId="1" priority="6" operator="greaterThanOrEqual">
      <formula>64</formula>
    </cfRule>
    <cfRule type="cellIs" dxfId="0" priority="5" operator="lessThan">
      <formula>48</formula>
    </cfRule>
  </conditionalFormatting>
  <conditionalFormatting sqref="J7 J8 J9 J10 J11 J12 J13 J14:J15 J16 J17">
    <cfRule type="cellIs" dxfId="1" priority="4" operator="greaterThanOrEqual">
      <formula>40</formula>
    </cfRule>
    <cfRule type="cellIs" dxfId="0" priority="3" operator="lessThan">
      <formula>30</formula>
    </cfRule>
  </conditionalFormatting>
  <conditionalFormatting sqref="J18 J19 J20 J21">
    <cfRule type="cellIs" dxfId="1" priority="2" operator="greaterThanOrEqual">
      <formula>64</formula>
    </cfRule>
    <cfRule type="cellIs" dxfId="0" priority="1" operator="lessThan">
      <formula>48</formula>
    </cfRule>
  </conditionalFormatting>
  <conditionalFormatting sqref="J22 J23 J24 J25 J26:J27 J28 J29 J30 J31 J32:J33 J34 J35 J36 J37 J38 J39 J40:J41 J42 J43 J44">
    <cfRule type="cellIs" dxfId="1" priority="8" operator="greaterThanOrEqual">
      <formula>40</formula>
    </cfRule>
    <cfRule type="cellIs" dxfId="0" priority="7"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90"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1"/>
  <sheetViews>
    <sheetView workbookViewId="0">
      <selection activeCell="Q6" sqref="Q6"/>
    </sheetView>
  </sheetViews>
  <sheetFormatPr defaultColWidth="9" defaultRowHeight="13.5"/>
  <cols>
    <col min="1" max="1" width="8.25" customWidth="1"/>
    <col min="2" max="2" width="6.625" customWidth="1"/>
    <col min="3" max="3" width="5" customWidth="1"/>
    <col min="4" max="10" width="5.625" customWidth="1"/>
    <col min="11" max="11" width="5.5" customWidth="1"/>
    <col min="12" max="12" width="4.875" customWidth="1"/>
    <col min="13" max="14" width="6.25" customWidth="1"/>
    <col min="15" max="15" width="5.875" customWidth="1"/>
    <col min="16" max="16" width="5.5" customWidth="1"/>
    <col min="17" max="17" width="4.375" customWidth="1"/>
    <col min="18" max="18" width="4.75" customWidth="1"/>
  </cols>
  <sheetData>
    <row r="1" ht="24.75" spans="1:18">
      <c r="A1" s="1" t="s">
        <v>473</v>
      </c>
      <c r="B1" s="1"/>
      <c r="C1" s="1"/>
      <c r="D1" s="1"/>
      <c r="E1" s="1"/>
      <c r="F1" s="1"/>
      <c r="G1" s="1"/>
      <c r="H1" s="1"/>
      <c r="I1" s="1"/>
      <c r="J1" s="1"/>
      <c r="K1" s="1"/>
      <c r="L1" s="1"/>
      <c r="M1" s="1"/>
      <c r="N1" s="1"/>
      <c r="O1" s="1"/>
      <c r="P1" s="1"/>
      <c r="Q1" s="1"/>
      <c r="R1" s="1"/>
    </row>
    <row r="2" ht="24.75" customHeight="1" spans="1:18">
      <c r="A2" s="2" t="s">
        <v>457</v>
      </c>
      <c r="B2" s="3" t="s">
        <v>35</v>
      </c>
      <c r="C2" s="4" t="s">
        <v>33</v>
      </c>
      <c r="D2" s="3" t="s">
        <v>1</v>
      </c>
      <c r="E2" s="3" t="s">
        <v>2</v>
      </c>
      <c r="F2" s="3" t="s">
        <v>3</v>
      </c>
      <c r="G2" s="3" t="s">
        <v>5</v>
      </c>
      <c r="H2" s="3" t="s">
        <v>6</v>
      </c>
      <c r="I2" s="3" t="s">
        <v>7</v>
      </c>
      <c r="J2" s="3" t="s">
        <v>8</v>
      </c>
      <c r="K2" s="15" t="s">
        <v>9</v>
      </c>
      <c r="L2" s="16" t="s">
        <v>38</v>
      </c>
      <c r="M2" s="17" t="s">
        <v>36</v>
      </c>
      <c r="N2" s="4" t="s">
        <v>40</v>
      </c>
      <c r="O2" s="4" t="s">
        <v>458</v>
      </c>
      <c r="P2" s="4" t="s">
        <v>474</v>
      </c>
      <c r="Q2" s="4" t="s">
        <v>459</v>
      </c>
      <c r="R2" s="4" t="s">
        <v>44</v>
      </c>
    </row>
    <row r="3" ht="16.35" customHeight="1" spans="1:18">
      <c r="A3" s="5"/>
      <c r="B3" s="6"/>
      <c r="C3" s="6"/>
      <c r="D3" s="7"/>
      <c r="E3" s="8"/>
      <c r="F3" s="9"/>
      <c r="G3" s="8"/>
      <c r="H3" s="8"/>
      <c r="I3" s="7"/>
      <c r="J3" s="8"/>
      <c r="K3" s="18"/>
      <c r="L3" s="19"/>
      <c r="M3" s="20"/>
      <c r="N3" s="6"/>
      <c r="O3" s="6"/>
      <c r="P3" s="21"/>
      <c r="Q3" s="21"/>
      <c r="R3" s="26"/>
    </row>
    <row r="4" ht="16.35" customHeight="1" spans="1:18">
      <c r="A4" s="5"/>
      <c r="B4" s="6"/>
      <c r="C4" s="6"/>
      <c r="D4" s="10"/>
      <c r="E4" s="9"/>
      <c r="F4" s="9"/>
      <c r="G4" s="9"/>
      <c r="H4" s="9"/>
      <c r="I4" s="7"/>
      <c r="J4" s="9"/>
      <c r="K4" s="18"/>
      <c r="L4" s="19"/>
      <c r="M4" s="20"/>
      <c r="N4" s="6"/>
      <c r="O4" s="6"/>
      <c r="P4" s="22"/>
      <c r="Q4" s="22"/>
      <c r="R4" s="6"/>
    </row>
    <row r="5" ht="16.35" customHeight="1" spans="1:18">
      <c r="A5" s="5"/>
      <c r="B5" s="6"/>
      <c r="C5" s="6"/>
      <c r="D5" s="10"/>
      <c r="E5" s="9"/>
      <c r="F5" s="9"/>
      <c r="G5" s="8"/>
      <c r="H5" s="8"/>
      <c r="I5" s="10"/>
      <c r="J5" s="8"/>
      <c r="K5" s="18"/>
      <c r="L5" s="19"/>
      <c r="M5" s="20"/>
      <c r="N5" s="6"/>
      <c r="O5" s="6"/>
      <c r="P5" s="22"/>
      <c r="Q5" s="22"/>
      <c r="R5" s="6"/>
    </row>
    <row r="6" ht="16.35" customHeight="1" spans="1:18">
      <c r="A6" s="5"/>
      <c r="B6" s="6"/>
      <c r="C6" s="6"/>
      <c r="D6" s="10"/>
      <c r="E6" s="9"/>
      <c r="F6" s="9"/>
      <c r="G6" s="9"/>
      <c r="H6" s="9"/>
      <c r="I6" s="7"/>
      <c r="J6" s="8"/>
      <c r="K6" s="18"/>
      <c r="L6" s="19"/>
      <c r="M6" s="20"/>
      <c r="N6" s="6"/>
      <c r="O6" s="6"/>
      <c r="P6" s="22"/>
      <c r="Q6" s="22"/>
      <c r="R6" s="6"/>
    </row>
    <row r="7" ht="16.35" customHeight="1" spans="1:18">
      <c r="A7" s="5"/>
      <c r="B7" s="6"/>
      <c r="C7" s="6"/>
      <c r="D7" s="10"/>
      <c r="E7" s="8"/>
      <c r="F7" s="9"/>
      <c r="G7" s="9"/>
      <c r="H7" s="9"/>
      <c r="I7" s="7"/>
      <c r="J7" s="8"/>
      <c r="K7" s="18"/>
      <c r="L7" s="19"/>
      <c r="M7" s="20"/>
      <c r="N7" s="6"/>
      <c r="O7" s="6"/>
      <c r="P7" s="22"/>
      <c r="Q7" s="22"/>
      <c r="R7" s="6"/>
    </row>
    <row r="8" ht="16.35" customHeight="1" spans="1:18">
      <c r="A8" s="5"/>
      <c r="B8" s="6"/>
      <c r="C8" s="6"/>
      <c r="D8" s="10"/>
      <c r="E8" s="9"/>
      <c r="F8" s="9"/>
      <c r="G8" s="9"/>
      <c r="H8" s="9"/>
      <c r="I8" s="7"/>
      <c r="J8" s="8"/>
      <c r="K8" s="18"/>
      <c r="L8" s="19"/>
      <c r="M8" s="20"/>
      <c r="N8" s="6"/>
      <c r="O8" s="6"/>
      <c r="P8" s="22"/>
      <c r="Q8" s="22"/>
      <c r="R8" s="6"/>
    </row>
    <row r="9" ht="16.35" customHeight="1" spans="1:18">
      <c r="A9" s="5"/>
      <c r="B9" s="6"/>
      <c r="C9" s="6"/>
      <c r="D9" s="10"/>
      <c r="E9" s="9"/>
      <c r="F9" s="9"/>
      <c r="G9" s="9"/>
      <c r="H9" s="9"/>
      <c r="I9" s="7"/>
      <c r="J9" s="8"/>
      <c r="K9" s="18"/>
      <c r="L9" s="19"/>
      <c r="M9" s="20"/>
      <c r="N9" s="6"/>
      <c r="O9" s="6"/>
      <c r="P9" s="22"/>
      <c r="Q9" s="22"/>
      <c r="R9" s="6"/>
    </row>
    <row r="10" ht="16.35" customHeight="1" spans="1:18">
      <c r="A10" s="5"/>
      <c r="B10" s="6"/>
      <c r="C10" s="6"/>
      <c r="D10" s="10"/>
      <c r="E10" s="8"/>
      <c r="F10" s="9"/>
      <c r="G10" s="9"/>
      <c r="H10" s="8"/>
      <c r="I10" s="10"/>
      <c r="J10" s="8"/>
      <c r="K10" s="18"/>
      <c r="L10" s="19"/>
      <c r="M10" s="20"/>
      <c r="N10" s="6"/>
      <c r="O10" s="6"/>
      <c r="P10" s="22"/>
      <c r="Q10" s="22"/>
      <c r="R10" s="6"/>
    </row>
    <row r="11" ht="16.35" customHeight="1" spans="1:18">
      <c r="A11" s="5"/>
      <c r="B11" s="6"/>
      <c r="C11" s="6"/>
      <c r="D11" s="10"/>
      <c r="E11" s="9"/>
      <c r="F11" s="9"/>
      <c r="G11" s="8"/>
      <c r="H11" s="8"/>
      <c r="I11" s="10"/>
      <c r="J11" s="9"/>
      <c r="K11" s="18"/>
      <c r="L11" s="19"/>
      <c r="M11" s="20"/>
      <c r="N11" s="6"/>
      <c r="O11" s="6"/>
      <c r="P11" s="22"/>
      <c r="Q11" s="22"/>
      <c r="R11" s="6"/>
    </row>
    <row r="12" ht="16.35" customHeight="1" spans="1:18">
      <c r="A12" s="5"/>
      <c r="B12" s="6"/>
      <c r="C12" s="6"/>
      <c r="D12" s="10"/>
      <c r="E12" s="9"/>
      <c r="F12" s="9"/>
      <c r="G12" s="8"/>
      <c r="H12" s="8"/>
      <c r="I12" s="7"/>
      <c r="J12" s="9"/>
      <c r="K12" s="18"/>
      <c r="L12" s="19"/>
      <c r="M12" s="20"/>
      <c r="N12" s="6"/>
      <c r="O12" s="6"/>
      <c r="P12" s="22"/>
      <c r="Q12" s="22"/>
      <c r="R12" s="6"/>
    </row>
    <row r="13" ht="16.35" customHeight="1" spans="1:18">
      <c r="A13" s="5"/>
      <c r="B13" s="6"/>
      <c r="C13" s="6"/>
      <c r="D13" s="10"/>
      <c r="E13" s="9"/>
      <c r="F13" s="9"/>
      <c r="G13" s="8"/>
      <c r="H13" s="8"/>
      <c r="I13" s="10"/>
      <c r="J13" s="8"/>
      <c r="K13" s="18"/>
      <c r="L13" s="19"/>
      <c r="M13" s="20"/>
      <c r="N13" s="6"/>
      <c r="O13" s="6"/>
      <c r="P13" s="22"/>
      <c r="Q13" s="22"/>
      <c r="R13" s="6"/>
    </row>
    <row r="14" ht="16.35" customHeight="1" spans="1:18">
      <c r="A14" s="5"/>
      <c r="B14" s="6"/>
      <c r="C14" s="6"/>
      <c r="D14" s="10"/>
      <c r="E14" s="8"/>
      <c r="F14" s="9"/>
      <c r="G14" s="9"/>
      <c r="H14" s="9"/>
      <c r="I14" s="7"/>
      <c r="J14" s="8"/>
      <c r="K14" s="18"/>
      <c r="L14" s="19"/>
      <c r="M14" s="20"/>
      <c r="N14" s="6"/>
      <c r="O14" s="6"/>
      <c r="P14" s="22"/>
      <c r="Q14" s="22"/>
      <c r="R14" s="6"/>
    </row>
    <row r="15" ht="16.35" customHeight="1" spans="1:18">
      <c r="A15" s="5"/>
      <c r="B15" s="6"/>
      <c r="C15" s="6"/>
      <c r="D15" s="10"/>
      <c r="E15" s="8"/>
      <c r="F15" s="9"/>
      <c r="G15" s="8"/>
      <c r="H15" s="8"/>
      <c r="I15" s="10"/>
      <c r="J15" s="8"/>
      <c r="K15" s="18"/>
      <c r="L15" s="19"/>
      <c r="M15" s="20"/>
      <c r="N15" s="6"/>
      <c r="O15" s="6"/>
      <c r="P15" s="22"/>
      <c r="Q15" s="22"/>
      <c r="R15" s="6"/>
    </row>
    <row r="16" ht="16.35" customHeight="1" spans="1:18">
      <c r="A16" s="5"/>
      <c r="B16" s="6"/>
      <c r="C16" s="6"/>
      <c r="D16" s="10"/>
      <c r="E16" s="8"/>
      <c r="F16" s="9"/>
      <c r="G16" s="8"/>
      <c r="H16" s="8"/>
      <c r="I16" s="10"/>
      <c r="J16" s="9"/>
      <c r="K16" s="18"/>
      <c r="L16" s="19"/>
      <c r="M16" s="20"/>
      <c r="N16" s="6"/>
      <c r="O16" s="6"/>
      <c r="P16" s="22"/>
      <c r="Q16" s="22"/>
      <c r="R16" s="6"/>
    </row>
    <row r="17" ht="16.35" customHeight="1" spans="1:18">
      <c r="A17" s="5"/>
      <c r="B17" s="6"/>
      <c r="C17" s="6"/>
      <c r="D17" s="10"/>
      <c r="E17" s="8"/>
      <c r="F17" s="9"/>
      <c r="G17" s="9"/>
      <c r="H17" s="8"/>
      <c r="I17" s="10"/>
      <c r="J17" s="8"/>
      <c r="K17" s="18"/>
      <c r="L17" s="19"/>
      <c r="M17" s="20"/>
      <c r="N17" s="6"/>
      <c r="O17" s="6"/>
      <c r="P17" s="22"/>
      <c r="Q17" s="22"/>
      <c r="R17" s="6"/>
    </row>
    <row r="18" ht="16.35" customHeight="1" spans="1:18">
      <c r="A18" s="5"/>
      <c r="B18" s="6"/>
      <c r="C18" s="6"/>
      <c r="D18" s="10"/>
      <c r="E18" s="8"/>
      <c r="F18" s="9"/>
      <c r="G18" s="8"/>
      <c r="H18" s="8"/>
      <c r="I18" s="10"/>
      <c r="J18" s="9"/>
      <c r="K18" s="18"/>
      <c r="L18" s="19"/>
      <c r="M18" s="20"/>
      <c r="N18" s="6"/>
      <c r="O18" s="6"/>
      <c r="P18" s="22"/>
      <c r="Q18" s="22"/>
      <c r="R18" s="6"/>
    </row>
    <row r="19" ht="16.35" customHeight="1" spans="1:18">
      <c r="A19" s="5"/>
      <c r="B19" s="6"/>
      <c r="C19" s="6"/>
      <c r="D19" s="10"/>
      <c r="E19" s="8"/>
      <c r="F19" s="9"/>
      <c r="G19" s="8"/>
      <c r="H19" s="8"/>
      <c r="I19" s="7"/>
      <c r="J19" s="8"/>
      <c r="K19" s="18"/>
      <c r="L19" s="19"/>
      <c r="M19" s="20"/>
      <c r="N19" s="6"/>
      <c r="O19" s="6"/>
      <c r="P19" s="22"/>
      <c r="Q19" s="22"/>
      <c r="R19" s="6"/>
    </row>
    <row r="20" ht="16.35" customHeight="1" spans="1:18">
      <c r="A20" s="5"/>
      <c r="B20" s="6"/>
      <c r="C20" s="6"/>
      <c r="D20" s="10"/>
      <c r="E20" s="8"/>
      <c r="F20" s="9"/>
      <c r="G20" s="9"/>
      <c r="H20" s="8"/>
      <c r="I20" s="10"/>
      <c r="J20" s="8"/>
      <c r="K20" s="18"/>
      <c r="L20" s="19"/>
      <c r="M20" s="20"/>
      <c r="N20" s="6"/>
      <c r="O20" s="6"/>
      <c r="P20" s="22"/>
      <c r="Q20" s="22"/>
      <c r="R20" s="6"/>
    </row>
    <row r="21" ht="16.35" customHeight="1" spans="1:18">
      <c r="A21" s="5"/>
      <c r="B21" s="6"/>
      <c r="C21" s="6"/>
      <c r="D21" s="10"/>
      <c r="E21" s="9"/>
      <c r="F21" s="9"/>
      <c r="G21" s="8"/>
      <c r="H21" s="8"/>
      <c r="I21" s="7"/>
      <c r="J21" s="9"/>
      <c r="K21" s="18"/>
      <c r="L21" s="19"/>
      <c r="M21" s="20"/>
      <c r="N21" s="6"/>
      <c r="O21" s="6"/>
      <c r="P21" s="22"/>
      <c r="Q21" s="22"/>
      <c r="R21" s="6"/>
    </row>
    <row r="22" ht="16.35" customHeight="1" spans="1:18">
      <c r="A22" s="5"/>
      <c r="B22" s="6"/>
      <c r="C22" s="6"/>
      <c r="D22" s="10"/>
      <c r="E22" s="8"/>
      <c r="F22" s="9"/>
      <c r="G22" s="9"/>
      <c r="H22" s="9"/>
      <c r="I22" s="7"/>
      <c r="J22" s="9"/>
      <c r="K22" s="18"/>
      <c r="L22" s="19"/>
      <c r="M22" s="20"/>
      <c r="N22" s="6"/>
      <c r="O22" s="6"/>
      <c r="P22" s="22"/>
      <c r="Q22" s="22"/>
      <c r="R22" s="6"/>
    </row>
    <row r="23" ht="16.35" customHeight="1" spans="1:18">
      <c r="A23" s="5"/>
      <c r="B23" s="6"/>
      <c r="C23" s="6"/>
      <c r="D23" s="10"/>
      <c r="E23" s="8"/>
      <c r="F23" s="9"/>
      <c r="G23" s="8"/>
      <c r="H23" s="8"/>
      <c r="I23" s="7"/>
      <c r="J23" s="8"/>
      <c r="K23" s="18"/>
      <c r="L23" s="19"/>
      <c r="M23" s="20"/>
      <c r="N23" s="6"/>
      <c r="O23" s="6"/>
      <c r="P23" s="22"/>
      <c r="Q23" s="22"/>
      <c r="R23" s="6"/>
    </row>
    <row r="24" ht="16.35" customHeight="1" spans="1:18">
      <c r="A24" s="5"/>
      <c r="B24" s="11"/>
      <c r="C24" s="11"/>
      <c r="D24" s="10"/>
      <c r="E24" s="8"/>
      <c r="F24" s="9"/>
      <c r="G24" s="8"/>
      <c r="H24" s="8"/>
      <c r="I24" s="7"/>
      <c r="J24" s="8"/>
      <c r="K24" s="18"/>
      <c r="L24" s="19"/>
      <c r="M24" s="20"/>
      <c r="N24" s="6"/>
      <c r="O24" s="6"/>
      <c r="P24" s="22"/>
      <c r="Q24" s="22"/>
      <c r="R24" s="6"/>
    </row>
    <row r="25" ht="16.35" customHeight="1" spans="1:18">
      <c r="A25" s="5"/>
      <c r="B25" s="6"/>
      <c r="C25" s="6"/>
      <c r="D25" s="10"/>
      <c r="E25" s="9"/>
      <c r="F25" s="9"/>
      <c r="G25" s="9"/>
      <c r="H25" s="9"/>
      <c r="I25" s="7"/>
      <c r="J25" s="8"/>
      <c r="K25" s="18"/>
      <c r="L25" s="19"/>
      <c r="M25" s="20"/>
      <c r="N25" s="6"/>
      <c r="O25" s="6"/>
      <c r="P25" s="22"/>
      <c r="Q25" s="22"/>
      <c r="R25" s="6"/>
    </row>
    <row r="26" ht="16.35" customHeight="1" spans="1:18">
      <c r="A26" s="5"/>
      <c r="B26" s="6"/>
      <c r="C26" s="6"/>
      <c r="D26" s="10"/>
      <c r="E26" s="8"/>
      <c r="F26" s="9"/>
      <c r="G26" s="8"/>
      <c r="H26" s="8"/>
      <c r="I26" s="7"/>
      <c r="J26" s="9"/>
      <c r="K26" s="18"/>
      <c r="L26" s="19"/>
      <c r="M26" s="20"/>
      <c r="N26" s="6"/>
      <c r="O26" s="6"/>
      <c r="P26" s="22"/>
      <c r="Q26" s="22"/>
      <c r="R26" s="6"/>
    </row>
    <row r="27" ht="16.35" customHeight="1" spans="1:18">
      <c r="A27" s="5"/>
      <c r="B27" s="6"/>
      <c r="C27" s="6"/>
      <c r="D27" s="10"/>
      <c r="E27" s="8"/>
      <c r="F27" s="9"/>
      <c r="G27" s="8"/>
      <c r="H27" s="8"/>
      <c r="I27" s="7"/>
      <c r="J27" s="8"/>
      <c r="K27" s="18"/>
      <c r="L27" s="19"/>
      <c r="M27" s="20"/>
      <c r="N27" s="6"/>
      <c r="O27" s="6"/>
      <c r="P27" s="22"/>
      <c r="Q27" s="22"/>
      <c r="R27" s="6"/>
    </row>
    <row r="28" ht="16.35" customHeight="1" spans="1:18">
      <c r="A28" s="5"/>
      <c r="B28" s="11"/>
      <c r="C28" s="11"/>
      <c r="D28" s="10"/>
      <c r="E28" s="8"/>
      <c r="F28" s="9"/>
      <c r="G28" s="8"/>
      <c r="H28" s="8"/>
      <c r="I28" s="7"/>
      <c r="J28" s="9"/>
      <c r="K28" s="18"/>
      <c r="L28" s="19"/>
      <c r="M28" s="20"/>
      <c r="N28" s="6"/>
      <c r="O28" s="6"/>
      <c r="P28" s="22"/>
      <c r="Q28" s="22"/>
      <c r="R28" s="6"/>
    </row>
    <row r="29" ht="16.35" customHeight="1" spans="1:18">
      <c r="A29" s="5"/>
      <c r="B29" s="6"/>
      <c r="C29" s="6"/>
      <c r="D29" s="10"/>
      <c r="E29" s="9"/>
      <c r="F29" s="9"/>
      <c r="G29" s="9"/>
      <c r="H29" s="9"/>
      <c r="I29" s="7"/>
      <c r="J29" s="9"/>
      <c r="K29" s="18"/>
      <c r="L29" s="19"/>
      <c r="M29" s="20"/>
      <c r="N29" s="6"/>
      <c r="O29" s="6"/>
      <c r="P29" s="22"/>
      <c r="Q29" s="22"/>
      <c r="R29" s="6"/>
    </row>
    <row r="30" ht="16.35" customHeight="1" spans="1:18">
      <c r="A30" s="5"/>
      <c r="B30" s="6"/>
      <c r="C30" s="6"/>
      <c r="D30" s="10"/>
      <c r="E30" s="8"/>
      <c r="F30" s="9"/>
      <c r="G30" s="8"/>
      <c r="H30" s="8"/>
      <c r="I30" s="7"/>
      <c r="J30" s="8"/>
      <c r="K30" s="18"/>
      <c r="L30" s="19"/>
      <c r="M30" s="20"/>
      <c r="N30" s="6"/>
      <c r="O30" s="6"/>
      <c r="P30" s="22"/>
      <c r="Q30" s="22"/>
      <c r="R30" s="6"/>
    </row>
    <row r="31" ht="16.35" customHeight="1" spans="1:18">
      <c r="A31" s="5"/>
      <c r="B31" s="6"/>
      <c r="C31" s="6"/>
      <c r="D31" s="10"/>
      <c r="E31" s="9"/>
      <c r="F31" s="9"/>
      <c r="G31" s="8"/>
      <c r="H31" s="8"/>
      <c r="I31" s="7"/>
      <c r="J31" s="8"/>
      <c r="K31" s="18"/>
      <c r="L31" s="19"/>
      <c r="M31" s="20"/>
      <c r="N31" s="6"/>
      <c r="O31" s="6"/>
      <c r="P31" s="22"/>
      <c r="Q31" s="22"/>
      <c r="R31" s="6"/>
    </row>
    <row r="32" ht="16.35" customHeight="1" spans="1:18">
      <c r="A32" s="5"/>
      <c r="B32" s="6"/>
      <c r="C32" s="6"/>
      <c r="D32" s="10"/>
      <c r="E32" s="9"/>
      <c r="F32" s="9"/>
      <c r="G32" s="8"/>
      <c r="H32" s="8"/>
      <c r="I32" s="7"/>
      <c r="J32" s="9"/>
      <c r="K32" s="18"/>
      <c r="L32" s="19"/>
      <c r="M32" s="20"/>
      <c r="N32" s="6"/>
      <c r="O32" s="6"/>
      <c r="P32" s="22"/>
      <c r="Q32" s="22"/>
      <c r="R32" s="6"/>
    </row>
    <row r="33" ht="16.35" customHeight="1" spans="1:18">
      <c r="A33" s="5"/>
      <c r="B33" s="6"/>
      <c r="C33" s="6"/>
      <c r="D33" s="10"/>
      <c r="E33" s="8"/>
      <c r="F33" s="9"/>
      <c r="G33" s="8"/>
      <c r="H33" s="8"/>
      <c r="I33" s="7"/>
      <c r="J33" s="9"/>
      <c r="K33" s="18"/>
      <c r="L33" s="19"/>
      <c r="M33" s="20"/>
      <c r="N33" s="6"/>
      <c r="O33" s="6"/>
      <c r="P33" s="22"/>
      <c r="Q33" s="22"/>
      <c r="R33" s="6"/>
    </row>
    <row r="34" ht="16.35" customHeight="1" spans="1:18">
      <c r="A34" s="5"/>
      <c r="B34" s="6"/>
      <c r="C34" s="6"/>
      <c r="D34" s="7"/>
      <c r="E34" s="8"/>
      <c r="F34" s="9"/>
      <c r="G34" s="8"/>
      <c r="H34" s="8"/>
      <c r="I34" s="7"/>
      <c r="J34" s="9"/>
      <c r="K34" s="18"/>
      <c r="L34" s="19"/>
      <c r="M34" s="20"/>
      <c r="N34" s="6"/>
      <c r="O34" s="6"/>
      <c r="P34" s="22"/>
      <c r="Q34" s="22"/>
      <c r="R34" s="6"/>
    </row>
    <row r="35" ht="16.35" customHeight="1" spans="1:18">
      <c r="A35" s="5"/>
      <c r="B35" s="6"/>
      <c r="C35" s="6"/>
      <c r="D35" s="7"/>
      <c r="E35" s="8"/>
      <c r="F35" s="9"/>
      <c r="G35" s="8"/>
      <c r="H35" s="8"/>
      <c r="I35" s="7"/>
      <c r="J35" s="9"/>
      <c r="K35" s="18"/>
      <c r="L35" s="19"/>
      <c r="M35" s="20"/>
      <c r="N35" s="6"/>
      <c r="O35" s="6"/>
      <c r="P35" s="22"/>
      <c r="Q35" s="22"/>
      <c r="R35" s="6"/>
    </row>
    <row r="36" ht="16.35" customHeight="1" spans="1:18">
      <c r="A36" s="5"/>
      <c r="B36" s="6"/>
      <c r="C36" s="6"/>
      <c r="D36" s="10"/>
      <c r="E36" s="8"/>
      <c r="F36" s="9"/>
      <c r="G36" s="9"/>
      <c r="H36" s="9"/>
      <c r="I36" s="7"/>
      <c r="J36" s="8"/>
      <c r="K36" s="18"/>
      <c r="L36" s="19"/>
      <c r="M36" s="20"/>
      <c r="N36" s="6"/>
      <c r="O36" s="6"/>
      <c r="P36" s="22"/>
      <c r="Q36" s="22"/>
      <c r="R36" s="6"/>
    </row>
    <row r="37" ht="16.35" customHeight="1" spans="1:18">
      <c r="A37" s="5"/>
      <c r="B37" s="6"/>
      <c r="C37" s="6"/>
      <c r="D37" s="10"/>
      <c r="E37" s="8"/>
      <c r="F37" s="9"/>
      <c r="G37" s="9"/>
      <c r="H37" s="9"/>
      <c r="I37" s="7"/>
      <c r="J37" s="8"/>
      <c r="K37" s="18"/>
      <c r="L37" s="19"/>
      <c r="M37" s="20"/>
      <c r="N37" s="6"/>
      <c r="O37" s="6"/>
      <c r="P37" s="22"/>
      <c r="Q37" s="22"/>
      <c r="R37" s="6"/>
    </row>
    <row r="38" ht="16.35" customHeight="1" spans="1:18">
      <c r="A38" s="5"/>
      <c r="B38" s="6"/>
      <c r="C38" s="6"/>
      <c r="D38" s="10"/>
      <c r="E38" s="8"/>
      <c r="F38" s="9"/>
      <c r="G38" s="8"/>
      <c r="H38" s="8"/>
      <c r="I38" s="7"/>
      <c r="J38" s="9"/>
      <c r="K38" s="18"/>
      <c r="L38" s="19"/>
      <c r="M38" s="20"/>
      <c r="N38" s="6"/>
      <c r="O38" s="6"/>
      <c r="P38" s="22"/>
      <c r="Q38" s="22"/>
      <c r="R38" s="6"/>
    </row>
    <row r="39" ht="16.35" customHeight="1" spans="1:18">
      <c r="A39" s="5"/>
      <c r="B39" s="6"/>
      <c r="C39" s="6"/>
      <c r="D39" s="10"/>
      <c r="E39" s="8"/>
      <c r="F39" s="9"/>
      <c r="G39" s="8"/>
      <c r="H39" s="8"/>
      <c r="I39" s="7"/>
      <c r="J39" s="9"/>
      <c r="K39" s="18"/>
      <c r="L39" s="19"/>
      <c r="M39" s="20"/>
      <c r="N39" s="6"/>
      <c r="O39" s="6"/>
      <c r="P39" s="22"/>
      <c r="Q39" s="22"/>
      <c r="R39" s="6"/>
    </row>
    <row r="40" ht="16.35" customHeight="1" spans="1:18">
      <c r="A40" s="5"/>
      <c r="B40" s="6"/>
      <c r="C40" s="6"/>
      <c r="D40" s="10"/>
      <c r="E40" s="8"/>
      <c r="F40" s="9"/>
      <c r="G40" s="9"/>
      <c r="H40" s="9"/>
      <c r="I40" s="7"/>
      <c r="J40" s="9"/>
      <c r="K40" s="18"/>
      <c r="L40" s="19"/>
      <c r="M40" s="20"/>
      <c r="N40" s="6"/>
      <c r="O40" s="6"/>
      <c r="P40" s="22"/>
      <c r="Q40" s="22"/>
      <c r="R40" s="6"/>
    </row>
    <row r="41" ht="16.35" customHeight="1" spans="1:18">
      <c r="A41" s="5"/>
      <c r="B41" s="6"/>
      <c r="C41" s="6"/>
      <c r="D41" s="10"/>
      <c r="E41" s="8"/>
      <c r="F41" s="9"/>
      <c r="G41" s="8"/>
      <c r="H41" s="8"/>
      <c r="I41" s="10"/>
      <c r="J41" s="9"/>
      <c r="K41" s="18"/>
      <c r="L41" s="19"/>
      <c r="M41" s="20"/>
      <c r="N41" s="6"/>
      <c r="O41" s="6"/>
      <c r="P41" s="22"/>
      <c r="Q41" s="22"/>
      <c r="R41" s="6"/>
    </row>
    <row r="42" ht="16.35" customHeight="1" spans="1:18">
      <c r="A42" s="5"/>
      <c r="B42" s="6"/>
      <c r="C42" s="6"/>
      <c r="D42" s="7"/>
      <c r="E42" s="8"/>
      <c r="F42" s="9"/>
      <c r="G42" s="8"/>
      <c r="H42" s="8"/>
      <c r="I42" s="7"/>
      <c r="J42" s="8"/>
      <c r="K42" s="18"/>
      <c r="L42" s="19"/>
      <c r="M42" s="20"/>
      <c r="N42" s="6"/>
      <c r="O42" s="6"/>
      <c r="P42" s="22"/>
      <c r="Q42" s="22"/>
      <c r="R42" s="6"/>
    </row>
    <row r="43" ht="16.35" customHeight="1" spans="1:18">
      <c r="A43" s="5"/>
      <c r="B43" s="6"/>
      <c r="C43" s="6"/>
      <c r="D43" s="10"/>
      <c r="E43" s="8"/>
      <c r="F43" s="9"/>
      <c r="G43" s="8"/>
      <c r="H43" s="8"/>
      <c r="I43" s="7"/>
      <c r="J43" s="9"/>
      <c r="K43" s="18"/>
      <c r="L43" s="19"/>
      <c r="M43" s="20"/>
      <c r="N43" s="6"/>
      <c r="O43" s="6"/>
      <c r="P43" s="22"/>
      <c r="Q43" s="22"/>
      <c r="R43" s="6"/>
    </row>
    <row r="44" ht="16.35" customHeight="1" spans="1:18">
      <c r="A44" s="5"/>
      <c r="B44" s="6"/>
      <c r="C44" s="6"/>
      <c r="D44" s="10"/>
      <c r="E44" s="9"/>
      <c r="F44" s="9"/>
      <c r="G44" s="9"/>
      <c r="H44" s="9"/>
      <c r="I44" s="7"/>
      <c r="J44" s="9"/>
      <c r="K44" s="18"/>
      <c r="L44" s="19"/>
      <c r="M44" s="20"/>
      <c r="N44" s="6"/>
      <c r="O44" s="6"/>
      <c r="P44" s="22"/>
      <c r="Q44" s="22"/>
      <c r="R44" s="6"/>
    </row>
    <row r="45" ht="16.35" customHeight="1" spans="1:18">
      <c r="A45" s="5"/>
      <c r="B45" s="6"/>
      <c r="C45" s="6"/>
      <c r="D45" s="10"/>
      <c r="E45" s="9"/>
      <c r="F45" s="9"/>
      <c r="G45" s="9"/>
      <c r="H45" s="8"/>
      <c r="I45" s="10"/>
      <c r="J45" s="8"/>
      <c r="K45" s="18"/>
      <c r="L45" s="19"/>
      <c r="M45" s="20"/>
      <c r="N45" s="6"/>
      <c r="O45" s="6"/>
      <c r="P45" s="22"/>
      <c r="Q45" s="22"/>
      <c r="R45" s="6"/>
    </row>
    <row r="46" ht="16.35" customHeight="1" spans="1:18">
      <c r="A46" s="5"/>
      <c r="B46" s="6"/>
      <c r="C46" s="6"/>
      <c r="D46" s="10"/>
      <c r="E46" s="8"/>
      <c r="F46" s="9"/>
      <c r="G46" s="8"/>
      <c r="H46" s="8"/>
      <c r="I46" s="7"/>
      <c r="J46" s="9"/>
      <c r="K46" s="18"/>
      <c r="L46" s="19"/>
      <c r="M46" s="20"/>
      <c r="N46" s="6"/>
      <c r="O46" s="6"/>
      <c r="P46" s="22"/>
      <c r="Q46" s="22"/>
      <c r="R46" s="6"/>
    </row>
    <row r="47" ht="16.35" customHeight="1" spans="1:18">
      <c r="A47" s="5"/>
      <c r="B47" s="6"/>
      <c r="C47" s="6"/>
      <c r="D47" s="10"/>
      <c r="E47" s="8"/>
      <c r="F47" s="9"/>
      <c r="G47" s="9"/>
      <c r="H47" s="9"/>
      <c r="I47" s="7"/>
      <c r="J47" s="9"/>
      <c r="K47" s="18"/>
      <c r="L47" s="19"/>
      <c r="M47" s="20"/>
      <c r="N47" s="6"/>
      <c r="O47" s="6"/>
      <c r="P47" s="22"/>
      <c r="Q47" s="22"/>
      <c r="R47" s="6"/>
    </row>
    <row r="48" ht="16.35" customHeight="1" spans="1:18">
      <c r="A48" s="5"/>
      <c r="B48" s="6"/>
      <c r="C48" s="6"/>
      <c r="D48" s="10"/>
      <c r="E48" s="8"/>
      <c r="F48" s="9"/>
      <c r="G48" s="8"/>
      <c r="H48" s="8"/>
      <c r="I48" s="7"/>
      <c r="J48" s="9"/>
      <c r="K48" s="18"/>
      <c r="L48" s="19"/>
      <c r="M48" s="20"/>
      <c r="N48" s="6"/>
      <c r="O48" s="6"/>
      <c r="P48" s="22"/>
      <c r="Q48" s="22"/>
      <c r="R48" s="6"/>
    </row>
    <row r="49" spans="1:18">
      <c r="A49" s="5"/>
      <c r="B49" s="6"/>
      <c r="C49" s="6"/>
      <c r="D49" s="10"/>
      <c r="E49" s="8"/>
      <c r="F49" s="9"/>
      <c r="G49" s="9"/>
      <c r="H49" s="9"/>
      <c r="I49" s="23"/>
      <c r="J49" s="9"/>
      <c r="K49" s="18"/>
      <c r="L49" s="19"/>
      <c r="M49" s="20"/>
      <c r="N49" s="6"/>
      <c r="O49" s="6"/>
      <c r="P49" s="22"/>
      <c r="Q49" s="22"/>
      <c r="R49" s="6"/>
    </row>
    <row r="50" spans="1:18">
      <c r="A50" s="5"/>
      <c r="B50" s="6"/>
      <c r="C50" s="6"/>
      <c r="D50" s="10"/>
      <c r="E50" s="8"/>
      <c r="F50" s="9"/>
      <c r="G50" s="8"/>
      <c r="H50" s="8"/>
      <c r="I50" s="7"/>
      <c r="J50" s="9"/>
      <c r="K50" s="18"/>
      <c r="L50" s="19"/>
      <c r="M50" s="20"/>
      <c r="N50" s="6"/>
      <c r="O50" s="6"/>
      <c r="P50" s="22"/>
      <c r="Q50" s="22"/>
      <c r="R50" s="6"/>
    </row>
    <row r="51" spans="1:18">
      <c r="A51" s="5"/>
      <c r="B51" s="6"/>
      <c r="C51" s="6"/>
      <c r="D51" s="10"/>
      <c r="E51" s="8"/>
      <c r="F51" s="9"/>
      <c r="G51" s="8"/>
      <c r="H51" s="8"/>
      <c r="I51" s="7"/>
      <c r="J51" s="9"/>
      <c r="K51" s="18"/>
      <c r="L51" s="19"/>
      <c r="M51" s="20"/>
      <c r="N51" s="6"/>
      <c r="O51" s="6"/>
      <c r="P51" s="22"/>
      <c r="Q51" s="22"/>
      <c r="R51" s="6"/>
    </row>
    <row r="52" spans="1:18">
      <c r="A52" s="5"/>
      <c r="B52" s="6"/>
      <c r="C52" s="6"/>
      <c r="D52" s="10"/>
      <c r="E52" s="8"/>
      <c r="F52" s="9"/>
      <c r="G52" s="8"/>
      <c r="H52" s="8"/>
      <c r="I52" s="7"/>
      <c r="J52" s="9"/>
      <c r="K52" s="18"/>
      <c r="L52" s="19"/>
      <c r="M52" s="20"/>
      <c r="N52" s="6"/>
      <c r="O52" s="6"/>
      <c r="P52" s="22"/>
      <c r="Q52" s="22"/>
      <c r="R52" s="6"/>
    </row>
    <row r="53" spans="1:18">
      <c r="A53" s="12" t="s">
        <v>404</v>
      </c>
      <c r="B53" s="12"/>
      <c r="C53" s="12"/>
      <c r="D53" s="13" t="e">
        <f>AVERAGE(D3:D52)</f>
        <v>#DIV/0!</v>
      </c>
      <c r="E53" s="13" t="e">
        <f t="shared" ref="E53:K53" si="0">AVERAGE(E3:E52)</f>
        <v>#DIV/0!</v>
      </c>
      <c r="F53" s="13" t="e">
        <f t="shared" si="0"/>
        <v>#DIV/0!</v>
      </c>
      <c r="G53" s="13" t="e">
        <f t="shared" si="0"/>
        <v>#DIV/0!</v>
      </c>
      <c r="H53" s="13" t="e">
        <f t="shared" si="0"/>
        <v>#DIV/0!</v>
      </c>
      <c r="I53" s="13" t="e">
        <f t="shared" si="0"/>
        <v>#DIV/0!</v>
      </c>
      <c r="J53" s="13" t="e">
        <f t="shared" si="0"/>
        <v>#DIV/0!</v>
      </c>
      <c r="K53" s="13" t="e">
        <f t="shared" si="0"/>
        <v>#DIV/0!</v>
      </c>
      <c r="L53" s="13"/>
      <c r="M53" s="24"/>
      <c r="N53" s="13" t="e">
        <f>AVERAGE(N3:N52)</f>
        <v>#DIV/0!</v>
      </c>
      <c r="O53" s="25"/>
      <c r="P53" s="25"/>
      <c r="Q53" s="25"/>
      <c r="R53" s="25"/>
    </row>
    <row r="54" spans="1:18">
      <c r="A54" s="12" t="s">
        <v>36</v>
      </c>
      <c r="B54" s="12"/>
      <c r="C54" s="12"/>
      <c r="D54" s="14" t="e">
        <f>(SUM(D3:D52)/COUNT(D3:D52))/120</f>
        <v>#DIV/0!</v>
      </c>
      <c r="E54" s="14" t="e">
        <f t="shared" ref="E54:F54" si="1">(SUM(E3:E52)/COUNT(E3:E52))/120</f>
        <v>#DIV/0!</v>
      </c>
      <c r="F54" s="14" t="e">
        <f t="shared" si="1"/>
        <v>#DIV/0!</v>
      </c>
      <c r="G54" s="14" t="e">
        <f>(SUM(G3:G52)/COUNT(G3:G52))/80</f>
        <v>#DIV/0!</v>
      </c>
      <c r="H54" s="14" t="e">
        <f>(SUM(H3:H52)/COUNT(H3:H52))/80</f>
        <v>#DIV/0!</v>
      </c>
      <c r="I54" s="14" t="e">
        <f>(SUM(I3:I52)/COUNT(I3:I52))/50</f>
        <v>#DIV/0!</v>
      </c>
      <c r="J54" s="14" t="e">
        <f>(SUM(J3:J52)/COUNT(J3:J52))/50</f>
        <v>#DIV/0!</v>
      </c>
      <c r="K54" s="14" t="e">
        <f>(SUM(K3:K52)/COUNT(K3:K52))/620</f>
        <v>#DIV/0!</v>
      </c>
      <c r="L54" s="14"/>
      <c r="M54" s="14"/>
      <c r="N54" s="14" t="e">
        <f>(SUM(N3:N52)/COUNT(N3:N52))/360</f>
        <v>#DIV/0!</v>
      </c>
      <c r="O54" s="14"/>
      <c r="P54" s="14"/>
      <c r="Q54" s="12"/>
      <c r="R54" s="12"/>
    </row>
    <row r="55" spans="1:18">
      <c r="A55" s="12" t="s">
        <v>405</v>
      </c>
      <c r="B55" s="12"/>
      <c r="C55" s="12"/>
      <c r="D55" s="12">
        <f>COUNTIF(D3:D52,"&gt;=72")</f>
        <v>0</v>
      </c>
      <c r="E55" s="12">
        <f t="shared" ref="E55:F55" si="2">COUNTIF(E3:E52,"&gt;=72")</f>
        <v>0</v>
      </c>
      <c r="F55" s="12">
        <f t="shared" si="2"/>
        <v>0</v>
      </c>
      <c r="G55" s="12">
        <f>COUNTIF(G3:G52,"&gt;=48")</f>
        <v>0</v>
      </c>
      <c r="H55" s="12">
        <f>COUNTIF(H3:H52,"&gt;=48")</f>
        <v>0</v>
      </c>
      <c r="I55" s="12">
        <f>COUNTIF(I3:I52,"&gt;=30")</f>
        <v>0</v>
      </c>
      <c r="J55" s="12">
        <f>COUNTIF(J3:J52,"&gt;=30")</f>
        <v>0</v>
      </c>
      <c r="K55" s="12">
        <f>COUNTIF(K3:K52,"&gt;=372")</f>
        <v>0</v>
      </c>
      <c r="L55" s="12"/>
      <c r="M55" s="12"/>
      <c r="N55" s="12">
        <f>COUNTIF(N3:N52,"&gt;=216")</f>
        <v>0</v>
      </c>
      <c r="O55" s="12"/>
      <c r="P55" s="12"/>
      <c r="Q55" s="12"/>
      <c r="R55" s="12"/>
    </row>
    <row r="56" spans="1:18">
      <c r="A56" s="12" t="s">
        <v>406</v>
      </c>
      <c r="B56" s="12"/>
      <c r="C56" s="12"/>
      <c r="D56" s="14" t="e">
        <f>(COUNTIF(D3:D52,"&gt;=72")/COUNT(D3:D52))</f>
        <v>#DIV/0!</v>
      </c>
      <c r="E56" s="14" t="e">
        <f t="shared" ref="E56:F56" si="3">(COUNTIF(E3:E52,"&gt;=72")/COUNT(E3:E52))</f>
        <v>#DIV/0!</v>
      </c>
      <c r="F56" s="14" t="e">
        <f t="shared" si="3"/>
        <v>#DIV/0!</v>
      </c>
      <c r="G56" s="14" t="e">
        <f>(COUNTIF(G3:G52,"&gt;=48")/COUNT(G3:G52))</f>
        <v>#DIV/0!</v>
      </c>
      <c r="H56" s="14" t="e">
        <f>(COUNTIF(H3:H52,"&gt;=48")/COUNT(H3:H52))</f>
        <v>#DIV/0!</v>
      </c>
      <c r="I56" s="14" t="e">
        <f>(COUNTIF(I3:I52,"&gt;=30")/COUNT(I3:I52))</f>
        <v>#DIV/0!</v>
      </c>
      <c r="J56" s="14" t="e">
        <f>(COUNTIF(J3:J52,"&gt;=30")/COUNT(J3:J52))</f>
        <v>#DIV/0!</v>
      </c>
      <c r="K56" s="14" t="e">
        <f>(COUNTIF(K3:K52,"&gt;=372")/COUNT(K3:K52))</f>
        <v>#DIV/0!</v>
      </c>
      <c r="L56" s="14"/>
      <c r="M56" s="14"/>
      <c r="N56" s="14" t="e">
        <f>(COUNTIF(N3:N52,"&gt;=216")/COUNT(N3:N52))</f>
        <v>#DIV/0!</v>
      </c>
      <c r="O56" s="14"/>
      <c r="P56" s="14"/>
      <c r="Q56" s="12"/>
      <c r="R56" s="12"/>
    </row>
    <row r="57" spans="1:18">
      <c r="A57" s="12" t="s">
        <v>407</v>
      </c>
      <c r="B57" s="12"/>
      <c r="C57" s="12"/>
      <c r="D57" s="12">
        <f>COUNTIF(D3:D52,"&gt;=96")</f>
        <v>0</v>
      </c>
      <c r="E57" s="12">
        <f t="shared" ref="E57:F57" si="4">COUNTIF(E3:E52,"&gt;=96")</f>
        <v>0</v>
      </c>
      <c r="F57" s="12">
        <f t="shared" si="4"/>
        <v>0</v>
      </c>
      <c r="G57" s="12">
        <f>COUNTIF(G3:G52,"&gt;=64")</f>
        <v>0</v>
      </c>
      <c r="H57" s="12">
        <f>COUNTIF(H3:H52,"&gt;=64")</f>
        <v>0</v>
      </c>
      <c r="I57" s="12">
        <f>COUNTIF(I3:I52,"&gt;=40")</f>
        <v>0</v>
      </c>
      <c r="J57" s="12">
        <f>COUNTIF(J3:J52,"&gt;=40")</f>
        <v>0</v>
      </c>
      <c r="K57" s="12">
        <f>COUNTIF(K3:K52,"&gt;=496")</f>
        <v>0</v>
      </c>
      <c r="L57" s="12"/>
      <c r="M57" s="12"/>
      <c r="N57" s="12">
        <f>COUNTIF(N3:N52,"&gt;=288")</f>
        <v>0</v>
      </c>
      <c r="O57" s="12"/>
      <c r="P57" s="12"/>
      <c r="Q57" s="12"/>
      <c r="R57" s="12"/>
    </row>
    <row r="58" spans="1:18">
      <c r="A58" s="12" t="s">
        <v>408</v>
      </c>
      <c r="B58" s="12"/>
      <c r="C58" s="12"/>
      <c r="D58" s="14" t="e">
        <f>(COUNTIF(D3:D52,"&gt;=96")/COUNT(D3:D52))*100%</f>
        <v>#DIV/0!</v>
      </c>
      <c r="E58" s="14" t="e">
        <f t="shared" ref="E58:F58" si="5">(COUNTIF(E3:E52,"&gt;=96")/COUNT(E3:E52))*100%</f>
        <v>#DIV/0!</v>
      </c>
      <c r="F58" s="14" t="e">
        <f t="shared" si="5"/>
        <v>#DIV/0!</v>
      </c>
      <c r="G58" s="14" t="e">
        <f>(COUNTIF(G3:G52,"&gt;=64")/COUNT(G3:G52))*100%</f>
        <v>#DIV/0!</v>
      </c>
      <c r="H58" s="14" t="e">
        <f>(COUNTIF(H3:H52,"&gt;=64")/COUNT(H3:H52))*100%</f>
        <v>#DIV/0!</v>
      </c>
      <c r="I58" s="14" t="e">
        <f>(COUNTIF(I3:I52,"&gt;=40")/COUNT(I3:I52))*100%</f>
        <v>#DIV/0!</v>
      </c>
      <c r="J58" s="14" t="e">
        <f>(COUNTIF(J3:J52,"&gt;=40")/COUNT(J3:J52))*100%</f>
        <v>#DIV/0!</v>
      </c>
      <c r="K58" s="14" t="e">
        <f>(COUNTIF(K3:K52,"&gt;=496")/COUNT(K3:K52))*100%</f>
        <v>#DIV/0!</v>
      </c>
      <c r="L58" s="14"/>
      <c r="M58" s="14"/>
      <c r="N58" s="14" t="e">
        <f>(COUNTIF(N3:N52,"&gt;=288")/COUNT(N3:N52))*100%</f>
        <v>#DIV/0!</v>
      </c>
      <c r="O58" s="14"/>
      <c r="P58" s="14"/>
      <c r="Q58" s="12"/>
      <c r="R58" s="12"/>
    </row>
    <row r="59" spans="1:18">
      <c r="A59" s="12" t="s">
        <v>409</v>
      </c>
      <c r="B59" s="12"/>
      <c r="C59" s="12"/>
      <c r="D59" s="12">
        <f>COUNTIF(D3:D52,"&gt;=90")</f>
        <v>0</v>
      </c>
      <c r="E59" s="12">
        <f t="shared" ref="E59:F59" si="6">COUNTIF(E3:E52,"&gt;=90")</f>
        <v>0</v>
      </c>
      <c r="F59" s="12">
        <f t="shared" si="6"/>
        <v>0</v>
      </c>
      <c r="G59" s="12">
        <f>COUNTIF(G3:G52,"&gt;=60")</f>
        <v>0</v>
      </c>
      <c r="H59" s="12">
        <f>COUNTIF(H3:H52,"&gt;=60")</f>
        <v>0</v>
      </c>
      <c r="I59" s="12">
        <f>COUNTIF(I3:I52,"&gt;=37.5")</f>
        <v>0</v>
      </c>
      <c r="J59" s="12">
        <f>COUNTIF(J3:J52,"&gt;=37.5")</f>
        <v>0</v>
      </c>
      <c r="K59" s="12">
        <f>COUNTIF(K3:K52,"&gt;=465")</f>
        <v>0</v>
      </c>
      <c r="L59" s="12"/>
      <c r="M59" s="12"/>
      <c r="N59" s="12">
        <f>COUNTIF(N3:N52,"&gt;=270")</f>
        <v>0</v>
      </c>
      <c r="O59" s="12"/>
      <c r="P59" s="12"/>
      <c r="Q59" s="12"/>
      <c r="R59" s="12"/>
    </row>
    <row r="60" spans="1:18">
      <c r="A60" s="12" t="s">
        <v>410</v>
      </c>
      <c r="B60" s="12"/>
      <c r="C60" s="12"/>
      <c r="D60" s="12">
        <f>COUNTIF(D3:D52,"&lt;48")</f>
        <v>0</v>
      </c>
      <c r="E60" s="12">
        <f t="shared" ref="E60:F60" si="7">COUNTIF(E3:E52,"&lt;48")</f>
        <v>0</v>
      </c>
      <c r="F60" s="12">
        <f t="shared" si="7"/>
        <v>0</v>
      </c>
      <c r="G60" s="12">
        <f>COUNTIF(G3:G52,"&lt;32")</f>
        <v>0</v>
      </c>
      <c r="H60" s="12">
        <f>COUNTIF(H3:H52,"&lt;32")</f>
        <v>0</v>
      </c>
      <c r="I60" s="12">
        <f>COUNTIF(I3:I52,"&lt;20")</f>
        <v>0</v>
      </c>
      <c r="J60" s="12">
        <f>COUNTIF(J3:J52,"&lt;20")</f>
        <v>0</v>
      </c>
      <c r="K60" s="12">
        <f>COUNTIF(K3:K52,"&lt;248")</f>
        <v>0</v>
      </c>
      <c r="L60" s="12"/>
      <c r="M60" s="12"/>
      <c r="N60" s="12">
        <f>COUNTIF(N3:N52,"&lt;144")</f>
        <v>0</v>
      </c>
      <c r="O60" s="12"/>
      <c r="P60" s="12"/>
      <c r="Q60" s="12"/>
      <c r="R60" s="12"/>
    </row>
    <row r="61" spans="1:18">
      <c r="A61" s="12" t="s">
        <v>411</v>
      </c>
      <c r="B61" s="12"/>
      <c r="C61" s="12"/>
      <c r="D61" s="13" t="e">
        <f>(SUM(D3:D52)/COUNT(D3:D52))/120+(COUNTIF(D3:D52,"&gt;=72")/COUNT(D3:D52))+(COUNTIF(D3:D52,"&gt;=96")/COUNT(D3:D52))</f>
        <v>#DIV/0!</v>
      </c>
      <c r="E61" s="13" t="e">
        <f t="shared" ref="E61:F61" si="8">(SUM(E3:E52)/COUNT(E3:E52))/120+(COUNTIF(E3:E52,"&gt;=72")/COUNT(E3:E52))+(COUNTIF(E3:E52,"&gt;=96")/COUNT(E3:E52))</f>
        <v>#DIV/0!</v>
      </c>
      <c r="F61" s="13" t="e">
        <f t="shared" si="8"/>
        <v>#DIV/0!</v>
      </c>
      <c r="G61" s="13" t="e">
        <f>(SUM(G3:G52)/COUNT(G3:G52))/80+(COUNTIF(G3:G52,"&gt;=48")/COUNT(G3:G52))+(COUNTIF(G3:G52,"&gt;=64")/COUNT(G3:G52))</f>
        <v>#DIV/0!</v>
      </c>
      <c r="H61" s="13" t="e">
        <f>(SUM(H3:H52)/COUNT(H3:H52))/80+(COUNTIF(H3:H52,"&gt;=48")/COUNT(H3:H52))+(COUNTIF(H3:H52,"&gt;=64")/COUNT(H3:H52))</f>
        <v>#DIV/0!</v>
      </c>
      <c r="I61" s="13" t="e">
        <f>(SUM(I3:I52)/COUNT(I3:I52))/50+(COUNTIF(I3:I52,"&gt;=30")/COUNT(I3:I52))+(COUNTIF(I3:I52,"&gt;=40")/COUNT(I3:I52))</f>
        <v>#DIV/0!</v>
      </c>
      <c r="J61" s="13" t="e">
        <f>(SUM(J3:J52)/COUNT(J3:J52))/50+(COUNTIF(J3:J52,"&gt;=30")/COUNT(J3:J52))+(COUNTIF(J3:J52,"&gt;=40")/COUNT(J3:J52))</f>
        <v>#DIV/0!</v>
      </c>
      <c r="K61" s="13" t="e">
        <f>(SUM(K3:K52)/COUNT(K3:K52))/620+(COUNTIF(K3:K52,"&gt;=372")/COUNT(K3:K52))+(COUNTIF(K3:K52,"&gt;=496")/COUNT(K3:K52))</f>
        <v>#DIV/0!</v>
      </c>
      <c r="L61" s="13"/>
      <c r="M61" s="13"/>
      <c r="N61" s="13" t="e">
        <f>(SUM(N3:N52)/COUNT(N3:N52))/360+(COUNTIF(N3:N52,"&gt;=216")/COUNT(N3:N52))+(COUNTIF(N3:N52,"&gt;=288")/COUNT(N3:N52))</f>
        <v>#DIV/0!</v>
      </c>
      <c r="O61" s="13"/>
      <c r="P61" s="13"/>
      <c r="Q61" s="12"/>
      <c r="R61" s="12"/>
    </row>
  </sheetData>
  <mergeCells count="10">
    <mergeCell ref="A1:R1"/>
    <mergeCell ref="A53:B53"/>
    <mergeCell ref="A54:B54"/>
    <mergeCell ref="A55:B55"/>
    <mergeCell ref="A56:B56"/>
    <mergeCell ref="A57:B57"/>
    <mergeCell ref="A58:B58"/>
    <mergeCell ref="A59:B59"/>
    <mergeCell ref="A60:B60"/>
    <mergeCell ref="A61:B61"/>
  </mergeCells>
  <conditionalFormatting sqref="D3:F48">
    <cfRule type="cellIs" dxfId="0" priority="5" operator="lessThan">
      <formula>72</formula>
    </cfRule>
    <cfRule type="cellIs" dxfId="1" priority="6" operator="greaterThanOrEqual">
      <formula>96</formula>
    </cfRule>
  </conditionalFormatting>
  <conditionalFormatting sqref="G3:H48">
    <cfRule type="cellIs" dxfId="0" priority="3" operator="lessThan">
      <formula>48</formula>
    </cfRule>
    <cfRule type="cellIs" dxfId="1" priority="4" operator="greaterThanOrEqual">
      <formula>64</formula>
    </cfRule>
  </conditionalFormatting>
  <conditionalFormatting sqref="I3:J48">
    <cfRule type="cellIs" dxfId="0" priority="1" operator="lessThan">
      <formula>30</formula>
    </cfRule>
    <cfRule type="cellIs" dxfId="1" priority="2" operator="greaterThanOrEqual">
      <formula>40</formula>
    </cfRule>
  </conditionalFormatting>
  <printOptions horizontalCentered="1" verticalCentered="1"/>
  <pageMargins left="0.15748031496063" right="0.15748031496063" top="0.196850393700787" bottom="0.196850393700787" header="0.31496062992126" footer="0.31496062992126"/>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V363"/>
  <sheetViews>
    <sheetView zoomScale="115" zoomScaleNormal="115" topLeftCell="A2" workbookViewId="0">
      <selection activeCell="F4" sqref="F4"/>
    </sheetView>
  </sheetViews>
  <sheetFormatPr defaultColWidth="8.875" defaultRowHeight="14.25"/>
  <cols>
    <col min="1" max="1" width="4.75" style="186" customWidth="1"/>
    <col min="2" max="2" width="6.95" style="186" customWidth="1"/>
    <col min="3" max="3" width="7.875" style="187" customWidth="1"/>
    <col min="4" max="4" width="7.125" style="188" customWidth="1"/>
    <col min="5" max="9" width="5.125" style="189" customWidth="1"/>
    <col min="10" max="10" width="5.125" style="190" customWidth="1"/>
    <col min="11" max="12" width="5.125" style="189" customWidth="1"/>
    <col min="13" max="14" width="6.375" style="189" customWidth="1"/>
    <col min="15" max="15" width="4.75" style="186" customWidth="1"/>
    <col min="16" max="16" width="5.125" style="186" customWidth="1"/>
    <col min="17" max="17" width="6.75" style="186" customWidth="1"/>
    <col min="18" max="19" width="6.375" style="189" customWidth="1"/>
    <col min="20" max="20" width="6.25" style="189" customWidth="1"/>
    <col min="21" max="22" width="4.875" style="189" customWidth="1"/>
    <col min="23" max="16384" width="8.875" style="186"/>
  </cols>
  <sheetData>
    <row r="1" ht="30.6" customHeight="1" spans="1:22">
      <c r="A1" s="191" t="s">
        <v>31</v>
      </c>
      <c r="B1" s="191"/>
      <c r="C1" s="192"/>
      <c r="D1" s="193"/>
      <c r="E1" s="194"/>
      <c r="F1" s="194"/>
      <c r="G1" s="194"/>
      <c r="H1" s="194"/>
      <c r="I1" s="194"/>
      <c r="J1" s="202"/>
      <c r="K1" s="194"/>
      <c r="L1" s="194"/>
      <c r="M1" s="194"/>
      <c r="N1" s="194"/>
      <c r="O1" s="191"/>
      <c r="P1" s="191"/>
      <c r="Q1" s="191"/>
      <c r="R1" s="194"/>
      <c r="S1" s="194"/>
      <c r="T1" s="194"/>
      <c r="U1" s="194"/>
      <c r="V1" s="194"/>
    </row>
    <row r="2" ht="32.1" customHeight="1" spans="1:22">
      <c r="A2" s="195" t="s">
        <v>32</v>
      </c>
      <c r="B2" s="196" t="s">
        <v>33</v>
      </c>
      <c r="C2" s="196" t="s">
        <v>34</v>
      </c>
      <c r="D2" s="196" t="s">
        <v>35</v>
      </c>
      <c r="E2" s="196" t="s">
        <v>1</v>
      </c>
      <c r="F2" s="196" t="s">
        <v>2</v>
      </c>
      <c r="G2" s="196" t="s">
        <v>3</v>
      </c>
      <c r="H2" s="196" t="s">
        <v>4</v>
      </c>
      <c r="I2" s="196" t="s">
        <v>5</v>
      </c>
      <c r="J2" s="203" t="s">
        <v>6</v>
      </c>
      <c r="K2" s="196" t="s">
        <v>7</v>
      </c>
      <c r="L2" s="196" t="s">
        <v>8</v>
      </c>
      <c r="M2" s="196" t="s">
        <v>9</v>
      </c>
      <c r="N2" s="204" t="s">
        <v>36</v>
      </c>
      <c r="O2" s="205" t="s">
        <v>37</v>
      </c>
      <c r="P2" s="195" t="s">
        <v>38</v>
      </c>
      <c r="Q2" s="195" t="s">
        <v>39</v>
      </c>
      <c r="R2" s="206" t="s">
        <v>40</v>
      </c>
      <c r="S2" s="206" t="s">
        <v>41</v>
      </c>
      <c r="T2" s="206" t="s">
        <v>42</v>
      </c>
      <c r="U2" s="206" t="s">
        <v>43</v>
      </c>
      <c r="V2" s="206" t="s">
        <v>44</v>
      </c>
    </row>
    <row r="3" ht="17.1" customHeight="1" spans="1:22">
      <c r="A3" s="197">
        <v>1</v>
      </c>
      <c r="B3" s="198">
        <v>8101</v>
      </c>
      <c r="C3" s="199" t="s">
        <v>45</v>
      </c>
      <c r="D3" s="31" t="s">
        <v>46</v>
      </c>
      <c r="E3" s="32">
        <v>97</v>
      </c>
      <c r="F3" s="32">
        <v>111</v>
      </c>
      <c r="G3" s="32">
        <v>110</v>
      </c>
      <c r="H3" s="32">
        <v>73</v>
      </c>
      <c r="I3" s="32">
        <v>66</v>
      </c>
      <c r="J3" s="33">
        <v>77</v>
      </c>
      <c r="K3" s="32">
        <v>49</v>
      </c>
      <c r="L3" s="32">
        <v>41</v>
      </c>
      <c r="M3" s="44">
        <f t="shared" ref="M3:M66" si="0">SUM(E3:L3)</f>
        <v>624</v>
      </c>
      <c r="N3" s="45">
        <f t="shared" ref="N3:N66" si="1">M3/700*100%</f>
        <v>0.891428571428571</v>
      </c>
      <c r="O3" s="46">
        <v>1</v>
      </c>
      <c r="P3" s="46">
        <v>1</v>
      </c>
      <c r="Q3" s="46">
        <f t="shared" ref="Q3:Q66" si="2">O3-P3</f>
        <v>0</v>
      </c>
      <c r="R3" s="34">
        <f t="shared" ref="R3:R66" si="3">E3+F3+G3</f>
        <v>318</v>
      </c>
      <c r="S3" s="34">
        <v>1</v>
      </c>
      <c r="T3" s="34" t="str">
        <f t="shared" ref="T3:T66" si="4">IF(AND(E3&gt;=72,F3&gt;=72,G3&gt;=72),"☆"," ")</f>
        <v>☆</v>
      </c>
      <c r="U3" s="34" t="str">
        <f t="shared" ref="U3:U66" si="5">IF(AND(E3&gt;=72,F3&gt;=72,G3&gt;=72,H3&gt;=48,I3&gt;=48,J3&gt;=48,K3&gt;=30,L3&gt;=30),"★"," ")</f>
        <v>★</v>
      </c>
      <c r="V3" s="34" t="str">
        <f t="shared" ref="V3:V66" si="6">IF(M3&gt;=560,"优秀",IF(M3&gt;=525,"良好",IF(M3&gt;=420,"及格",IF(M3&lt;280,"低分",""))))</f>
        <v>优秀</v>
      </c>
    </row>
    <row r="4" ht="17.1" customHeight="1" spans="1:22">
      <c r="A4" s="197">
        <v>2</v>
      </c>
      <c r="B4" s="198">
        <v>8106</v>
      </c>
      <c r="C4" s="199" t="s">
        <v>47</v>
      </c>
      <c r="D4" s="31" t="s">
        <v>48</v>
      </c>
      <c r="E4" s="32">
        <v>95</v>
      </c>
      <c r="F4" s="32">
        <v>100</v>
      </c>
      <c r="G4" s="32">
        <v>94</v>
      </c>
      <c r="H4" s="32">
        <v>68</v>
      </c>
      <c r="I4" s="32">
        <v>71</v>
      </c>
      <c r="J4" s="33">
        <v>60</v>
      </c>
      <c r="K4" s="32">
        <v>41</v>
      </c>
      <c r="L4" s="32">
        <v>44</v>
      </c>
      <c r="M4" s="44">
        <f t="shared" si="0"/>
        <v>573</v>
      </c>
      <c r="N4" s="45">
        <f t="shared" si="1"/>
        <v>0.818571428571429</v>
      </c>
      <c r="O4" s="46">
        <v>6</v>
      </c>
      <c r="P4" s="46">
        <v>2</v>
      </c>
      <c r="Q4" s="46">
        <f t="shared" si="2"/>
        <v>4</v>
      </c>
      <c r="R4" s="34">
        <f t="shared" si="3"/>
        <v>289</v>
      </c>
      <c r="S4" s="34">
        <v>5</v>
      </c>
      <c r="T4" s="34" t="str">
        <f t="shared" si="4"/>
        <v>☆</v>
      </c>
      <c r="U4" s="34" t="str">
        <f t="shared" si="5"/>
        <v>★</v>
      </c>
      <c r="V4" s="34" t="str">
        <f t="shared" si="6"/>
        <v>优秀</v>
      </c>
    </row>
    <row r="5" ht="17.1" customHeight="1" spans="1:22">
      <c r="A5" s="197">
        <v>6</v>
      </c>
      <c r="B5" s="198">
        <v>8103</v>
      </c>
      <c r="C5" s="199" t="s">
        <v>49</v>
      </c>
      <c r="D5" s="31" t="s">
        <v>50</v>
      </c>
      <c r="E5" s="32">
        <v>90</v>
      </c>
      <c r="F5" s="32">
        <v>109</v>
      </c>
      <c r="G5" s="32">
        <v>95</v>
      </c>
      <c r="H5" s="32">
        <v>70</v>
      </c>
      <c r="I5" s="32">
        <v>62</v>
      </c>
      <c r="J5" s="33">
        <v>60</v>
      </c>
      <c r="K5" s="32">
        <v>40</v>
      </c>
      <c r="L5" s="32">
        <v>35</v>
      </c>
      <c r="M5" s="44">
        <f t="shared" si="0"/>
        <v>561</v>
      </c>
      <c r="N5" s="45">
        <f t="shared" si="1"/>
        <v>0.801428571428571</v>
      </c>
      <c r="O5" s="46">
        <v>3</v>
      </c>
      <c r="P5" s="46">
        <v>3</v>
      </c>
      <c r="Q5" s="46">
        <f t="shared" si="2"/>
        <v>0</v>
      </c>
      <c r="R5" s="34">
        <f t="shared" si="3"/>
        <v>294</v>
      </c>
      <c r="S5" s="34">
        <v>2</v>
      </c>
      <c r="T5" s="34" t="str">
        <f t="shared" si="4"/>
        <v>☆</v>
      </c>
      <c r="U5" s="34" t="str">
        <f t="shared" si="5"/>
        <v>★</v>
      </c>
      <c r="V5" s="34" t="str">
        <f t="shared" si="6"/>
        <v>优秀</v>
      </c>
    </row>
    <row r="6" ht="17.1" customHeight="1" spans="1:22">
      <c r="A6" s="197">
        <v>3</v>
      </c>
      <c r="B6" s="198">
        <v>8118</v>
      </c>
      <c r="C6" s="199" t="s">
        <v>47</v>
      </c>
      <c r="D6" s="31" t="s">
        <v>51</v>
      </c>
      <c r="E6" s="32">
        <v>88</v>
      </c>
      <c r="F6" s="32">
        <v>97</v>
      </c>
      <c r="G6" s="32">
        <v>82</v>
      </c>
      <c r="H6" s="32">
        <v>69</v>
      </c>
      <c r="I6" s="32">
        <v>68</v>
      </c>
      <c r="J6" s="33">
        <v>65</v>
      </c>
      <c r="K6" s="32">
        <v>46</v>
      </c>
      <c r="L6" s="32">
        <v>42</v>
      </c>
      <c r="M6" s="44">
        <f t="shared" si="0"/>
        <v>557</v>
      </c>
      <c r="N6" s="45">
        <f t="shared" si="1"/>
        <v>0.795714285714286</v>
      </c>
      <c r="O6" s="46">
        <v>18</v>
      </c>
      <c r="P6" s="46">
        <v>4</v>
      </c>
      <c r="Q6" s="46">
        <f t="shared" si="2"/>
        <v>14</v>
      </c>
      <c r="R6" s="34">
        <f t="shared" si="3"/>
        <v>267</v>
      </c>
      <c r="S6" s="34">
        <v>14</v>
      </c>
      <c r="T6" s="34" t="str">
        <f t="shared" si="4"/>
        <v>☆</v>
      </c>
      <c r="U6" s="34" t="str">
        <f t="shared" si="5"/>
        <v>★</v>
      </c>
      <c r="V6" s="34" t="str">
        <f t="shared" si="6"/>
        <v>良好</v>
      </c>
    </row>
    <row r="7" ht="17.1" customHeight="1" spans="1:22">
      <c r="A7" s="197">
        <v>4</v>
      </c>
      <c r="B7" s="198">
        <v>8102</v>
      </c>
      <c r="C7" s="199" t="s">
        <v>52</v>
      </c>
      <c r="D7" s="31" t="s">
        <v>53</v>
      </c>
      <c r="E7" s="32">
        <v>85</v>
      </c>
      <c r="F7" s="32">
        <v>114</v>
      </c>
      <c r="G7" s="32">
        <v>81</v>
      </c>
      <c r="H7" s="32">
        <v>67</v>
      </c>
      <c r="I7" s="32">
        <v>58</v>
      </c>
      <c r="J7" s="33">
        <v>62</v>
      </c>
      <c r="K7" s="32">
        <v>44</v>
      </c>
      <c r="L7" s="32">
        <v>45</v>
      </c>
      <c r="M7" s="44">
        <f t="shared" si="0"/>
        <v>556</v>
      </c>
      <c r="N7" s="45">
        <f t="shared" si="1"/>
        <v>0.794285714285714</v>
      </c>
      <c r="O7" s="46">
        <v>2</v>
      </c>
      <c r="P7" s="46">
        <v>5</v>
      </c>
      <c r="Q7" s="46">
        <f t="shared" si="2"/>
        <v>-3</v>
      </c>
      <c r="R7" s="34">
        <f t="shared" si="3"/>
        <v>280</v>
      </c>
      <c r="S7" s="34">
        <v>7</v>
      </c>
      <c r="T7" s="34" t="str">
        <f t="shared" si="4"/>
        <v>☆</v>
      </c>
      <c r="U7" s="34" t="str">
        <f t="shared" si="5"/>
        <v>★</v>
      </c>
      <c r="V7" s="34" t="str">
        <f t="shared" si="6"/>
        <v>良好</v>
      </c>
    </row>
    <row r="8" ht="17.1" customHeight="1" spans="1:22">
      <c r="A8" s="197">
        <v>5</v>
      </c>
      <c r="B8" s="198">
        <v>8105</v>
      </c>
      <c r="C8" s="199" t="s">
        <v>52</v>
      </c>
      <c r="D8" s="31" t="s">
        <v>54</v>
      </c>
      <c r="E8" s="32">
        <v>86</v>
      </c>
      <c r="F8" s="36">
        <v>117</v>
      </c>
      <c r="G8" s="32">
        <v>89</v>
      </c>
      <c r="H8" s="32">
        <v>61</v>
      </c>
      <c r="I8" s="32">
        <v>59</v>
      </c>
      <c r="J8" s="33">
        <v>61</v>
      </c>
      <c r="K8" s="32">
        <v>46</v>
      </c>
      <c r="L8" s="32">
        <v>36</v>
      </c>
      <c r="M8" s="44">
        <f t="shared" si="0"/>
        <v>555</v>
      </c>
      <c r="N8" s="45">
        <f t="shared" si="1"/>
        <v>0.792857142857143</v>
      </c>
      <c r="O8" s="46">
        <v>5</v>
      </c>
      <c r="P8" s="46">
        <v>6</v>
      </c>
      <c r="Q8" s="46">
        <f t="shared" si="2"/>
        <v>-1</v>
      </c>
      <c r="R8" s="34">
        <f t="shared" si="3"/>
        <v>292</v>
      </c>
      <c r="S8" s="34">
        <v>3</v>
      </c>
      <c r="T8" s="34" t="str">
        <f t="shared" si="4"/>
        <v>☆</v>
      </c>
      <c r="U8" s="34" t="str">
        <f t="shared" si="5"/>
        <v>★</v>
      </c>
      <c r="V8" s="34" t="str">
        <f t="shared" si="6"/>
        <v>良好</v>
      </c>
    </row>
    <row r="9" ht="17.1" customHeight="1" spans="1:22">
      <c r="A9" s="197">
        <v>7</v>
      </c>
      <c r="B9" s="198">
        <v>8104</v>
      </c>
      <c r="C9" s="199" t="s">
        <v>55</v>
      </c>
      <c r="D9" s="31" t="s">
        <v>56</v>
      </c>
      <c r="E9" s="32">
        <v>92</v>
      </c>
      <c r="F9" s="32">
        <v>108</v>
      </c>
      <c r="G9" s="32">
        <v>91</v>
      </c>
      <c r="H9" s="32">
        <v>65</v>
      </c>
      <c r="I9" s="32">
        <v>56</v>
      </c>
      <c r="J9" s="33">
        <v>64</v>
      </c>
      <c r="K9" s="32">
        <v>42</v>
      </c>
      <c r="L9" s="32">
        <v>35</v>
      </c>
      <c r="M9" s="44">
        <f t="shared" si="0"/>
        <v>553</v>
      </c>
      <c r="N9" s="45">
        <f t="shared" si="1"/>
        <v>0.79</v>
      </c>
      <c r="O9" s="46">
        <v>4</v>
      </c>
      <c r="P9" s="46">
        <v>7</v>
      </c>
      <c r="Q9" s="46">
        <f t="shared" si="2"/>
        <v>-3</v>
      </c>
      <c r="R9" s="34">
        <f t="shared" si="3"/>
        <v>291</v>
      </c>
      <c r="S9" s="34">
        <v>4</v>
      </c>
      <c r="T9" s="34" t="str">
        <f t="shared" si="4"/>
        <v>☆</v>
      </c>
      <c r="U9" s="34" t="str">
        <f t="shared" si="5"/>
        <v>★</v>
      </c>
      <c r="V9" s="34" t="str">
        <f t="shared" si="6"/>
        <v>良好</v>
      </c>
    </row>
    <row r="10" ht="17.1" customHeight="1" spans="1:22">
      <c r="A10" s="197">
        <v>8</v>
      </c>
      <c r="B10" s="198">
        <v>8115</v>
      </c>
      <c r="C10" s="199" t="s">
        <v>57</v>
      </c>
      <c r="D10" s="31" t="s">
        <v>58</v>
      </c>
      <c r="E10" s="32">
        <v>80</v>
      </c>
      <c r="F10" s="32">
        <v>114</v>
      </c>
      <c r="G10" s="32">
        <v>89</v>
      </c>
      <c r="H10" s="32">
        <v>67</v>
      </c>
      <c r="I10" s="32">
        <v>53</v>
      </c>
      <c r="J10" s="33">
        <v>58</v>
      </c>
      <c r="K10" s="32">
        <v>45</v>
      </c>
      <c r="L10" s="32">
        <v>44</v>
      </c>
      <c r="M10" s="44">
        <f t="shared" si="0"/>
        <v>550</v>
      </c>
      <c r="N10" s="45">
        <f t="shared" si="1"/>
        <v>0.785714285714286</v>
      </c>
      <c r="O10" s="46">
        <v>15</v>
      </c>
      <c r="P10" s="46">
        <v>8</v>
      </c>
      <c r="Q10" s="46">
        <f t="shared" si="2"/>
        <v>7</v>
      </c>
      <c r="R10" s="34">
        <f t="shared" si="3"/>
        <v>283</v>
      </c>
      <c r="S10" s="34">
        <v>6</v>
      </c>
      <c r="T10" s="34" t="str">
        <f t="shared" si="4"/>
        <v>☆</v>
      </c>
      <c r="U10" s="34" t="str">
        <f t="shared" si="5"/>
        <v>★</v>
      </c>
      <c r="V10" s="34" t="str">
        <f t="shared" si="6"/>
        <v>良好</v>
      </c>
    </row>
    <row r="11" ht="17.1" customHeight="1" spans="1:22">
      <c r="A11" s="197">
        <v>9</v>
      </c>
      <c r="B11" s="198">
        <v>8117</v>
      </c>
      <c r="C11" s="199" t="s">
        <v>57</v>
      </c>
      <c r="D11" s="31" t="s">
        <v>59</v>
      </c>
      <c r="E11" s="32">
        <v>95</v>
      </c>
      <c r="F11" s="32">
        <v>106</v>
      </c>
      <c r="G11" s="32">
        <v>76</v>
      </c>
      <c r="H11" s="32">
        <v>63</v>
      </c>
      <c r="I11" s="32">
        <v>67</v>
      </c>
      <c r="J11" s="33">
        <v>56</v>
      </c>
      <c r="K11" s="32">
        <v>42</v>
      </c>
      <c r="L11" s="32">
        <v>40</v>
      </c>
      <c r="M11" s="44">
        <f t="shared" si="0"/>
        <v>545</v>
      </c>
      <c r="N11" s="45">
        <f t="shared" si="1"/>
        <v>0.778571428571429</v>
      </c>
      <c r="O11" s="46">
        <v>17</v>
      </c>
      <c r="P11" s="46">
        <v>9</v>
      </c>
      <c r="Q11" s="46">
        <f t="shared" si="2"/>
        <v>8</v>
      </c>
      <c r="R11" s="34">
        <f t="shared" si="3"/>
        <v>277</v>
      </c>
      <c r="S11" s="34">
        <v>8</v>
      </c>
      <c r="T11" s="34" t="str">
        <f t="shared" si="4"/>
        <v>☆</v>
      </c>
      <c r="U11" s="34" t="str">
        <f t="shared" si="5"/>
        <v>★</v>
      </c>
      <c r="V11" s="34" t="str">
        <f t="shared" si="6"/>
        <v>良好</v>
      </c>
    </row>
    <row r="12" ht="17.1" customHeight="1" spans="1:22">
      <c r="A12" s="197">
        <v>10</v>
      </c>
      <c r="B12" s="198">
        <v>8109</v>
      </c>
      <c r="C12" s="199" t="s">
        <v>47</v>
      </c>
      <c r="D12" s="31" t="s">
        <v>60</v>
      </c>
      <c r="E12" s="32">
        <v>88</v>
      </c>
      <c r="F12" s="34">
        <v>96</v>
      </c>
      <c r="G12" s="32">
        <v>87</v>
      </c>
      <c r="H12" s="32">
        <v>61</v>
      </c>
      <c r="I12" s="32">
        <v>69</v>
      </c>
      <c r="J12" s="33">
        <v>61</v>
      </c>
      <c r="K12" s="32">
        <v>39</v>
      </c>
      <c r="L12" s="32">
        <v>40</v>
      </c>
      <c r="M12" s="44">
        <f t="shared" si="0"/>
        <v>541</v>
      </c>
      <c r="N12" s="45">
        <f t="shared" si="1"/>
        <v>0.772857142857143</v>
      </c>
      <c r="O12" s="46">
        <v>9</v>
      </c>
      <c r="P12" s="46">
        <v>10</v>
      </c>
      <c r="Q12" s="46">
        <f t="shared" si="2"/>
        <v>-1</v>
      </c>
      <c r="R12" s="34">
        <f t="shared" si="3"/>
        <v>271</v>
      </c>
      <c r="S12" s="34">
        <v>12</v>
      </c>
      <c r="T12" s="34" t="str">
        <f t="shared" si="4"/>
        <v>☆</v>
      </c>
      <c r="U12" s="34" t="str">
        <f t="shared" si="5"/>
        <v>★</v>
      </c>
      <c r="V12" s="34" t="str">
        <f t="shared" si="6"/>
        <v>良好</v>
      </c>
    </row>
    <row r="13" ht="17.1" customHeight="1" spans="1:22">
      <c r="A13" s="197">
        <v>11</v>
      </c>
      <c r="B13" s="198">
        <v>8114</v>
      </c>
      <c r="C13" s="199" t="s">
        <v>52</v>
      </c>
      <c r="D13" s="31" t="s">
        <v>61</v>
      </c>
      <c r="E13" s="32">
        <v>87</v>
      </c>
      <c r="F13" s="32">
        <v>99</v>
      </c>
      <c r="G13" s="32">
        <v>86</v>
      </c>
      <c r="H13" s="32">
        <v>60</v>
      </c>
      <c r="I13" s="32">
        <v>64</v>
      </c>
      <c r="J13" s="33">
        <v>60</v>
      </c>
      <c r="K13" s="32">
        <v>40</v>
      </c>
      <c r="L13" s="32">
        <v>39</v>
      </c>
      <c r="M13" s="44">
        <f t="shared" si="0"/>
        <v>535</v>
      </c>
      <c r="N13" s="45">
        <f t="shared" si="1"/>
        <v>0.764285714285714</v>
      </c>
      <c r="O13" s="46">
        <v>14</v>
      </c>
      <c r="P13" s="46">
        <v>11</v>
      </c>
      <c r="Q13" s="46">
        <f t="shared" si="2"/>
        <v>3</v>
      </c>
      <c r="R13" s="34">
        <f t="shared" si="3"/>
        <v>272</v>
      </c>
      <c r="S13" s="34">
        <v>11</v>
      </c>
      <c r="T13" s="34" t="str">
        <f t="shared" si="4"/>
        <v>☆</v>
      </c>
      <c r="U13" s="34" t="str">
        <f t="shared" si="5"/>
        <v>★</v>
      </c>
      <c r="V13" s="34" t="str">
        <f t="shared" si="6"/>
        <v>良好</v>
      </c>
    </row>
    <row r="14" ht="17.1" customHeight="1" spans="1:22">
      <c r="A14" s="197">
        <v>12</v>
      </c>
      <c r="B14" s="198">
        <v>8120</v>
      </c>
      <c r="C14" s="199" t="s">
        <v>55</v>
      </c>
      <c r="D14" s="31" t="s">
        <v>62</v>
      </c>
      <c r="E14" s="32">
        <v>82</v>
      </c>
      <c r="F14" s="32">
        <v>88</v>
      </c>
      <c r="G14" s="32">
        <v>91</v>
      </c>
      <c r="H14" s="32">
        <v>65</v>
      </c>
      <c r="I14" s="32">
        <v>64</v>
      </c>
      <c r="J14" s="33">
        <v>65</v>
      </c>
      <c r="K14" s="32">
        <v>34</v>
      </c>
      <c r="L14" s="32">
        <v>36</v>
      </c>
      <c r="M14" s="44">
        <f t="shared" si="0"/>
        <v>525</v>
      </c>
      <c r="N14" s="45">
        <f t="shared" si="1"/>
        <v>0.75</v>
      </c>
      <c r="O14" s="46">
        <v>20</v>
      </c>
      <c r="P14" s="46">
        <v>12</v>
      </c>
      <c r="Q14" s="46">
        <f t="shared" si="2"/>
        <v>8</v>
      </c>
      <c r="R14" s="34">
        <f t="shared" si="3"/>
        <v>261</v>
      </c>
      <c r="S14" s="34">
        <v>16</v>
      </c>
      <c r="T14" s="34" t="str">
        <f t="shared" si="4"/>
        <v>☆</v>
      </c>
      <c r="U14" s="34" t="str">
        <f t="shared" si="5"/>
        <v>★</v>
      </c>
      <c r="V14" s="34" t="str">
        <f t="shared" si="6"/>
        <v>良好</v>
      </c>
    </row>
    <row r="15" ht="17.1" customHeight="1" spans="1:22">
      <c r="A15" s="197">
        <v>13</v>
      </c>
      <c r="B15" s="198">
        <v>8108</v>
      </c>
      <c r="C15" s="199" t="s">
        <v>49</v>
      </c>
      <c r="D15" s="31" t="s">
        <v>63</v>
      </c>
      <c r="E15" s="32">
        <v>89</v>
      </c>
      <c r="F15" s="32">
        <v>96</v>
      </c>
      <c r="G15" s="32">
        <v>89</v>
      </c>
      <c r="H15" s="32">
        <v>55</v>
      </c>
      <c r="I15" s="32">
        <v>62</v>
      </c>
      <c r="J15" s="33">
        <v>54</v>
      </c>
      <c r="K15" s="32">
        <v>36</v>
      </c>
      <c r="L15" s="32">
        <v>35</v>
      </c>
      <c r="M15" s="44">
        <f t="shared" si="0"/>
        <v>516</v>
      </c>
      <c r="N15" s="45">
        <f t="shared" si="1"/>
        <v>0.737142857142857</v>
      </c>
      <c r="O15" s="46">
        <v>8</v>
      </c>
      <c r="P15" s="46">
        <v>13</v>
      </c>
      <c r="Q15" s="46">
        <f t="shared" si="2"/>
        <v>-5</v>
      </c>
      <c r="R15" s="34">
        <f t="shared" si="3"/>
        <v>274</v>
      </c>
      <c r="S15" s="34">
        <v>10</v>
      </c>
      <c r="T15" s="34" t="str">
        <f t="shared" si="4"/>
        <v>☆</v>
      </c>
      <c r="U15" s="34" t="str">
        <f t="shared" si="5"/>
        <v>★</v>
      </c>
      <c r="V15" s="34" t="str">
        <f t="shared" si="6"/>
        <v>及格</v>
      </c>
    </row>
    <row r="16" ht="17.1" customHeight="1" spans="1:22">
      <c r="A16" s="197">
        <v>14</v>
      </c>
      <c r="B16" s="198">
        <v>8107</v>
      </c>
      <c r="C16" s="199" t="s">
        <v>52</v>
      </c>
      <c r="D16" s="31" t="s">
        <v>64</v>
      </c>
      <c r="E16" s="32">
        <v>87</v>
      </c>
      <c r="F16" s="32">
        <v>93</v>
      </c>
      <c r="G16" s="32">
        <v>74</v>
      </c>
      <c r="H16" s="32">
        <v>63</v>
      </c>
      <c r="I16" s="32">
        <v>58</v>
      </c>
      <c r="J16" s="33">
        <v>51</v>
      </c>
      <c r="K16" s="32">
        <v>43</v>
      </c>
      <c r="L16" s="32">
        <v>47</v>
      </c>
      <c r="M16" s="44">
        <f t="shared" si="0"/>
        <v>516</v>
      </c>
      <c r="N16" s="45">
        <f t="shared" si="1"/>
        <v>0.737142857142857</v>
      </c>
      <c r="O16" s="46">
        <v>7</v>
      </c>
      <c r="P16" s="46">
        <v>14</v>
      </c>
      <c r="Q16" s="46">
        <f t="shared" si="2"/>
        <v>-7</v>
      </c>
      <c r="R16" s="34">
        <f t="shared" si="3"/>
        <v>254</v>
      </c>
      <c r="S16" s="34">
        <v>20</v>
      </c>
      <c r="T16" s="34" t="str">
        <f t="shared" si="4"/>
        <v>☆</v>
      </c>
      <c r="U16" s="34" t="str">
        <f t="shared" si="5"/>
        <v>★</v>
      </c>
      <c r="V16" s="34" t="str">
        <f t="shared" si="6"/>
        <v>及格</v>
      </c>
    </row>
    <row r="17" ht="17.1" customHeight="1" spans="1:22">
      <c r="A17" s="197">
        <v>15</v>
      </c>
      <c r="B17" s="198">
        <v>8111</v>
      </c>
      <c r="C17" s="199" t="s">
        <v>49</v>
      </c>
      <c r="D17" s="31" t="s">
        <v>65</v>
      </c>
      <c r="E17" s="32">
        <v>73</v>
      </c>
      <c r="F17" s="32">
        <v>100</v>
      </c>
      <c r="G17" s="32">
        <v>87</v>
      </c>
      <c r="H17" s="32">
        <v>56</v>
      </c>
      <c r="I17" s="32">
        <v>68</v>
      </c>
      <c r="J17" s="33">
        <v>60</v>
      </c>
      <c r="K17" s="32">
        <v>38</v>
      </c>
      <c r="L17" s="32">
        <v>32</v>
      </c>
      <c r="M17" s="44">
        <f t="shared" si="0"/>
        <v>514</v>
      </c>
      <c r="N17" s="45">
        <f t="shared" si="1"/>
        <v>0.734285714285714</v>
      </c>
      <c r="O17" s="46">
        <v>11</v>
      </c>
      <c r="P17" s="46">
        <v>15</v>
      </c>
      <c r="Q17" s="46">
        <f t="shared" si="2"/>
        <v>-4</v>
      </c>
      <c r="R17" s="34">
        <f t="shared" si="3"/>
        <v>260</v>
      </c>
      <c r="S17" s="34">
        <v>17</v>
      </c>
      <c r="T17" s="34" t="str">
        <f t="shared" si="4"/>
        <v>☆</v>
      </c>
      <c r="U17" s="34" t="str">
        <f t="shared" si="5"/>
        <v>★</v>
      </c>
      <c r="V17" s="34" t="str">
        <f t="shared" si="6"/>
        <v>及格</v>
      </c>
    </row>
    <row r="18" ht="17.1" customHeight="1" spans="1:22">
      <c r="A18" s="197">
        <v>17</v>
      </c>
      <c r="B18" s="198">
        <v>8129</v>
      </c>
      <c r="C18" s="199" t="s">
        <v>49</v>
      </c>
      <c r="D18" s="31" t="s">
        <v>66</v>
      </c>
      <c r="E18" s="32">
        <v>79</v>
      </c>
      <c r="F18" s="32">
        <v>103</v>
      </c>
      <c r="G18" s="32">
        <v>73</v>
      </c>
      <c r="H18" s="32">
        <v>66</v>
      </c>
      <c r="I18" s="32">
        <v>62</v>
      </c>
      <c r="J18" s="33">
        <v>50</v>
      </c>
      <c r="K18" s="32">
        <v>38</v>
      </c>
      <c r="L18" s="32">
        <v>36</v>
      </c>
      <c r="M18" s="44">
        <f t="shared" si="0"/>
        <v>507</v>
      </c>
      <c r="N18" s="45">
        <f t="shared" si="1"/>
        <v>0.724285714285714</v>
      </c>
      <c r="O18" s="46">
        <v>29</v>
      </c>
      <c r="P18" s="46">
        <v>16</v>
      </c>
      <c r="Q18" s="46">
        <f t="shared" si="2"/>
        <v>13</v>
      </c>
      <c r="R18" s="34">
        <f t="shared" si="3"/>
        <v>255</v>
      </c>
      <c r="S18" s="34">
        <v>18</v>
      </c>
      <c r="T18" s="34" t="str">
        <f t="shared" si="4"/>
        <v>☆</v>
      </c>
      <c r="U18" s="34" t="str">
        <f t="shared" si="5"/>
        <v>★</v>
      </c>
      <c r="V18" s="34" t="str">
        <f t="shared" si="6"/>
        <v>及格</v>
      </c>
    </row>
    <row r="19" ht="17.1" customHeight="1" spans="1:22">
      <c r="A19" s="197">
        <v>16</v>
      </c>
      <c r="B19" s="198">
        <v>8113</v>
      </c>
      <c r="C19" s="199" t="s">
        <v>52</v>
      </c>
      <c r="D19" s="31" t="s">
        <v>67</v>
      </c>
      <c r="E19" s="32">
        <v>87</v>
      </c>
      <c r="F19" s="32">
        <v>103</v>
      </c>
      <c r="G19" s="32">
        <v>72</v>
      </c>
      <c r="H19" s="32">
        <v>53</v>
      </c>
      <c r="I19" s="32">
        <v>62</v>
      </c>
      <c r="J19" s="33">
        <v>51</v>
      </c>
      <c r="K19" s="32">
        <v>42</v>
      </c>
      <c r="L19" s="32">
        <v>37</v>
      </c>
      <c r="M19" s="44">
        <f t="shared" si="0"/>
        <v>507</v>
      </c>
      <c r="N19" s="45">
        <f t="shared" si="1"/>
        <v>0.724285714285714</v>
      </c>
      <c r="O19" s="46">
        <v>13</v>
      </c>
      <c r="P19" s="46">
        <v>17</v>
      </c>
      <c r="Q19" s="46">
        <f t="shared" si="2"/>
        <v>-4</v>
      </c>
      <c r="R19" s="34">
        <f t="shared" si="3"/>
        <v>262</v>
      </c>
      <c r="S19" s="34">
        <v>15</v>
      </c>
      <c r="T19" s="34" t="str">
        <f t="shared" si="4"/>
        <v>☆</v>
      </c>
      <c r="U19" s="34" t="str">
        <f t="shared" si="5"/>
        <v>★</v>
      </c>
      <c r="V19" s="34" t="str">
        <f t="shared" si="6"/>
        <v>及格</v>
      </c>
    </row>
    <row r="20" ht="17.1" customHeight="1" spans="1:22">
      <c r="A20" s="197">
        <v>18</v>
      </c>
      <c r="B20" s="198">
        <v>8130</v>
      </c>
      <c r="C20" s="199" t="s">
        <v>45</v>
      </c>
      <c r="D20" s="31" t="s">
        <v>68</v>
      </c>
      <c r="E20" s="32">
        <v>89</v>
      </c>
      <c r="F20" s="32">
        <v>97</v>
      </c>
      <c r="G20" s="32">
        <v>89</v>
      </c>
      <c r="H20" s="32">
        <v>48</v>
      </c>
      <c r="I20" s="32">
        <v>57</v>
      </c>
      <c r="J20" s="33">
        <v>43</v>
      </c>
      <c r="K20" s="32">
        <v>40</v>
      </c>
      <c r="L20" s="32">
        <v>41</v>
      </c>
      <c r="M20" s="44">
        <f t="shared" si="0"/>
        <v>504</v>
      </c>
      <c r="N20" s="45">
        <f t="shared" si="1"/>
        <v>0.72</v>
      </c>
      <c r="O20" s="46">
        <v>30</v>
      </c>
      <c r="P20" s="46">
        <v>18</v>
      </c>
      <c r="Q20" s="46">
        <f t="shared" si="2"/>
        <v>12</v>
      </c>
      <c r="R20" s="34">
        <f t="shared" si="3"/>
        <v>275</v>
      </c>
      <c r="S20" s="34">
        <v>9</v>
      </c>
      <c r="T20" s="34" t="str">
        <f t="shared" si="4"/>
        <v>☆</v>
      </c>
      <c r="U20" s="34" t="str">
        <f t="shared" si="5"/>
        <v> </v>
      </c>
      <c r="V20" s="34" t="str">
        <f t="shared" si="6"/>
        <v>及格</v>
      </c>
    </row>
    <row r="21" ht="17.1" customHeight="1" spans="1:22">
      <c r="A21" s="197">
        <v>19</v>
      </c>
      <c r="B21" s="198">
        <v>8110</v>
      </c>
      <c r="C21" s="199" t="s">
        <v>69</v>
      </c>
      <c r="D21" s="31" t="s">
        <v>70</v>
      </c>
      <c r="E21" s="32">
        <v>85</v>
      </c>
      <c r="F21" s="32">
        <v>87</v>
      </c>
      <c r="G21" s="32">
        <v>81</v>
      </c>
      <c r="H21" s="32">
        <v>62</v>
      </c>
      <c r="I21" s="32">
        <v>69</v>
      </c>
      <c r="J21" s="33">
        <v>45</v>
      </c>
      <c r="K21" s="32">
        <v>38</v>
      </c>
      <c r="L21" s="32">
        <v>36</v>
      </c>
      <c r="M21" s="44">
        <f t="shared" si="0"/>
        <v>503</v>
      </c>
      <c r="N21" s="45">
        <f t="shared" si="1"/>
        <v>0.718571428571429</v>
      </c>
      <c r="O21" s="46">
        <v>10</v>
      </c>
      <c r="P21" s="46">
        <v>19</v>
      </c>
      <c r="Q21" s="46">
        <f t="shared" si="2"/>
        <v>-9</v>
      </c>
      <c r="R21" s="34">
        <f t="shared" si="3"/>
        <v>253</v>
      </c>
      <c r="S21" s="34">
        <v>21</v>
      </c>
      <c r="T21" s="34" t="str">
        <f t="shared" si="4"/>
        <v>☆</v>
      </c>
      <c r="U21" s="34" t="str">
        <f t="shared" si="5"/>
        <v> </v>
      </c>
      <c r="V21" s="34" t="str">
        <f t="shared" si="6"/>
        <v>及格</v>
      </c>
    </row>
    <row r="22" ht="17.1" customHeight="1" spans="1:22">
      <c r="A22" s="197">
        <v>20</v>
      </c>
      <c r="B22" s="198">
        <v>8125</v>
      </c>
      <c r="C22" s="199" t="s">
        <v>49</v>
      </c>
      <c r="D22" s="31" t="s">
        <v>71</v>
      </c>
      <c r="E22" s="32">
        <v>88</v>
      </c>
      <c r="F22" s="32">
        <v>88</v>
      </c>
      <c r="G22" s="32">
        <v>70</v>
      </c>
      <c r="H22" s="32">
        <v>56</v>
      </c>
      <c r="I22" s="32">
        <v>70</v>
      </c>
      <c r="J22" s="33">
        <v>56</v>
      </c>
      <c r="K22" s="32">
        <v>37</v>
      </c>
      <c r="L22" s="32">
        <v>32</v>
      </c>
      <c r="M22" s="44">
        <f t="shared" si="0"/>
        <v>497</v>
      </c>
      <c r="N22" s="45">
        <f t="shared" si="1"/>
        <v>0.71</v>
      </c>
      <c r="O22" s="46">
        <v>25</v>
      </c>
      <c r="P22" s="46">
        <v>20</v>
      </c>
      <c r="Q22" s="46">
        <f t="shared" si="2"/>
        <v>5</v>
      </c>
      <c r="R22" s="34">
        <f t="shared" si="3"/>
        <v>246</v>
      </c>
      <c r="S22" s="34">
        <v>24</v>
      </c>
      <c r="T22" s="34" t="str">
        <f t="shared" si="4"/>
        <v> </v>
      </c>
      <c r="U22" s="34" t="str">
        <f t="shared" si="5"/>
        <v> </v>
      </c>
      <c r="V22" s="34" t="str">
        <f t="shared" si="6"/>
        <v>及格</v>
      </c>
    </row>
    <row r="23" ht="17.1" customHeight="1" spans="1:22">
      <c r="A23" s="197">
        <v>21</v>
      </c>
      <c r="B23" s="198">
        <v>8116</v>
      </c>
      <c r="C23" s="199" t="s">
        <v>49</v>
      </c>
      <c r="D23" s="31" t="s">
        <v>72</v>
      </c>
      <c r="E23" s="32">
        <v>84</v>
      </c>
      <c r="F23" s="32">
        <v>84</v>
      </c>
      <c r="G23" s="32">
        <v>56</v>
      </c>
      <c r="H23" s="32">
        <v>64</v>
      </c>
      <c r="I23" s="32">
        <v>60</v>
      </c>
      <c r="J23" s="33">
        <v>64</v>
      </c>
      <c r="K23" s="32">
        <v>46</v>
      </c>
      <c r="L23" s="32">
        <v>39</v>
      </c>
      <c r="M23" s="44">
        <f t="shared" si="0"/>
        <v>497</v>
      </c>
      <c r="N23" s="45">
        <f t="shared" si="1"/>
        <v>0.71</v>
      </c>
      <c r="O23" s="46">
        <v>16</v>
      </c>
      <c r="P23" s="46">
        <v>21</v>
      </c>
      <c r="Q23" s="46">
        <f t="shared" si="2"/>
        <v>-5</v>
      </c>
      <c r="R23" s="34">
        <f t="shared" si="3"/>
        <v>224</v>
      </c>
      <c r="S23" s="34">
        <v>36</v>
      </c>
      <c r="T23" s="34" t="str">
        <f t="shared" si="4"/>
        <v> </v>
      </c>
      <c r="U23" s="34" t="str">
        <f t="shared" si="5"/>
        <v> </v>
      </c>
      <c r="V23" s="34" t="str">
        <f t="shared" si="6"/>
        <v>及格</v>
      </c>
    </row>
    <row r="24" ht="17.1" customHeight="1" spans="1:22">
      <c r="A24" s="197">
        <v>22</v>
      </c>
      <c r="B24" s="198">
        <v>8127</v>
      </c>
      <c r="C24" s="199" t="s">
        <v>73</v>
      </c>
      <c r="D24" s="31" t="s">
        <v>74</v>
      </c>
      <c r="E24" s="32">
        <v>81</v>
      </c>
      <c r="F24" s="32">
        <v>93</v>
      </c>
      <c r="G24" s="32">
        <v>73</v>
      </c>
      <c r="H24" s="32">
        <v>63</v>
      </c>
      <c r="I24" s="32">
        <v>54</v>
      </c>
      <c r="J24" s="33">
        <v>56</v>
      </c>
      <c r="K24" s="32">
        <v>35</v>
      </c>
      <c r="L24" s="32">
        <v>40</v>
      </c>
      <c r="M24" s="44">
        <f t="shared" si="0"/>
        <v>495</v>
      </c>
      <c r="N24" s="45">
        <f t="shared" si="1"/>
        <v>0.707142857142857</v>
      </c>
      <c r="O24" s="46">
        <v>27</v>
      </c>
      <c r="P24" s="46">
        <v>22</v>
      </c>
      <c r="Q24" s="46">
        <f t="shared" si="2"/>
        <v>5</v>
      </c>
      <c r="R24" s="34">
        <f t="shared" si="3"/>
        <v>247</v>
      </c>
      <c r="S24" s="34">
        <v>23</v>
      </c>
      <c r="T24" s="34" t="str">
        <f t="shared" si="4"/>
        <v>☆</v>
      </c>
      <c r="U24" s="34" t="str">
        <f t="shared" si="5"/>
        <v>★</v>
      </c>
      <c r="V24" s="34" t="str">
        <f t="shared" si="6"/>
        <v>及格</v>
      </c>
    </row>
    <row r="25" ht="17.1" customHeight="1" spans="1:22">
      <c r="A25" s="197">
        <v>23</v>
      </c>
      <c r="B25" s="198">
        <v>8214</v>
      </c>
      <c r="C25" s="199" t="s">
        <v>57</v>
      </c>
      <c r="D25" s="31" t="s">
        <v>75</v>
      </c>
      <c r="E25" s="32">
        <v>77</v>
      </c>
      <c r="F25" s="32">
        <v>111</v>
      </c>
      <c r="G25" s="32">
        <v>31</v>
      </c>
      <c r="H25" s="32">
        <v>71</v>
      </c>
      <c r="I25" s="32">
        <v>54</v>
      </c>
      <c r="J25" s="33">
        <v>71</v>
      </c>
      <c r="K25" s="32">
        <v>39</v>
      </c>
      <c r="L25" s="32">
        <v>37</v>
      </c>
      <c r="M25" s="44">
        <f t="shared" si="0"/>
        <v>491</v>
      </c>
      <c r="N25" s="45">
        <f t="shared" si="1"/>
        <v>0.701428571428571</v>
      </c>
      <c r="O25" s="46">
        <v>58</v>
      </c>
      <c r="P25" s="46">
        <v>23</v>
      </c>
      <c r="Q25" s="46">
        <f t="shared" si="2"/>
        <v>35</v>
      </c>
      <c r="R25" s="34">
        <f t="shared" si="3"/>
        <v>219</v>
      </c>
      <c r="S25" s="34">
        <v>40</v>
      </c>
      <c r="T25" s="34" t="str">
        <f t="shared" si="4"/>
        <v> </v>
      </c>
      <c r="U25" s="34" t="str">
        <f t="shared" si="5"/>
        <v> </v>
      </c>
      <c r="V25" s="34" t="str">
        <f t="shared" si="6"/>
        <v>及格</v>
      </c>
    </row>
    <row r="26" ht="17.1" customHeight="1" spans="1:22">
      <c r="A26" s="197">
        <v>24</v>
      </c>
      <c r="B26" s="198">
        <v>8119</v>
      </c>
      <c r="C26" s="199" t="s">
        <v>52</v>
      </c>
      <c r="D26" s="31" t="s">
        <v>76</v>
      </c>
      <c r="E26" s="32">
        <v>94</v>
      </c>
      <c r="F26" s="32">
        <v>97</v>
      </c>
      <c r="G26" s="32">
        <v>80</v>
      </c>
      <c r="H26" s="32">
        <v>39</v>
      </c>
      <c r="I26" s="32">
        <v>55</v>
      </c>
      <c r="J26" s="33">
        <v>50</v>
      </c>
      <c r="K26" s="32">
        <v>34</v>
      </c>
      <c r="L26" s="32">
        <v>39</v>
      </c>
      <c r="M26" s="44">
        <f t="shared" si="0"/>
        <v>488</v>
      </c>
      <c r="N26" s="45">
        <f t="shared" si="1"/>
        <v>0.697142857142857</v>
      </c>
      <c r="O26" s="46">
        <v>19</v>
      </c>
      <c r="P26" s="46">
        <v>24</v>
      </c>
      <c r="Q26" s="46">
        <f t="shared" si="2"/>
        <v>-5</v>
      </c>
      <c r="R26" s="34">
        <f t="shared" si="3"/>
        <v>271</v>
      </c>
      <c r="S26" s="34">
        <v>13</v>
      </c>
      <c r="T26" s="34" t="str">
        <f t="shared" si="4"/>
        <v>☆</v>
      </c>
      <c r="U26" s="34" t="str">
        <f t="shared" si="5"/>
        <v> </v>
      </c>
      <c r="V26" s="34" t="str">
        <f t="shared" si="6"/>
        <v>及格</v>
      </c>
    </row>
    <row r="27" ht="17.1" customHeight="1" spans="1:22">
      <c r="A27" s="197">
        <v>25</v>
      </c>
      <c r="B27" s="198">
        <v>8122</v>
      </c>
      <c r="C27" s="199" t="s">
        <v>69</v>
      </c>
      <c r="D27" s="31" t="s">
        <v>77</v>
      </c>
      <c r="E27" s="32">
        <v>86</v>
      </c>
      <c r="F27" s="32">
        <v>94</v>
      </c>
      <c r="G27" s="32">
        <v>51</v>
      </c>
      <c r="H27" s="32">
        <v>49</v>
      </c>
      <c r="I27" s="32">
        <v>65</v>
      </c>
      <c r="J27" s="33">
        <v>58</v>
      </c>
      <c r="K27" s="32">
        <v>45</v>
      </c>
      <c r="L27" s="32">
        <v>39</v>
      </c>
      <c r="M27" s="44">
        <f t="shared" si="0"/>
        <v>487</v>
      </c>
      <c r="N27" s="45">
        <f t="shared" si="1"/>
        <v>0.695714285714286</v>
      </c>
      <c r="O27" s="46">
        <v>22</v>
      </c>
      <c r="P27" s="46">
        <v>25</v>
      </c>
      <c r="Q27" s="46">
        <f t="shared" si="2"/>
        <v>-3</v>
      </c>
      <c r="R27" s="34">
        <f t="shared" si="3"/>
        <v>231</v>
      </c>
      <c r="S27" s="34">
        <v>31</v>
      </c>
      <c r="T27" s="34" t="str">
        <f t="shared" si="4"/>
        <v> </v>
      </c>
      <c r="U27" s="34" t="str">
        <f t="shared" si="5"/>
        <v> </v>
      </c>
      <c r="V27" s="34" t="str">
        <f t="shared" si="6"/>
        <v>及格</v>
      </c>
    </row>
    <row r="28" ht="17.1" customHeight="1" spans="1:22">
      <c r="A28" s="197">
        <v>26</v>
      </c>
      <c r="B28" s="198">
        <v>8131</v>
      </c>
      <c r="C28" s="199" t="s">
        <v>47</v>
      </c>
      <c r="D28" s="31" t="s">
        <v>78</v>
      </c>
      <c r="E28" s="32">
        <v>89</v>
      </c>
      <c r="F28" s="32">
        <v>91</v>
      </c>
      <c r="G28" s="32">
        <v>62</v>
      </c>
      <c r="H28" s="32">
        <v>61</v>
      </c>
      <c r="I28" s="32">
        <v>59</v>
      </c>
      <c r="J28" s="33">
        <v>48</v>
      </c>
      <c r="K28" s="32">
        <v>35</v>
      </c>
      <c r="L28" s="32">
        <v>32</v>
      </c>
      <c r="M28" s="44">
        <f t="shared" si="0"/>
        <v>477</v>
      </c>
      <c r="N28" s="45">
        <f t="shared" si="1"/>
        <v>0.681428571428571</v>
      </c>
      <c r="O28" s="46">
        <v>31</v>
      </c>
      <c r="P28" s="46">
        <v>26</v>
      </c>
      <c r="Q28" s="46">
        <f t="shared" si="2"/>
        <v>5</v>
      </c>
      <c r="R28" s="34">
        <f t="shared" si="3"/>
        <v>242</v>
      </c>
      <c r="S28" s="34">
        <v>26</v>
      </c>
      <c r="T28" s="34" t="str">
        <f t="shared" si="4"/>
        <v> </v>
      </c>
      <c r="U28" s="34" t="str">
        <f t="shared" si="5"/>
        <v> </v>
      </c>
      <c r="V28" s="34" t="str">
        <f t="shared" si="6"/>
        <v>及格</v>
      </c>
    </row>
    <row r="29" ht="17.1" customHeight="1" spans="1:22">
      <c r="A29" s="197">
        <v>27</v>
      </c>
      <c r="B29" s="198">
        <v>8124</v>
      </c>
      <c r="C29" s="199" t="s">
        <v>73</v>
      </c>
      <c r="D29" s="31" t="s">
        <v>79</v>
      </c>
      <c r="E29" s="32">
        <v>84</v>
      </c>
      <c r="F29" s="32">
        <v>84</v>
      </c>
      <c r="G29" s="32">
        <v>66</v>
      </c>
      <c r="H29" s="32">
        <v>55</v>
      </c>
      <c r="I29" s="32">
        <v>52</v>
      </c>
      <c r="J29" s="33">
        <v>58</v>
      </c>
      <c r="K29" s="32">
        <v>37</v>
      </c>
      <c r="L29" s="32">
        <v>36</v>
      </c>
      <c r="M29" s="44">
        <f t="shared" si="0"/>
        <v>472</v>
      </c>
      <c r="N29" s="45">
        <f t="shared" si="1"/>
        <v>0.674285714285714</v>
      </c>
      <c r="O29" s="46">
        <v>24</v>
      </c>
      <c r="P29" s="46">
        <v>27</v>
      </c>
      <c r="Q29" s="46">
        <f t="shared" si="2"/>
        <v>-3</v>
      </c>
      <c r="R29" s="34">
        <f t="shared" si="3"/>
        <v>234</v>
      </c>
      <c r="S29" s="34">
        <v>28</v>
      </c>
      <c r="T29" s="34" t="str">
        <f t="shared" si="4"/>
        <v> </v>
      </c>
      <c r="U29" s="34" t="str">
        <f t="shared" si="5"/>
        <v> </v>
      </c>
      <c r="V29" s="34" t="str">
        <f t="shared" si="6"/>
        <v>及格</v>
      </c>
    </row>
    <row r="30" ht="17.1" customHeight="1" spans="1:22">
      <c r="A30" s="197">
        <v>30</v>
      </c>
      <c r="B30" s="198">
        <v>8202</v>
      </c>
      <c r="C30" s="199" t="s">
        <v>52</v>
      </c>
      <c r="D30" s="31" t="s">
        <v>80</v>
      </c>
      <c r="E30" s="32">
        <v>74</v>
      </c>
      <c r="F30" s="32">
        <v>100</v>
      </c>
      <c r="G30" s="32">
        <v>43</v>
      </c>
      <c r="H30" s="32">
        <v>54</v>
      </c>
      <c r="I30" s="32">
        <v>61</v>
      </c>
      <c r="J30" s="33">
        <v>62</v>
      </c>
      <c r="K30" s="32">
        <v>40</v>
      </c>
      <c r="L30" s="32">
        <v>37</v>
      </c>
      <c r="M30" s="44">
        <f t="shared" si="0"/>
        <v>471</v>
      </c>
      <c r="N30" s="45">
        <f t="shared" si="1"/>
        <v>0.672857142857143</v>
      </c>
      <c r="O30" s="46">
        <v>46</v>
      </c>
      <c r="P30" s="46">
        <v>28</v>
      </c>
      <c r="Q30" s="46">
        <f t="shared" si="2"/>
        <v>18</v>
      </c>
      <c r="R30" s="34">
        <f t="shared" si="3"/>
        <v>217</v>
      </c>
      <c r="S30" s="34">
        <v>43</v>
      </c>
      <c r="T30" s="34" t="str">
        <f t="shared" si="4"/>
        <v> </v>
      </c>
      <c r="U30" s="34" t="str">
        <f t="shared" si="5"/>
        <v> </v>
      </c>
      <c r="V30" s="34" t="str">
        <f t="shared" si="6"/>
        <v>及格</v>
      </c>
    </row>
    <row r="31" ht="17.1" customHeight="1" spans="1:22">
      <c r="A31" s="197">
        <v>28</v>
      </c>
      <c r="B31" s="198">
        <v>8121</v>
      </c>
      <c r="C31" s="199" t="s">
        <v>47</v>
      </c>
      <c r="D31" s="31" t="s">
        <v>81</v>
      </c>
      <c r="E31" s="32">
        <v>70</v>
      </c>
      <c r="F31" s="32">
        <v>96</v>
      </c>
      <c r="G31" s="32">
        <v>76</v>
      </c>
      <c r="H31" s="32">
        <v>57</v>
      </c>
      <c r="I31" s="32">
        <v>56</v>
      </c>
      <c r="J31" s="33">
        <v>50</v>
      </c>
      <c r="K31" s="32">
        <v>36</v>
      </c>
      <c r="L31" s="32">
        <v>30</v>
      </c>
      <c r="M31" s="44">
        <f t="shared" si="0"/>
        <v>471</v>
      </c>
      <c r="N31" s="45">
        <f t="shared" si="1"/>
        <v>0.672857142857143</v>
      </c>
      <c r="O31" s="46">
        <v>21</v>
      </c>
      <c r="P31" s="46">
        <v>29</v>
      </c>
      <c r="Q31" s="46">
        <f t="shared" si="2"/>
        <v>-8</v>
      </c>
      <c r="R31" s="34">
        <f t="shared" si="3"/>
        <v>242</v>
      </c>
      <c r="S31" s="34">
        <v>27</v>
      </c>
      <c r="T31" s="34" t="str">
        <f t="shared" si="4"/>
        <v> </v>
      </c>
      <c r="U31" s="34" t="str">
        <f t="shared" si="5"/>
        <v> </v>
      </c>
      <c r="V31" s="34" t="str">
        <f t="shared" si="6"/>
        <v>及格</v>
      </c>
    </row>
    <row r="32" ht="17.1" customHeight="1" spans="1:22">
      <c r="A32" s="197">
        <v>29</v>
      </c>
      <c r="B32" s="198">
        <v>8136</v>
      </c>
      <c r="C32" s="199" t="s">
        <v>69</v>
      </c>
      <c r="D32" s="31" t="s">
        <v>82</v>
      </c>
      <c r="E32" s="32">
        <v>78</v>
      </c>
      <c r="F32" s="32">
        <v>96</v>
      </c>
      <c r="G32" s="32">
        <v>57</v>
      </c>
      <c r="H32" s="32">
        <v>51</v>
      </c>
      <c r="I32" s="32">
        <v>58</v>
      </c>
      <c r="J32" s="33">
        <v>50</v>
      </c>
      <c r="K32" s="32">
        <v>41</v>
      </c>
      <c r="L32" s="32">
        <v>40</v>
      </c>
      <c r="M32" s="44">
        <f t="shared" si="0"/>
        <v>471</v>
      </c>
      <c r="N32" s="45">
        <f t="shared" si="1"/>
        <v>0.672857142857143</v>
      </c>
      <c r="O32" s="46">
        <v>36</v>
      </c>
      <c r="P32" s="46">
        <v>30</v>
      </c>
      <c r="Q32" s="46">
        <f t="shared" si="2"/>
        <v>6</v>
      </c>
      <c r="R32" s="34">
        <f t="shared" si="3"/>
        <v>231</v>
      </c>
      <c r="S32" s="34">
        <v>32</v>
      </c>
      <c r="T32" s="34" t="str">
        <f t="shared" si="4"/>
        <v> </v>
      </c>
      <c r="U32" s="34" t="str">
        <f t="shared" si="5"/>
        <v> </v>
      </c>
      <c r="V32" s="34" t="str">
        <f t="shared" si="6"/>
        <v>及格</v>
      </c>
    </row>
    <row r="33" ht="17.1" customHeight="1" spans="1:22">
      <c r="A33" s="197">
        <v>31</v>
      </c>
      <c r="B33" s="198">
        <v>8112</v>
      </c>
      <c r="C33" s="199" t="s">
        <v>55</v>
      </c>
      <c r="D33" s="31" t="s">
        <v>83</v>
      </c>
      <c r="E33" s="32">
        <v>84</v>
      </c>
      <c r="F33" s="32">
        <v>82</v>
      </c>
      <c r="G33" s="32">
        <v>77</v>
      </c>
      <c r="H33" s="32">
        <v>57</v>
      </c>
      <c r="I33" s="32">
        <v>61</v>
      </c>
      <c r="J33" s="33">
        <v>46</v>
      </c>
      <c r="K33" s="32">
        <v>34</v>
      </c>
      <c r="L33" s="32">
        <v>29</v>
      </c>
      <c r="M33" s="44">
        <f t="shared" si="0"/>
        <v>470</v>
      </c>
      <c r="N33" s="45">
        <f t="shared" si="1"/>
        <v>0.671428571428571</v>
      </c>
      <c r="O33" s="46">
        <v>12</v>
      </c>
      <c r="P33" s="46">
        <v>31</v>
      </c>
      <c r="Q33" s="46">
        <f t="shared" si="2"/>
        <v>-19</v>
      </c>
      <c r="R33" s="34">
        <f t="shared" si="3"/>
        <v>243</v>
      </c>
      <c r="S33" s="34">
        <v>25</v>
      </c>
      <c r="T33" s="34" t="str">
        <f t="shared" si="4"/>
        <v>☆</v>
      </c>
      <c r="U33" s="34" t="str">
        <f t="shared" si="5"/>
        <v> </v>
      </c>
      <c r="V33" s="34" t="str">
        <f t="shared" si="6"/>
        <v>及格</v>
      </c>
    </row>
    <row r="34" ht="17.1" customHeight="1" spans="1:22">
      <c r="A34" s="197">
        <v>32</v>
      </c>
      <c r="B34" s="198">
        <v>8128</v>
      </c>
      <c r="C34" s="199" t="s">
        <v>73</v>
      </c>
      <c r="D34" s="31" t="s">
        <v>84</v>
      </c>
      <c r="E34" s="32">
        <v>87</v>
      </c>
      <c r="F34" s="32">
        <v>89</v>
      </c>
      <c r="G34" s="32">
        <v>75</v>
      </c>
      <c r="H34" s="32">
        <v>50</v>
      </c>
      <c r="I34" s="32">
        <v>58</v>
      </c>
      <c r="J34" s="33">
        <v>42</v>
      </c>
      <c r="K34" s="32">
        <v>33</v>
      </c>
      <c r="L34" s="32">
        <v>32</v>
      </c>
      <c r="M34" s="44">
        <f t="shared" si="0"/>
        <v>466</v>
      </c>
      <c r="N34" s="45">
        <f t="shared" si="1"/>
        <v>0.665714285714286</v>
      </c>
      <c r="O34" s="46">
        <v>28</v>
      </c>
      <c r="P34" s="46">
        <v>32</v>
      </c>
      <c r="Q34" s="46">
        <f t="shared" si="2"/>
        <v>-4</v>
      </c>
      <c r="R34" s="34">
        <f t="shared" si="3"/>
        <v>251</v>
      </c>
      <c r="S34" s="34">
        <v>22</v>
      </c>
      <c r="T34" s="34" t="str">
        <f t="shared" si="4"/>
        <v>☆</v>
      </c>
      <c r="U34" s="34" t="str">
        <f t="shared" si="5"/>
        <v> </v>
      </c>
      <c r="V34" s="34" t="str">
        <f t="shared" si="6"/>
        <v>及格</v>
      </c>
    </row>
    <row r="35" ht="17.1" customHeight="1" spans="1:22">
      <c r="A35" s="197">
        <v>33</v>
      </c>
      <c r="B35" s="198">
        <v>8219</v>
      </c>
      <c r="C35" s="199" t="s">
        <v>73</v>
      </c>
      <c r="D35" s="31" t="s">
        <v>85</v>
      </c>
      <c r="E35" s="32">
        <v>89</v>
      </c>
      <c r="F35" s="32">
        <v>83</v>
      </c>
      <c r="G35" s="32">
        <v>62</v>
      </c>
      <c r="H35" s="32">
        <v>53</v>
      </c>
      <c r="I35" s="32">
        <v>59</v>
      </c>
      <c r="J35" s="33">
        <v>52</v>
      </c>
      <c r="K35" s="32">
        <v>30</v>
      </c>
      <c r="L35" s="32">
        <v>38</v>
      </c>
      <c r="M35" s="44">
        <f t="shared" si="0"/>
        <v>466</v>
      </c>
      <c r="N35" s="45">
        <f t="shared" si="1"/>
        <v>0.665714285714286</v>
      </c>
      <c r="O35" s="46">
        <v>63</v>
      </c>
      <c r="P35" s="46">
        <v>33</v>
      </c>
      <c r="Q35" s="46">
        <f t="shared" si="2"/>
        <v>30</v>
      </c>
      <c r="R35" s="34">
        <f t="shared" si="3"/>
        <v>234</v>
      </c>
      <c r="S35" s="34">
        <v>29</v>
      </c>
      <c r="T35" s="34" t="str">
        <f t="shared" si="4"/>
        <v> </v>
      </c>
      <c r="U35" s="34" t="str">
        <f t="shared" si="5"/>
        <v> </v>
      </c>
      <c r="V35" s="34" t="str">
        <f t="shared" si="6"/>
        <v>及格</v>
      </c>
    </row>
    <row r="36" ht="17.1" customHeight="1" spans="1:22">
      <c r="A36" s="197">
        <v>34</v>
      </c>
      <c r="B36" s="198">
        <v>8133</v>
      </c>
      <c r="C36" s="199" t="s">
        <v>45</v>
      </c>
      <c r="D36" s="31" t="s">
        <v>86</v>
      </c>
      <c r="E36" s="32">
        <v>87</v>
      </c>
      <c r="F36" s="32">
        <v>93</v>
      </c>
      <c r="G36" s="32">
        <v>75</v>
      </c>
      <c r="H36" s="32">
        <v>45</v>
      </c>
      <c r="I36" s="32">
        <v>58</v>
      </c>
      <c r="J36" s="33">
        <v>44</v>
      </c>
      <c r="K36" s="32">
        <v>29</v>
      </c>
      <c r="L36" s="32">
        <v>31</v>
      </c>
      <c r="M36" s="44">
        <f t="shared" si="0"/>
        <v>462</v>
      </c>
      <c r="N36" s="45">
        <f t="shared" si="1"/>
        <v>0.66</v>
      </c>
      <c r="O36" s="46">
        <v>33</v>
      </c>
      <c r="P36" s="46">
        <v>34</v>
      </c>
      <c r="Q36" s="46">
        <f t="shared" si="2"/>
        <v>-1</v>
      </c>
      <c r="R36" s="34">
        <f t="shared" si="3"/>
        <v>255</v>
      </c>
      <c r="S36" s="34">
        <v>19</v>
      </c>
      <c r="T36" s="34" t="str">
        <f t="shared" si="4"/>
        <v>☆</v>
      </c>
      <c r="U36" s="34" t="str">
        <f t="shared" si="5"/>
        <v> </v>
      </c>
      <c r="V36" s="34" t="str">
        <f t="shared" si="6"/>
        <v>及格</v>
      </c>
    </row>
    <row r="37" ht="17.1" customHeight="1" spans="1:22">
      <c r="A37" s="197">
        <v>35</v>
      </c>
      <c r="B37" s="198">
        <v>8209</v>
      </c>
      <c r="C37" s="199" t="s">
        <v>69</v>
      </c>
      <c r="D37" s="31" t="s">
        <v>87</v>
      </c>
      <c r="E37" s="32">
        <v>83</v>
      </c>
      <c r="F37" s="32">
        <v>73</v>
      </c>
      <c r="G37" s="32">
        <v>58</v>
      </c>
      <c r="H37" s="32">
        <v>51</v>
      </c>
      <c r="I37" s="32">
        <v>62</v>
      </c>
      <c r="J37" s="33">
        <v>48</v>
      </c>
      <c r="K37" s="32">
        <v>45</v>
      </c>
      <c r="L37" s="32">
        <v>37</v>
      </c>
      <c r="M37" s="44">
        <f t="shared" si="0"/>
        <v>457</v>
      </c>
      <c r="N37" s="45">
        <f t="shared" si="1"/>
        <v>0.652857142857143</v>
      </c>
      <c r="O37" s="46">
        <v>53</v>
      </c>
      <c r="P37" s="46">
        <v>35</v>
      </c>
      <c r="Q37" s="46">
        <f t="shared" si="2"/>
        <v>18</v>
      </c>
      <c r="R37" s="34">
        <f t="shared" si="3"/>
        <v>214</v>
      </c>
      <c r="S37" s="34">
        <v>45</v>
      </c>
      <c r="T37" s="34" t="str">
        <f t="shared" si="4"/>
        <v> </v>
      </c>
      <c r="U37" s="34" t="str">
        <f t="shared" si="5"/>
        <v> </v>
      </c>
      <c r="V37" s="34" t="str">
        <f t="shared" si="6"/>
        <v>及格</v>
      </c>
    </row>
    <row r="38" ht="17.1" customHeight="1" spans="1:22">
      <c r="A38" s="197">
        <v>36</v>
      </c>
      <c r="B38" s="198">
        <v>8137</v>
      </c>
      <c r="C38" s="199" t="s">
        <v>47</v>
      </c>
      <c r="D38" s="31" t="s">
        <v>88</v>
      </c>
      <c r="E38" s="32">
        <v>78</v>
      </c>
      <c r="F38" s="32">
        <v>65</v>
      </c>
      <c r="G38" s="32">
        <v>58</v>
      </c>
      <c r="H38" s="32">
        <v>53</v>
      </c>
      <c r="I38" s="32">
        <v>57</v>
      </c>
      <c r="J38" s="33">
        <v>60</v>
      </c>
      <c r="K38" s="32">
        <v>43</v>
      </c>
      <c r="L38" s="32">
        <v>36</v>
      </c>
      <c r="M38" s="44">
        <f t="shared" si="0"/>
        <v>450</v>
      </c>
      <c r="N38" s="45">
        <f t="shared" si="1"/>
        <v>0.642857142857143</v>
      </c>
      <c r="O38" s="46">
        <v>37</v>
      </c>
      <c r="P38" s="46">
        <v>36</v>
      </c>
      <c r="Q38" s="46">
        <f t="shared" si="2"/>
        <v>1</v>
      </c>
      <c r="R38" s="34">
        <f t="shared" si="3"/>
        <v>201</v>
      </c>
      <c r="S38" s="34">
        <v>57</v>
      </c>
      <c r="T38" s="34" t="str">
        <f t="shared" si="4"/>
        <v> </v>
      </c>
      <c r="U38" s="34" t="str">
        <f t="shared" si="5"/>
        <v> </v>
      </c>
      <c r="V38" s="34" t="str">
        <f t="shared" si="6"/>
        <v>及格</v>
      </c>
    </row>
    <row r="39" ht="17.1" customHeight="1" spans="1:22">
      <c r="A39" s="197">
        <v>37</v>
      </c>
      <c r="B39" s="198">
        <v>8132</v>
      </c>
      <c r="C39" s="199" t="s">
        <v>45</v>
      </c>
      <c r="D39" s="31" t="s">
        <v>89</v>
      </c>
      <c r="E39" s="32">
        <v>81</v>
      </c>
      <c r="F39" s="32">
        <v>86</v>
      </c>
      <c r="G39" s="32">
        <v>65</v>
      </c>
      <c r="H39" s="32">
        <v>51</v>
      </c>
      <c r="I39" s="32">
        <v>59</v>
      </c>
      <c r="J39" s="33">
        <v>45</v>
      </c>
      <c r="K39" s="32">
        <v>31</v>
      </c>
      <c r="L39" s="32">
        <v>30</v>
      </c>
      <c r="M39" s="44">
        <f t="shared" si="0"/>
        <v>448</v>
      </c>
      <c r="N39" s="45">
        <f t="shared" si="1"/>
        <v>0.64</v>
      </c>
      <c r="O39" s="46">
        <v>32</v>
      </c>
      <c r="P39" s="46">
        <v>37</v>
      </c>
      <c r="Q39" s="46">
        <f t="shared" si="2"/>
        <v>-5</v>
      </c>
      <c r="R39" s="34">
        <f t="shared" si="3"/>
        <v>232</v>
      </c>
      <c r="S39" s="34">
        <v>30</v>
      </c>
      <c r="T39" s="34" t="str">
        <f t="shared" si="4"/>
        <v> </v>
      </c>
      <c r="U39" s="34" t="str">
        <f t="shared" si="5"/>
        <v> </v>
      </c>
      <c r="V39" s="34" t="str">
        <f t="shared" si="6"/>
        <v>及格</v>
      </c>
    </row>
    <row r="40" ht="17.1" customHeight="1" spans="1:22">
      <c r="A40" s="197">
        <v>38</v>
      </c>
      <c r="B40" s="198">
        <v>8138</v>
      </c>
      <c r="C40" s="199" t="s">
        <v>45</v>
      </c>
      <c r="D40" s="31" t="s">
        <v>90</v>
      </c>
      <c r="E40" s="32">
        <v>72</v>
      </c>
      <c r="F40" s="32">
        <v>90</v>
      </c>
      <c r="G40" s="32">
        <v>59</v>
      </c>
      <c r="H40" s="32">
        <v>56</v>
      </c>
      <c r="I40" s="32">
        <v>60</v>
      </c>
      <c r="J40" s="33">
        <v>53</v>
      </c>
      <c r="K40" s="32">
        <v>36</v>
      </c>
      <c r="L40" s="32">
        <v>22</v>
      </c>
      <c r="M40" s="44">
        <f t="shared" si="0"/>
        <v>448</v>
      </c>
      <c r="N40" s="45">
        <f t="shared" si="1"/>
        <v>0.64</v>
      </c>
      <c r="O40" s="46">
        <v>38</v>
      </c>
      <c r="P40" s="46">
        <v>38</v>
      </c>
      <c r="Q40" s="46">
        <f t="shared" si="2"/>
        <v>0</v>
      </c>
      <c r="R40" s="34">
        <f t="shared" si="3"/>
        <v>221</v>
      </c>
      <c r="S40" s="34">
        <v>39</v>
      </c>
      <c r="T40" s="34" t="str">
        <f t="shared" si="4"/>
        <v> </v>
      </c>
      <c r="U40" s="34" t="str">
        <f t="shared" si="5"/>
        <v> </v>
      </c>
      <c r="V40" s="34" t="str">
        <f t="shared" si="6"/>
        <v>及格</v>
      </c>
    </row>
    <row r="41" ht="17.1" customHeight="1" spans="1:22">
      <c r="A41" s="197">
        <v>39</v>
      </c>
      <c r="B41" s="198">
        <v>8203</v>
      </c>
      <c r="C41" s="199" t="s">
        <v>47</v>
      </c>
      <c r="D41" s="31" t="s">
        <v>91</v>
      </c>
      <c r="E41" s="32">
        <v>87</v>
      </c>
      <c r="F41" s="32">
        <v>65</v>
      </c>
      <c r="G41" s="32">
        <v>50</v>
      </c>
      <c r="H41" s="32">
        <v>51</v>
      </c>
      <c r="I41" s="32">
        <v>66</v>
      </c>
      <c r="J41" s="33">
        <v>52</v>
      </c>
      <c r="K41" s="32">
        <v>39</v>
      </c>
      <c r="L41" s="32">
        <v>35</v>
      </c>
      <c r="M41" s="44">
        <f t="shared" si="0"/>
        <v>445</v>
      </c>
      <c r="N41" s="45">
        <f t="shared" si="1"/>
        <v>0.635714285714286</v>
      </c>
      <c r="O41" s="46">
        <v>47</v>
      </c>
      <c r="P41" s="46">
        <v>39</v>
      </c>
      <c r="Q41" s="46">
        <f t="shared" si="2"/>
        <v>8</v>
      </c>
      <c r="R41" s="34">
        <f t="shared" si="3"/>
        <v>202</v>
      </c>
      <c r="S41" s="34">
        <v>59</v>
      </c>
      <c r="T41" s="34" t="str">
        <f t="shared" si="4"/>
        <v> </v>
      </c>
      <c r="U41" s="34" t="str">
        <f t="shared" si="5"/>
        <v> </v>
      </c>
      <c r="V41" s="34" t="str">
        <f t="shared" si="6"/>
        <v>及格</v>
      </c>
    </row>
    <row r="42" ht="17.1" customHeight="1" spans="1:22">
      <c r="A42" s="197">
        <v>40</v>
      </c>
      <c r="B42" s="198">
        <v>8204</v>
      </c>
      <c r="C42" s="199" t="s">
        <v>55</v>
      </c>
      <c r="D42" s="31" t="s">
        <v>92</v>
      </c>
      <c r="E42" s="32">
        <v>74</v>
      </c>
      <c r="F42" s="32">
        <v>72</v>
      </c>
      <c r="G42" s="32">
        <v>63</v>
      </c>
      <c r="H42" s="32">
        <v>56</v>
      </c>
      <c r="I42" s="32">
        <v>60</v>
      </c>
      <c r="J42" s="33">
        <v>56</v>
      </c>
      <c r="K42" s="32">
        <v>31</v>
      </c>
      <c r="L42" s="32">
        <v>29</v>
      </c>
      <c r="M42" s="44">
        <f t="shared" si="0"/>
        <v>441</v>
      </c>
      <c r="N42" s="45">
        <f t="shared" si="1"/>
        <v>0.63</v>
      </c>
      <c r="O42" s="46">
        <v>48</v>
      </c>
      <c r="P42" s="46">
        <v>40</v>
      </c>
      <c r="Q42" s="46">
        <f t="shared" si="2"/>
        <v>8</v>
      </c>
      <c r="R42" s="34">
        <f t="shared" si="3"/>
        <v>209</v>
      </c>
      <c r="S42" s="34">
        <v>47</v>
      </c>
      <c r="T42" s="34" t="str">
        <f t="shared" si="4"/>
        <v> </v>
      </c>
      <c r="U42" s="34" t="str">
        <f t="shared" si="5"/>
        <v> </v>
      </c>
      <c r="V42" s="34" t="str">
        <f t="shared" si="6"/>
        <v>及格</v>
      </c>
    </row>
    <row r="43" ht="17.1" customHeight="1" spans="1:22">
      <c r="A43" s="197">
        <v>41</v>
      </c>
      <c r="B43" s="198">
        <v>8134</v>
      </c>
      <c r="C43" s="199" t="s">
        <v>49</v>
      </c>
      <c r="D43" s="31" t="s">
        <v>93</v>
      </c>
      <c r="E43" s="32">
        <v>78</v>
      </c>
      <c r="F43" s="32">
        <v>91</v>
      </c>
      <c r="G43" s="32">
        <v>59</v>
      </c>
      <c r="H43" s="32">
        <v>47</v>
      </c>
      <c r="I43" s="32">
        <v>50</v>
      </c>
      <c r="J43" s="33">
        <v>43</v>
      </c>
      <c r="K43" s="32">
        <v>41</v>
      </c>
      <c r="L43" s="32">
        <v>31</v>
      </c>
      <c r="M43" s="44">
        <f t="shared" si="0"/>
        <v>440</v>
      </c>
      <c r="N43" s="45">
        <f t="shared" si="1"/>
        <v>0.628571428571429</v>
      </c>
      <c r="O43" s="46">
        <v>34</v>
      </c>
      <c r="P43" s="46">
        <v>41</v>
      </c>
      <c r="Q43" s="46">
        <f t="shared" si="2"/>
        <v>-7</v>
      </c>
      <c r="R43" s="34">
        <f t="shared" si="3"/>
        <v>228</v>
      </c>
      <c r="S43" s="34">
        <v>33</v>
      </c>
      <c r="T43" s="34" t="str">
        <f t="shared" si="4"/>
        <v> </v>
      </c>
      <c r="U43" s="34" t="str">
        <f t="shared" si="5"/>
        <v> </v>
      </c>
      <c r="V43" s="34" t="str">
        <f t="shared" si="6"/>
        <v>及格</v>
      </c>
    </row>
    <row r="44" ht="17.1" customHeight="1" spans="1:22">
      <c r="A44" s="197">
        <v>43</v>
      </c>
      <c r="B44" s="198">
        <v>8135</v>
      </c>
      <c r="C44" s="199" t="s">
        <v>45</v>
      </c>
      <c r="D44" s="31" t="s">
        <v>94</v>
      </c>
      <c r="E44" s="32">
        <v>80</v>
      </c>
      <c r="F44" s="32">
        <v>72</v>
      </c>
      <c r="G44" s="32">
        <v>63</v>
      </c>
      <c r="H44" s="32">
        <v>52</v>
      </c>
      <c r="I44" s="32">
        <v>58</v>
      </c>
      <c r="J44" s="33">
        <v>48</v>
      </c>
      <c r="K44" s="32">
        <v>37</v>
      </c>
      <c r="L44" s="32">
        <v>30</v>
      </c>
      <c r="M44" s="44">
        <f t="shared" si="0"/>
        <v>440</v>
      </c>
      <c r="N44" s="45">
        <f t="shared" si="1"/>
        <v>0.628571428571429</v>
      </c>
      <c r="O44" s="46">
        <v>35</v>
      </c>
      <c r="P44" s="46">
        <v>42</v>
      </c>
      <c r="Q44" s="46">
        <f t="shared" si="2"/>
        <v>-7</v>
      </c>
      <c r="R44" s="34">
        <f t="shared" si="3"/>
        <v>215</v>
      </c>
      <c r="S44" s="34">
        <v>44</v>
      </c>
      <c r="T44" s="34" t="str">
        <f t="shared" si="4"/>
        <v> </v>
      </c>
      <c r="U44" s="34" t="str">
        <f t="shared" si="5"/>
        <v> </v>
      </c>
      <c r="V44" s="34" t="str">
        <f t="shared" si="6"/>
        <v>及格</v>
      </c>
    </row>
    <row r="45" ht="17.1" customHeight="1" spans="1:22">
      <c r="A45" s="197">
        <v>42</v>
      </c>
      <c r="B45" s="198">
        <v>8140</v>
      </c>
      <c r="C45" s="199" t="s">
        <v>73</v>
      </c>
      <c r="D45" s="31" t="s">
        <v>95</v>
      </c>
      <c r="E45" s="32">
        <v>67</v>
      </c>
      <c r="F45" s="32">
        <v>77</v>
      </c>
      <c r="G45" s="32">
        <v>75</v>
      </c>
      <c r="H45" s="32">
        <v>62</v>
      </c>
      <c r="I45" s="32">
        <v>44</v>
      </c>
      <c r="J45" s="33">
        <v>55</v>
      </c>
      <c r="K45" s="32">
        <v>32</v>
      </c>
      <c r="L45" s="32">
        <v>28</v>
      </c>
      <c r="M45" s="44">
        <f t="shared" si="0"/>
        <v>440</v>
      </c>
      <c r="N45" s="45">
        <f t="shared" si="1"/>
        <v>0.628571428571429</v>
      </c>
      <c r="O45" s="46">
        <v>40</v>
      </c>
      <c r="P45" s="46">
        <v>43</v>
      </c>
      <c r="Q45" s="46">
        <f t="shared" si="2"/>
        <v>-3</v>
      </c>
      <c r="R45" s="34">
        <f t="shared" si="3"/>
        <v>219</v>
      </c>
      <c r="S45" s="34">
        <v>41</v>
      </c>
      <c r="T45" s="34" t="str">
        <f t="shared" si="4"/>
        <v> </v>
      </c>
      <c r="U45" s="34" t="str">
        <f t="shared" si="5"/>
        <v> </v>
      </c>
      <c r="V45" s="34" t="str">
        <f t="shared" si="6"/>
        <v>及格</v>
      </c>
    </row>
    <row r="46" ht="17.1" customHeight="1" spans="1:22">
      <c r="A46" s="197">
        <v>44</v>
      </c>
      <c r="B46" s="198">
        <v>8235</v>
      </c>
      <c r="C46" s="199" t="s">
        <v>73</v>
      </c>
      <c r="D46" s="31" t="s">
        <v>96</v>
      </c>
      <c r="E46" s="32">
        <v>87</v>
      </c>
      <c r="F46" s="32">
        <v>79</v>
      </c>
      <c r="G46" s="32">
        <v>62</v>
      </c>
      <c r="H46" s="32">
        <v>45</v>
      </c>
      <c r="I46" s="32">
        <v>46</v>
      </c>
      <c r="J46" s="33">
        <v>43</v>
      </c>
      <c r="K46" s="32">
        <v>37</v>
      </c>
      <c r="L46" s="32">
        <v>38</v>
      </c>
      <c r="M46" s="44">
        <f t="shared" si="0"/>
        <v>437</v>
      </c>
      <c r="N46" s="45">
        <f t="shared" si="1"/>
        <v>0.624285714285714</v>
      </c>
      <c r="O46" s="46">
        <v>79</v>
      </c>
      <c r="P46" s="46">
        <v>44</v>
      </c>
      <c r="Q46" s="46">
        <f t="shared" si="2"/>
        <v>35</v>
      </c>
      <c r="R46" s="34">
        <f t="shared" si="3"/>
        <v>228</v>
      </c>
      <c r="S46" s="34">
        <v>34</v>
      </c>
      <c r="T46" s="34" t="str">
        <f t="shared" si="4"/>
        <v> </v>
      </c>
      <c r="U46" s="34" t="str">
        <f t="shared" si="5"/>
        <v> </v>
      </c>
      <c r="V46" s="34" t="str">
        <f t="shared" si="6"/>
        <v>及格</v>
      </c>
    </row>
    <row r="47" ht="17.1" customHeight="1" spans="1:22">
      <c r="A47" s="197">
        <v>46</v>
      </c>
      <c r="B47" s="200">
        <v>8345</v>
      </c>
      <c r="C47" s="201" t="s">
        <v>45</v>
      </c>
      <c r="D47" s="58" t="s">
        <v>97</v>
      </c>
      <c r="E47" s="59">
        <v>81</v>
      </c>
      <c r="F47" s="59">
        <v>66</v>
      </c>
      <c r="G47" s="59">
        <v>54</v>
      </c>
      <c r="H47" s="59">
        <v>50</v>
      </c>
      <c r="I47" s="59">
        <v>55</v>
      </c>
      <c r="J47" s="60">
        <v>52</v>
      </c>
      <c r="K47" s="59">
        <v>40</v>
      </c>
      <c r="L47" s="59">
        <v>38</v>
      </c>
      <c r="M47" s="62">
        <f t="shared" si="0"/>
        <v>436</v>
      </c>
      <c r="N47" s="63">
        <f t="shared" si="1"/>
        <v>0.622857142857143</v>
      </c>
      <c r="O47" s="64">
        <v>0</v>
      </c>
      <c r="P47" s="46">
        <v>45</v>
      </c>
      <c r="Q47" s="64">
        <f t="shared" si="2"/>
        <v>-45</v>
      </c>
      <c r="R47" s="65">
        <f t="shared" si="3"/>
        <v>201</v>
      </c>
      <c r="S47" s="34">
        <v>58</v>
      </c>
      <c r="T47" s="65" t="str">
        <f t="shared" si="4"/>
        <v> </v>
      </c>
      <c r="U47" s="34" t="str">
        <f t="shared" si="5"/>
        <v> </v>
      </c>
      <c r="V47" s="65" t="str">
        <f t="shared" si="6"/>
        <v>及格</v>
      </c>
    </row>
    <row r="48" ht="17.1" customHeight="1" spans="1:22">
      <c r="A48" s="197">
        <v>45</v>
      </c>
      <c r="B48" s="198">
        <v>8144</v>
      </c>
      <c r="C48" s="199" t="s">
        <v>52</v>
      </c>
      <c r="D48" s="31" t="s">
        <v>98</v>
      </c>
      <c r="E48" s="32">
        <v>83</v>
      </c>
      <c r="F48" s="32">
        <v>84</v>
      </c>
      <c r="G48" s="32">
        <v>58</v>
      </c>
      <c r="H48" s="32">
        <v>32</v>
      </c>
      <c r="I48" s="32">
        <v>51</v>
      </c>
      <c r="J48" s="33">
        <v>53</v>
      </c>
      <c r="K48" s="32">
        <v>38</v>
      </c>
      <c r="L48" s="32">
        <v>37</v>
      </c>
      <c r="M48" s="44">
        <f t="shared" si="0"/>
        <v>436</v>
      </c>
      <c r="N48" s="45">
        <f t="shared" si="1"/>
        <v>0.622857142857143</v>
      </c>
      <c r="O48" s="46">
        <v>44</v>
      </c>
      <c r="P48" s="46">
        <v>46</v>
      </c>
      <c r="Q48" s="46">
        <f t="shared" si="2"/>
        <v>-2</v>
      </c>
      <c r="R48" s="34">
        <f t="shared" si="3"/>
        <v>225</v>
      </c>
      <c r="S48" s="34">
        <v>35</v>
      </c>
      <c r="T48" s="34" t="str">
        <f t="shared" si="4"/>
        <v> </v>
      </c>
      <c r="U48" s="34" t="str">
        <f t="shared" si="5"/>
        <v> </v>
      </c>
      <c r="V48" s="34" t="str">
        <f t="shared" si="6"/>
        <v>及格</v>
      </c>
    </row>
    <row r="49" ht="17.1" customHeight="1" spans="1:22">
      <c r="A49" s="197">
        <v>48</v>
      </c>
      <c r="B49" s="198">
        <v>8218</v>
      </c>
      <c r="C49" s="199" t="s">
        <v>73</v>
      </c>
      <c r="D49" s="31" t="s">
        <v>99</v>
      </c>
      <c r="E49" s="32">
        <v>72</v>
      </c>
      <c r="F49" s="32">
        <v>74</v>
      </c>
      <c r="G49" s="32">
        <v>45</v>
      </c>
      <c r="H49" s="32">
        <v>63</v>
      </c>
      <c r="I49" s="32">
        <v>43</v>
      </c>
      <c r="J49" s="33">
        <v>48</v>
      </c>
      <c r="K49" s="32">
        <v>41</v>
      </c>
      <c r="L49" s="32">
        <v>42</v>
      </c>
      <c r="M49" s="44">
        <f t="shared" si="0"/>
        <v>428</v>
      </c>
      <c r="N49" s="45">
        <f t="shared" si="1"/>
        <v>0.611428571428571</v>
      </c>
      <c r="O49" s="46">
        <v>62</v>
      </c>
      <c r="P49" s="46">
        <v>47</v>
      </c>
      <c r="Q49" s="46">
        <f t="shared" si="2"/>
        <v>15</v>
      </c>
      <c r="R49" s="34">
        <f t="shared" si="3"/>
        <v>191</v>
      </c>
      <c r="S49" s="34">
        <v>71</v>
      </c>
      <c r="T49" s="34" t="str">
        <f t="shared" si="4"/>
        <v> </v>
      </c>
      <c r="U49" s="34" t="str">
        <f t="shared" si="5"/>
        <v> </v>
      </c>
      <c r="V49" s="34" t="str">
        <f t="shared" si="6"/>
        <v>及格</v>
      </c>
    </row>
    <row r="50" ht="17.1" customHeight="1" spans="1:22">
      <c r="A50" s="197">
        <v>47</v>
      </c>
      <c r="B50" s="198">
        <v>8221</v>
      </c>
      <c r="C50" s="199" t="s">
        <v>52</v>
      </c>
      <c r="D50" s="31" t="s">
        <v>100</v>
      </c>
      <c r="E50" s="32">
        <v>73</v>
      </c>
      <c r="F50" s="32">
        <v>89</v>
      </c>
      <c r="G50" s="32">
        <v>56</v>
      </c>
      <c r="H50" s="32">
        <v>31</v>
      </c>
      <c r="I50" s="32">
        <v>63</v>
      </c>
      <c r="J50" s="33">
        <v>46</v>
      </c>
      <c r="K50" s="32">
        <v>31</v>
      </c>
      <c r="L50" s="32">
        <v>39</v>
      </c>
      <c r="M50" s="44">
        <f t="shared" si="0"/>
        <v>428</v>
      </c>
      <c r="N50" s="45">
        <f t="shared" si="1"/>
        <v>0.611428571428571</v>
      </c>
      <c r="O50" s="46">
        <v>65</v>
      </c>
      <c r="P50" s="46">
        <v>48</v>
      </c>
      <c r="Q50" s="46">
        <f t="shared" si="2"/>
        <v>17</v>
      </c>
      <c r="R50" s="34">
        <f t="shared" si="3"/>
        <v>218</v>
      </c>
      <c r="S50" s="34">
        <v>42</v>
      </c>
      <c r="T50" s="34" t="str">
        <f t="shared" si="4"/>
        <v> </v>
      </c>
      <c r="U50" s="34" t="str">
        <f t="shared" si="5"/>
        <v> </v>
      </c>
      <c r="V50" s="34" t="str">
        <f t="shared" si="6"/>
        <v>及格</v>
      </c>
    </row>
    <row r="51" ht="17.1" customHeight="1" spans="1:22">
      <c r="A51" s="197">
        <v>49</v>
      </c>
      <c r="B51" s="198">
        <v>8238</v>
      </c>
      <c r="C51" s="199" t="s">
        <v>47</v>
      </c>
      <c r="D51" s="31" t="s">
        <v>101</v>
      </c>
      <c r="E51" s="32">
        <v>72</v>
      </c>
      <c r="F51" s="32">
        <v>94</v>
      </c>
      <c r="G51" s="32">
        <v>37</v>
      </c>
      <c r="H51" s="32">
        <v>69</v>
      </c>
      <c r="I51" s="32">
        <v>41</v>
      </c>
      <c r="J51" s="33">
        <v>54</v>
      </c>
      <c r="K51" s="32">
        <v>31</v>
      </c>
      <c r="L51" s="32">
        <v>29</v>
      </c>
      <c r="M51" s="44">
        <f t="shared" si="0"/>
        <v>427</v>
      </c>
      <c r="N51" s="45">
        <f t="shared" si="1"/>
        <v>0.61</v>
      </c>
      <c r="O51" s="46">
        <v>82</v>
      </c>
      <c r="P51" s="46">
        <v>49</v>
      </c>
      <c r="Q51" s="46">
        <f t="shared" si="2"/>
        <v>33</v>
      </c>
      <c r="R51" s="34">
        <f t="shared" si="3"/>
        <v>203</v>
      </c>
      <c r="S51" s="34">
        <v>52</v>
      </c>
      <c r="T51" s="34" t="str">
        <f t="shared" si="4"/>
        <v> </v>
      </c>
      <c r="U51" s="34" t="str">
        <f t="shared" si="5"/>
        <v> </v>
      </c>
      <c r="V51" s="34" t="str">
        <f t="shared" si="6"/>
        <v>及格</v>
      </c>
    </row>
    <row r="52" ht="17.1" customHeight="1" spans="1:22">
      <c r="A52" s="197">
        <v>51</v>
      </c>
      <c r="B52" s="198">
        <v>8227</v>
      </c>
      <c r="C52" s="199" t="s">
        <v>55</v>
      </c>
      <c r="D52" s="31" t="s">
        <v>102</v>
      </c>
      <c r="E52" s="32">
        <v>83</v>
      </c>
      <c r="F52" s="32">
        <v>70</v>
      </c>
      <c r="G52" s="32">
        <v>56</v>
      </c>
      <c r="H52" s="32">
        <v>40</v>
      </c>
      <c r="I52" s="32">
        <v>53</v>
      </c>
      <c r="J52" s="33">
        <v>53</v>
      </c>
      <c r="K52" s="32">
        <v>36</v>
      </c>
      <c r="L52" s="32">
        <v>35</v>
      </c>
      <c r="M52" s="44">
        <f t="shared" si="0"/>
        <v>426</v>
      </c>
      <c r="N52" s="45">
        <f t="shared" si="1"/>
        <v>0.608571428571429</v>
      </c>
      <c r="O52" s="46">
        <v>71</v>
      </c>
      <c r="P52" s="46">
        <v>50</v>
      </c>
      <c r="Q52" s="46">
        <f t="shared" si="2"/>
        <v>21</v>
      </c>
      <c r="R52" s="34">
        <f t="shared" si="3"/>
        <v>209</v>
      </c>
      <c r="S52" s="34">
        <v>48</v>
      </c>
      <c r="T52" s="34" t="str">
        <f t="shared" si="4"/>
        <v> </v>
      </c>
      <c r="U52" s="34" t="str">
        <f t="shared" si="5"/>
        <v> </v>
      </c>
      <c r="V52" s="34" t="str">
        <f t="shared" si="6"/>
        <v>及格</v>
      </c>
    </row>
    <row r="53" ht="17.1" customHeight="1" spans="1:22">
      <c r="A53" s="197">
        <v>50</v>
      </c>
      <c r="B53" s="198">
        <v>8206</v>
      </c>
      <c r="C53" s="199" t="s">
        <v>47</v>
      </c>
      <c r="D53" s="31" t="s">
        <v>103</v>
      </c>
      <c r="E53" s="32">
        <v>69</v>
      </c>
      <c r="F53" s="32">
        <v>77</v>
      </c>
      <c r="G53" s="32">
        <v>64</v>
      </c>
      <c r="H53" s="32">
        <v>61</v>
      </c>
      <c r="I53" s="32">
        <v>54</v>
      </c>
      <c r="J53" s="33">
        <v>30</v>
      </c>
      <c r="K53" s="32">
        <v>36</v>
      </c>
      <c r="L53" s="32">
        <v>35</v>
      </c>
      <c r="M53" s="44">
        <f t="shared" si="0"/>
        <v>426</v>
      </c>
      <c r="N53" s="45">
        <f t="shared" si="1"/>
        <v>0.608571428571429</v>
      </c>
      <c r="O53" s="46">
        <v>50</v>
      </c>
      <c r="P53" s="46">
        <v>51</v>
      </c>
      <c r="Q53" s="46">
        <f t="shared" si="2"/>
        <v>-1</v>
      </c>
      <c r="R53" s="34">
        <f t="shared" si="3"/>
        <v>210</v>
      </c>
      <c r="S53" s="34">
        <v>46</v>
      </c>
      <c r="T53" s="34" t="str">
        <f t="shared" si="4"/>
        <v> </v>
      </c>
      <c r="U53" s="34" t="str">
        <f t="shared" si="5"/>
        <v> </v>
      </c>
      <c r="V53" s="34" t="str">
        <f t="shared" si="6"/>
        <v>及格</v>
      </c>
    </row>
    <row r="54" ht="17.1" customHeight="1" spans="1:22">
      <c r="A54" s="197">
        <v>52</v>
      </c>
      <c r="B54" s="198">
        <v>8239</v>
      </c>
      <c r="C54" s="199" t="s">
        <v>45</v>
      </c>
      <c r="D54" s="31" t="s">
        <v>104</v>
      </c>
      <c r="E54" s="32">
        <v>79</v>
      </c>
      <c r="F54" s="32">
        <v>68</v>
      </c>
      <c r="G54" s="32">
        <v>43</v>
      </c>
      <c r="H54" s="32">
        <v>64</v>
      </c>
      <c r="I54" s="32">
        <v>58</v>
      </c>
      <c r="J54" s="33">
        <v>41</v>
      </c>
      <c r="K54" s="32">
        <v>40</v>
      </c>
      <c r="L54" s="32">
        <v>32</v>
      </c>
      <c r="M54" s="44">
        <f t="shared" si="0"/>
        <v>425</v>
      </c>
      <c r="N54" s="45">
        <f t="shared" si="1"/>
        <v>0.607142857142857</v>
      </c>
      <c r="O54" s="46">
        <v>83</v>
      </c>
      <c r="P54" s="46">
        <v>52</v>
      </c>
      <c r="Q54" s="46">
        <f t="shared" si="2"/>
        <v>31</v>
      </c>
      <c r="R54" s="34">
        <f t="shared" si="3"/>
        <v>190</v>
      </c>
      <c r="S54" s="34">
        <v>74</v>
      </c>
      <c r="T54" s="34" t="str">
        <f t="shared" si="4"/>
        <v> </v>
      </c>
      <c r="U54" s="34" t="str">
        <f t="shared" si="5"/>
        <v> </v>
      </c>
      <c r="V54" s="34" t="str">
        <f t="shared" si="6"/>
        <v>及格</v>
      </c>
    </row>
    <row r="55" ht="17.1" customHeight="1" spans="1:22">
      <c r="A55" s="197">
        <v>53</v>
      </c>
      <c r="B55" s="198">
        <v>8226</v>
      </c>
      <c r="C55" s="199" t="s">
        <v>55</v>
      </c>
      <c r="D55" s="31" t="s">
        <v>105</v>
      </c>
      <c r="E55" s="32">
        <v>91</v>
      </c>
      <c r="F55" s="32">
        <v>44</v>
      </c>
      <c r="G55" s="32">
        <v>68</v>
      </c>
      <c r="H55" s="32">
        <v>49</v>
      </c>
      <c r="I55" s="32">
        <v>65</v>
      </c>
      <c r="J55" s="33">
        <v>52</v>
      </c>
      <c r="K55" s="32">
        <v>28</v>
      </c>
      <c r="L55" s="32">
        <v>26</v>
      </c>
      <c r="M55" s="44">
        <f t="shared" si="0"/>
        <v>423</v>
      </c>
      <c r="N55" s="45">
        <f t="shared" si="1"/>
        <v>0.604285714285714</v>
      </c>
      <c r="O55" s="46">
        <v>70</v>
      </c>
      <c r="P55" s="46">
        <v>53</v>
      </c>
      <c r="Q55" s="46">
        <f t="shared" si="2"/>
        <v>17</v>
      </c>
      <c r="R55" s="34">
        <f t="shared" si="3"/>
        <v>203</v>
      </c>
      <c r="S55" s="34">
        <v>53</v>
      </c>
      <c r="T55" s="34" t="str">
        <f t="shared" si="4"/>
        <v> </v>
      </c>
      <c r="U55" s="34" t="str">
        <f t="shared" si="5"/>
        <v> </v>
      </c>
      <c r="V55" s="34" t="str">
        <f t="shared" si="6"/>
        <v>及格</v>
      </c>
    </row>
    <row r="56" ht="17.1" customHeight="1" spans="1:22">
      <c r="A56" s="197">
        <v>54</v>
      </c>
      <c r="B56" s="198">
        <v>8141</v>
      </c>
      <c r="C56" s="199" t="s">
        <v>73</v>
      </c>
      <c r="D56" s="31" t="s">
        <v>106</v>
      </c>
      <c r="E56" s="32">
        <v>78</v>
      </c>
      <c r="F56" s="32">
        <v>81</v>
      </c>
      <c r="G56" s="32">
        <v>43</v>
      </c>
      <c r="H56" s="32">
        <v>48</v>
      </c>
      <c r="I56" s="32">
        <v>43</v>
      </c>
      <c r="J56" s="33">
        <v>63</v>
      </c>
      <c r="K56" s="32">
        <v>42</v>
      </c>
      <c r="L56" s="32">
        <v>22</v>
      </c>
      <c r="M56" s="44">
        <f t="shared" si="0"/>
        <v>420</v>
      </c>
      <c r="N56" s="45">
        <f t="shared" si="1"/>
        <v>0.6</v>
      </c>
      <c r="O56" s="46">
        <v>41</v>
      </c>
      <c r="P56" s="46">
        <v>54</v>
      </c>
      <c r="Q56" s="46">
        <f t="shared" si="2"/>
        <v>-13</v>
      </c>
      <c r="R56" s="34">
        <f t="shared" si="3"/>
        <v>202</v>
      </c>
      <c r="S56" s="34">
        <v>55</v>
      </c>
      <c r="T56" s="34" t="str">
        <f t="shared" si="4"/>
        <v> </v>
      </c>
      <c r="U56" s="34" t="str">
        <f t="shared" si="5"/>
        <v> </v>
      </c>
      <c r="V56" s="34" t="str">
        <f t="shared" si="6"/>
        <v>及格</v>
      </c>
    </row>
    <row r="57" ht="17.1" customHeight="1" spans="1:22">
      <c r="A57" s="197">
        <v>55</v>
      </c>
      <c r="B57" s="198">
        <v>8126</v>
      </c>
      <c r="C57" s="199" t="s">
        <v>52</v>
      </c>
      <c r="D57" s="31" t="s">
        <v>107</v>
      </c>
      <c r="E57" s="32">
        <v>83</v>
      </c>
      <c r="F57" s="32">
        <v>56</v>
      </c>
      <c r="G57" s="32">
        <v>66</v>
      </c>
      <c r="H57" s="32">
        <v>38</v>
      </c>
      <c r="I57" s="32">
        <v>57</v>
      </c>
      <c r="J57" s="33">
        <v>50</v>
      </c>
      <c r="K57" s="32">
        <v>41</v>
      </c>
      <c r="L57" s="32">
        <v>28</v>
      </c>
      <c r="M57" s="44">
        <f t="shared" si="0"/>
        <v>419</v>
      </c>
      <c r="N57" s="45">
        <f t="shared" si="1"/>
        <v>0.598571428571429</v>
      </c>
      <c r="O57" s="46">
        <v>26</v>
      </c>
      <c r="P57" s="46">
        <v>55</v>
      </c>
      <c r="Q57" s="46">
        <f t="shared" si="2"/>
        <v>-29</v>
      </c>
      <c r="R57" s="34">
        <f t="shared" si="3"/>
        <v>205</v>
      </c>
      <c r="S57" s="34">
        <v>50</v>
      </c>
      <c r="T57" s="34" t="str">
        <f t="shared" si="4"/>
        <v> </v>
      </c>
      <c r="U57" s="34" t="str">
        <f t="shared" si="5"/>
        <v> </v>
      </c>
      <c r="V57" s="34" t="str">
        <f t="shared" si="6"/>
        <v/>
      </c>
    </row>
    <row r="58" ht="17.1" customHeight="1" spans="1:22">
      <c r="A58" s="197">
        <v>56</v>
      </c>
      <c r="B58" s="198">
        <v>8211</v>
      </c>
      <c r="C58" s="199" t="s">
        <v>52</v>
      </c>
      <c r="D58" s="31" t="s">
        <v>108</v>
      </c>
      <c r="E58" s="32">
        <v>72</v>
      </c>
      <c r="F58" s="32">
        <v>72</v>
      </c>
      <c r="G58" s="32">
        <v>56</v>
      </c>
      <c r="H58" s="32">
        <v>57</v>
      </c>
      <c r="I58" s="32">
        <v>66</v>
      </c>
      <c r="J58" s="33">
        <v>37</v>
      </c>
      <c r="K58" s="32">
        <v>35</v>
      </c>
      <c r="L58" s="32">
        <v>23</v>
      </c>
      <c r="M58" s="44">
        <f t="shared" si="0"/>
        <v>418</v>
      </c>
      <c r="N58" s="45">
        <f t="shared" si="1"/>
        <v>0.597142857142857</v>
      </c>
      <c r="O58" s="46">
        <v>55</v>
      </c>
      <c r="P58" s="46">
        <v>56</v>
      </c>
      <c r="Q58" s="46">
        <f t="shared" si="2"/>
        <v>-1</v>
      </c>
      <c r="R58" s="34">
        <f t="shared" si="3"/>
        <v>200</v>
      </c>
      <c r="S58" s="34">
        <v>60</v>
      </c>
      <c r="T58" s="34" t="str">
        <f t="shared" si="4"/>
        <v> </v>
      </c>
      <c r="U58" s="34" t="str">
        <f t="shared" si="5"/>
        <v> </v>
      </c>
      <c r="V58" s="34" t="str">
        <f t="shared" si="6"/>
        <v/>
      </c>
    </row>
    <row r="59" ht="17.1" customHeight="1" spans="1:22">
      <c r="A59" s="197">
        <v>57</v>
      </c>
      <c r="B59" s="198">
        <v>8210</v>
      </c>
      <c r="C59" s="199" t="s">
        <v>52</v>
      </c>
      <c r="D59" s="31" t="s">
        <v>109</v>
      </c>
      <c r="E59" s="32">
        <v>57</v>
      </c>
      <c r="F59" s="32">
        <v>93</v>
      </c>
      <c r="G59" s="32">
        <v>52</v>
      </c>
      <c r="H59" s="32">
        <v>46</v>
      </c>
      <c r="I59" s="32">
        <v>64</v>
      </c>
      <c r="J59" s="33">
        <v>43</v>
      </c>
      <c r="K59" s="32">
        <v>35</v>
      </c>
      <c r="L59" s="32">
        <v>27</v>
      </c>
      <c r="M59" s="44">
        <f t="shared" si="0"/>
        <v>417</v>
      </c>
      <c r="N59" s="45">
        <f t="shared" si="1"/>
        <v>0.595714285714286</v>
      </c>
      <c r="O59" s="46">
        <v>54</v>
      </c>
      <c r="P59" s="46">
        <v>57</v>
      </c>
      <c r="Q59" s="46">
        <f t="shared" si="2"/>
        <v>-3</v>
      </c>
      <c r="R59" s="34">
        <f t="shared" si="3"/>
        <v>202</v>
      </c>
      <c r="S59" s="34">
        <v>56</v>
      </c>
      <c r="T59" s="34" t="str">
        <f t="shared" si="4"/>
        <v> </v>
      </c>
      <c r="U59" s="34" t="str">
        <f t="shared" si="5"/>
        <v> </v>
      </c>
      <c r="V59" s="34" t="str">
        <f t="shared" si="6"/>
        <v/>
      </c>
    </row>
    <row r="60" ht="17.1" customHeight="1" spans="1:22">
      <c r="A60" s="197">
        <v>58</v>
      </c>
      <c r="B60" s="198">
        <v>8217</v>
      </c>
      <c r="C60" s="199" t="s">
        <v>73</v>
      </c>
      <c r="D60" s="31" t="s">
        <v>110</v>
      </c>
      <c r="E60" s="32">
        <v>77</v>
      </c>
      <c r="F60" s="32">
        <v>76</v>
      </c>
      <c r="G60" s="32">
        <v>56</v>
      </c>
      <c r="H60" s="32">
        <v>45</v>
      </c>
      <c r="I60" s="32">
        <v>40</v>
      </c>
      <c r="J60" s="33">
        <v>48</v>
      </c>
      <c r="K60" s="32">
        <v>36</v>
      </c>
      <c r="L60" s="32">
        <v>38</v>
      </c>
      <c r="M60" s="44">
        <f t="shared" si="0"/>
        <v>416</v>
      </c>
      <c r="N60" s="45">
        <f t="shared" si="1"/>
        <v>0.594285714285714</v>
      </c>
      <c r="O60" s="46">
        <v>61</v>
      </c>
      <c r="P60" s="46">
        <v>58</v>
      </c>
      <c r="Q60" s="46">
        <f t="shared" si="2"/>
        <v>3</v>
      </c>
      <c r="R60" s="34">
        <f t="shared" si="3"/>
        <v>209</v>
      </c>
      <c r="S60" s="34">
        <v>49</v>
      </c>
      <c r="T60" s="34" t="str">
        <f t="shared" si="4"/>
        <v> </v>
      </c>
      <c r="U60" s="34" t="str">
        <f t="shared" si="5"/>
        <v> </v>
      </c>
      <c r="V60" s="34" t="str">
        <f t="shared" si="6"/>
        <v/>
      </c>
    </row>
    <row r="61" ht="17.1" customHeight="1" spans="1:22">
      <c r="A61" s="197">
        <v>59</v>
      </c>
      <c r="B61" s="198">
        <v>8207</v>
      </c>
      <c r="C61" s="199" t="s">
        <v>57</v>
      </c>
      <c r="D61" s="31" t="s">
        <v>111</v>
      </c>
      <c r="E61" s="32">
        <v>77</v>
      </c>
      <c r="F61" s="32">
        <v>77</v>
      </c>
      <c r="G61" s="32">
        <v>68</v>
      </c>
      <c r="H61" s="32">
        <v>41</v>
      </c>
      <c r="I61" s="32">
        <v>51</v>
      </c>
      <c r="J61" s="33">
        <v>41</v>
      </c>
      <c r="K61" s="32">
        <v>30</v>
      </c>
      <c r="L61" s="32">
        <v>28</v>
      </c>
      <c r="M61" s="44">
        <f t="shared" si="0"/>
        <v>413</v>
      </c>
      <c r="N61" s="45">
        <f t="shared" si="1"/>
        <v>0.59</v>
      </c>
      <c r="O61" s="46">
        <v>51</v>
      </c>
      <c r="P61" s="46">
        <v>59</v>
      </c>
      <c r="Q61" s="46">
        <f t="shared" si="2"/>
        <v>-8</v>
      </c>
      <c r="R61" s="34">
        <f t="shared" si="3"/>
        <v>222</v>
      </c>
      <c r="S61" s="34">
        <v>38</v>
      </c>
      <c r="T61" s="34" t="str">
        <f t="shared" si="4"/>
        <v> </v>
      </c>
      <c r="U61" s="34" t="str">
        <f t="shared" si="5"/>
        <v> </v>
      </c>
      <c r="V61" s="34" t="str">
        <f t="shared" si="6"/>
        <v/>
      </c>
    </row>
    <row r="62" ht="17.1" customHeight="1" spans="1:22">
      <c r="A62" s="197">
        <v>62</v>
      </c>
      <c r="B62" s="198">
        <v>8201</v>
      </c>
      <c r="C62" s="199" t="s">
        <v>73</v>
      </c>
      <c r="D62" s="31" t="s">
        <v>112</v>
      </c>
      <c r="E62" s="32">
        <v>84</v>
      </c>
      <c r="F62" s="32">
        <v>57</v>
      </c>
      <c r="G62" s="32">
        <v>50</v>
      </c>
      <c r="H62" s="32">
        <v>62</v>
      </c>
      <c r="I62" s="32">
        <v>59</v>
      </c>
      <c r="J62" s="33">
        <v>39</v>
      </c>
      <c r="K62" s="32">
        <v>33</v>
      </c>
      <c r="L62" s="32">
        <v>25</v>
      </c>
      <c r="M62" s="44">
        <f t="shared" si="0"/>
        <v>409</v>
      </c>
      <c r="N62" s="45">
        <f t="shared" si="1"/>
        <v>0.584285714285714</v>
      </c>
      <c r="O62" s="46">
        <v>45</v>
      </c>
      <c r="P62" s="46">
        <v>60</v>
      </c>
      <c r="Q62" s="46">
        <f t="shared" si="2"/>
        <v>-15</v>
      </c>
      <c r="R62" s="34">
        <f t="shared" si="3"/>
        <v>191</v>
      </c>
      <c r="S62" s="34">
        <v>72</v>
      </c>
      <c r="T62" s="34" t="str">
        <f t="shared" si="4"/>
        <v> </v>
      </c>
      <c r="U62" s="34" t="str">
        <f t="shared" si="5"/>
        <v> </v>
      </c>
      <c r="V62" s="34" t="str">
        <f t="shared" si="6"/>
        <v/>
      </c>
    </row>
    <row r="63" ht="17.1" customHeight="1" spans="1:22">
      <c r="A63" s="197">
        <v>60</v>
      </c>
      <c r="B63" s="198">
        <v>8205</v>
      </c>
      <c r="C63" s="199" t="s">
        <v>52</v>
      </c>
      <c r="D63" s="31" t="s">
        <v>113</v>
      </c>
      <c r="E63" s="32">
        <v>73</v>
      </c>
      <c r="F63" s="32">
        <v>72</v>
      </c>
      <c r="G63" s="32">
        <v>53</v>
      </c>
      <c r="H63" s="32">
        <v>27</v>
      </c>
      <c r="I63" s="32">
        <v>52</v>
      </c>
      <c r="J63" s="33">
        <v>64</v>
      </c>
      <c r="K63" s="32">
        <v>39</v>
      </c>
      <c r="L63" s="32">
        <v>29</v>
      </c>
      <c r="M63" s="44">
        <f t="shared" si="0"/>
        <v>409</v>
      </c>
      <c r="N63" s="45">
        <f t="shared" si="1"/>
        <v>0.584285714285714</v>
      </c>
      <c r="O63" s="46">
        <v>49</v>
      </c>
      <c r="P63" s="46">
        <v>61</v>
      </c>
      <c r="Q63" s="46">
        <f t="shared" si="2"/>
        <v>-12</v>
      </c>
      <c r="R63" s="34">
        <f t="shared" si="3"/>
        <v>198</v>
      </c>
      <c r="S63" s="34">
        <v>63</v>
      </c>
      <c r="T63" s="34" t="str">
        <f t="shared" si="4"/>
        <v> </v>
      </c>
      <c r="U63" s="34" t="str">
        <f t="shared" si="5"/>
        <v> </v>
      </c>
      <c r="V63" s="34" t="str">
        <f t="shared" si="6"/>
        <v/>
      </c>
    </row>
    <row r="64" ht="17.1" customHeight="1" spans="1:22">
      <c r="A64" s="197">
        <v>61</v>
      </c>
      <c r="B64" s="198">
        <v>8220</v>
      </c>
      <c r="C64" s="199" t="s">
        <v>52</v>
      </c>
      <c r="D64" s="31" t="s">
        <v>114</v>
      </c>
      <c r="E64" s="32">
        <v>72</v>
      </c>
      <c r="F64" s="32">
        <v>76</v>
      </c>
      <c r="G64" s="32">
        <v>45</v>
      </c>
      <c r="H64" s="32">
        <v>40</v>
      </c>
      <c r="I64" s="32">
        <v>55</v>
      </c>
      <c r="J64" s="33">
        <v>51</v>
      </c>
      <c r="K64" s="32">
        <v>32</v>
      </c>
      <c r="L64" s="32">
        <v>38</v>
      </c>
      <c r="M64" s="44">
        <f t="shared" si="0"/>
        <v>409</v>
      </c>
      <c r="N64" s="45">
        <f t="shared" si="1"/>
        <v>0.584285714285714</v>
      </c>
      <c r="O64" s="46">
        <v>64</v>
      </c>
      <c r="P64" s="46">
        <v>62</v>
      </c>
      <c r="Q64" s="46">
        <f t="shared" si="2"/>
        <v>2</v>
      </c>
      <c r="R64" s="34">
        <f t="shared" si="3"/>
        <v>193</v>
      </c>
      <c r="S64" s="34">
        <v>68</v>
      </c>
      <c r="T64" s="34" t="str">
        <f t="shared" si="4"/>
        <v> </v>
      </c>
      <c r="U64" s="34" t="str">
        <f t="shared" si="5"/>
        <v> </v>
      </c>
      <c r="V64" s="34" t="str">
        <f t="shared" si="6"/>
        <v/>
      </c>
    </row>
    <row r="65" ht="17.1" customHeight="1" spans="1:22">
      <c r="A65" s="197">
        <v>64</v>
      </c>
      <c r="B65" s="198">
        <v>8216</v>
      </c>
      <c r="C65" s="199" t="s">
        <v>55</v>
      </c>
      <c r="D65" s="31" t="s">
        <v>115</v>
      </c>
      <c r="E65" s="32">
        <v>69</v>
      </c>
      <c r="F65" s="32">
        <v>66</v>
      </c>
      <c r="G65" s="32">
        <v>53</v>
      </c>
      <c r="H65" s="32">
        <v>46</v>
      </c>
      <c r="I65" s="32">
        <v>53</v>
      </c>
      <c r="J65" s="33">
        <v>55</v>
      </c>
      <c r="K65" s="32">
        <v>39</v>
      </c>
      <c r="L65" s="32">
        <v>27</v>
      </c>
      <c r="M65" s="44">
        <f t="shared" si="0"/>
        <v>408</v>
      </c>
      <c r="N65" s="45">
        <f t="shared" si="1"/>
        <v>0.582857142857143</v>
      </c>
      <c r="O65" s="46">
        <v>60</v>
      </c>
      <c r="P65" s="46">
        <v>63</v>
      </c>
      <c r="Q65" s="46">
        <f t="shared" si="2"/>
        <v>-3</v>
      </c>
      <c r="R65" s="34">
        <f t="shared" si="3"/>
        <v>188</v>
      </c>
      <c r="S65" s="34">
        <v>76</v>
      </c>
      <c r="T65" s="34" t="str">
        <f t="shared" si="4"/>
        <v> </v>
      </c>
      <c r="U65" s="34" t="str">
        <f t="shared" si="5"/>
        <v> </v>
      </c>
      <c r="V65" s="34" t="str">
        <f t="shared" si="6"/>
        <v/>
      </c>
    </row>
    <row r="66" ht="17.1" customHeight="1" spans="1:22">
      <c r="A66" s="197">
        <v>63</v>
      </c>
      <c r="B66" s="198">
        <v>8225</v>
      </c>
      <c r="C66" s="199" t="s">
        <v>52</v>
      </c>
      <c r="D66" s="31" t="s">
        <v>116</v>
      </c>
      <c r="E66" s="32">
        <v>69</v>
      </c>
      <c r="F66" s="32">
        <v>96</v>
      </c>
      <c r="G66" s="32">
        <v>35</v>
      </c>
      <c r="H66" s="32">
        <v>58</v>
      </c>
      <c r="I66" s="32">
        <v>52</v>
      </c>
      <c r="J66" s="33">
        <v>34</v>
      </c>
      <c r="K66" s="32">
        <v>26</v>
      </c>
      <c r="L66" s="32">
        <v>38</v>
      </c>
      <c r="M66" s="44">
        <f t="shared" si="0"/>
        <v>408</v>
      </c>
      <c r="N66" s="45">
        <f t="shared" si="1"/>
        <v>0.582857142857143</v>
      </c>
      <c r="O66" s="46">
        <v>69</v>
      </c>
      <c r="P66" s="46">
        <v>64</v>
      </c>
      <c r="Q66" s="46">
        <f t="shared" si="2"/>
        <v>5</v>
      </c>
      <c r="R66" s="34">
        <f t="shared" si="3"/>
        <v>200</v>
      </c>
      <c r="S66" s="34">
        <v>61</v>
      </c>
      <c r="T66" s="34" t="str">
        <f t="shared" si="4"/>
        <v> </v>
      </c>
      <c r="U66" s="34" t="str">
        <f t="shared" si="5"/>
        <v> </v>
      </c>
      <c r="V66" s="34" t="str">
        <f t="shared" si="6"/>
        <v/>
      </c>
    </row>
    <row r="67" ht="17.1" customHeight="1" spans="1:22">
      <c r="A67" s="197">
        <v>66</v>
      </c>
      <c r="B67" s="198">
        <v>8245</v>
      </c>
      <c r="C67" s="199" t="s">
        <v>55</v>
      </c>
      <c r="D67" s="31" t="s">
        <v>117</v>
      </c>
      <c r="E67" s="32">
        <v>90</v>
      </c>
      <c r="F67" s="32">
        <v>62</v>
      </c>
      <c r="G67" s="32">
        <v>51</v>
      </c>
      <c r="H67" s="32">
        <v>40</v>
      </c>
      <c r="I67" s="32">
        <v>50</v>
      </c>
      <c r="J67" s="33">
        <v>40</v>
      </c>
      <c r="K67" s="32">
        <v>35</v>
      </c>
      <c r="L67" s="32">
        <v>39</v>
      </c>
      <c r="M67" s="44">
        <f t="shared" ref="M67:M130" si="7">SUM(E67:L67)</f>
        <v>407</v>
      </c>
      <c r="N67" s="45">
        <f t="shared" ref="N67:N130" si="8">M67/700*100%</f>
        <v>0.581428571428571</v>
      </c>
      <c r="O67" s="46">
        <v>89</v>
      </c>
      <c r="P67" s="46">
        <v>65</v>
      </c>
      <c r="Q67" s="46">
        <f t="shared" ref="Q67:Q130" si="9">O67-P67</f>
        <v>24</v>
      </c>
      <c r="R67" s="34">
        <f t="shared" ref="R67:R130" si="10">E67+F67+G67</f>
        <v>203</v>
      </c>
      <c r="S67" s="34">
        <v>54</v>
      </c>
      <c r="T67" s="34" t="str">
        <f t="shared" ref="T67:T130" si="11">IF(AND(E67&gt;=72,F67&gt;=72,G67&gt;=72),"☆"," ")</f>
        <v> </v>
      </c>
      <c r="U67" s="34" t="str">
        <f t="shared" ref="U67:U130" si="12">IF(AND(E67&gt;=72,F67&gt;=72,G67&gt;=72,H67&gt;=48,I67&gt;=48,J67&gt;=48,K67&gt;=30,L67&gt;=30),"★"," ")</f>
        <v> </v>
      </c>
      <c r="V67" s="34" t="str">
        <f t="shared" ref="V67:V130" si="13">IF(M67&gt;=560,"优秀",IF(M67&gt;=525,"良好",IF(M67&gt;=420,"及格",IF(M67&lt;280,"低分",""))))</f>
        <v/>
      </c>
    </row>
    <row r="68" ht="17.1" customHeight="1" spans="1:22">
      <c r="A68" s="197">
        <v>65</v>
      </c>
      <c r="B68" s="198">
        <v>8246</v>
      </c>
      <c r="C68" s="199" t="s">
        <v>73</v>
      </c>
      <c r="D68" s="31" t="s">
        <v>118</v>
      </c>
      <c r="E68" s="32">
        <v>77</v>
      </c>
      <c r="F68" s="32">
        <v>74</v>
      </c>
      <c r="G68" s="32">
        <v>53</v>
      </c>
      <c r="H68" s="32">
        <v>47</v>
      </c>
      <c r="I68" s="32">
        <v>48</v>
      </c>
      <c r="J68" s="33">
        <v>44</v>
      </c>
      <c r="K68" s="32">
        <v>36</v>
      </c>
      <c r="L68" s="32">
        <v>28</v>
      </c>
      <c r="M68" s="44">
        <f t="shared" si="7"/>
        <v>407</v>
      </c>
      <c r="N68" s="45">
        <f t="shared" si="8"/>
        <v>0.581428571428571</v>
      </c>
      <c r="O68" s="46">
        <v>90</v>
      </c>
      <c r="P68" s="46">
        <v>66</v>
      </c>
      <c r="Q68" s="46">
        <f t="shared" si="9"/>
        <v>24</v>
      </c>
      <c r="R68" s="34">
        <f t="shared" si="10"/>
        <v>204</v>
      </c>
      <c r="S68" s="34">
        <v>51</v>
      </c>
      <c r="T68" s="34" t="str">
        <f t="shared" si="11"/>
        <v> </v>
      </c>
      <c r="U68" s="34" t="str">
        <f t="shared" si="12"/>
        <v> </v>
      </c>
      <c r="V68" s="34" t="str">
        <f t="shared" si="13"/>
        <v/>
      </c>
    </row>
    <row r="69" ht="17.1" customHeight="1" spans="1:22">
      <c r="A69" s="197">
        <v>67</v>
      </c>
      <c r="B69" s="198">
        <v>8139</v>
      </c>
      <c r="C69" s="199" t="s">
        <v>52</v>
      </c>
      <c r="D69" s="35" t="s">
        <v>119</v>
      </c>
      <c r="E69" s="32">
        <v>78</v>
      </c>
      <c r="F69" s="32">
        <v>53</v>
      </c>
      <c r="G69" s="32">
        <v>57</v>
      </c>
      <c r="H69" s="32">
        <v>41</v>
      </c>
      <c r="I69" s="32">
        <v>50</v>
      </c>
      <c r="J69" s="33">
        <v>51</v>
      </c>
      <c r="K69" s="32">
        <v>39</v>
      </c>
      <c r="L69" s="32">
        <v>38</v>
      </c>
      <c r="M69" s="44">
        <f t="shared" si="7"/>
        <v>407</v>
      </c>
      <c r="N69" s="45">
        <f t="shared" si="8"/>
        <v>0.581428571428571</v>
      </c>
      <c r="O69" s="46">
        <v>39</v>
      </c>
      <c r="P69" s="46">
        <v>67</v>
      </c>
      <c r="Q69" s="46">
        <f t="shared" si="9"/>
        <v>-28</v>
      </c>
      <c r="R69" s="34">
        <f t="shared" si="10"/>
        <v>188</v>
      </c>
      <c r="S69" s="34">
        <v>77</v>
      </c>
      <c r="T69" s="34" t="str">
        <f t="shared" si="11"/>
        <v> </v>
      </c>
      <c r="U69" s="34" t="str">
        <f t="shared" si="12"/>
        <v> </v>
      </c>
      <c r="V69" s="34" t="str">
        <f t="shared" si="13"/>
        <v/>
      </c>
    </row>
    <row r="70" ht="17.1" customHeight="1" spans="1:22">
      <c r="A70" s="197">
        <v>68</v>
      </c>
      <c r="B70" s="198">
        <v>8222</v>
      </c>
      <c r="C70" s="199" t="s">
        <v>52</v>
      </c>
      <c r="D70" s="31" t="s">
        <v>120</v>
      </c>
      <c r="E70" s="32">
        <v>75</v>
      </c>
      <c r="F70" s="32">
        <v>55</v>
      </c>
      <c r="G70" s="32">
        <v>63</v>
      </c>
      <c r="H70" s="32">
        <v>40</v>
      </c>
      <c r="I70" s="32">
        <v>48</v>
      </c>
      <c r="J70" s="33">
        <v>53</v>
      </c>
      <c r="K70" s="32">
        <v>35</v>
      </c>
      <c r="L70" s="32">
        <v>36</v>
      </c>
      <c r="M70" s="44">
        <f t="shared" si="7"/>
        <v>405</v>
      </c>
      <c r="N70" s="45">
        <f t="shared" si="8"/>
        <v>0.578571428571429</v>
      </c>
      <c r="O70" s="46">
        <v>66</v>
      </c>
      <c r="P70" s="46">
        <v>68</v>
      </c>
      <c r="Q70" s="46">
        <f t="shared" si="9"/>
        <v>-2</v>
      </c>
      <c r="R70" s="34">
        <f t="shared" si="10"/>
        <v>193</v>
      </c>
      <c r="S70" s="34">
        <v>69</v>
      </c>
      <c r="T70" s="34" t="str">
        <f t="shared" si="11"/>
        <v> </v>
      </c>
      <c r="U70" s="34" t="str">
        <f t="shared" si="12"/>
        <v> </v>
      </c>
      <c r="V70" s="34" t="str">
        <f t="shared" si="13"/>
        <v/>
      </c>
    </row>
    <row r="71" ht="17.1" customHeight="1" spans="1:22">
      <c r="A71" s="197">
        <v>69</v>
      </c>
      <c r="B71" s="198">
        <v>8232</v>
      </c>
      <c r="C71" s="199" t="s">
        <v>49</v>
      </c>
      <c r="D71" s="31" t="s">
        <v>121</v>
      </c>
      <c r="E71" s="32">
        <v>75</v>
      </c>
      <c r="F71" s="32">
        <v>82</v>
      </c>
      <c r="G71" s="32">
        <v>41</v>
      </c>
      <c r="H71" s="32">
        <v>41</v>
      </c>
      <c r="I71" s="32">
        <v>56</v>
      </c>
      <c r="J71" s="33">
        <v>45</v>
      </c>
      <c r="K71" s="32">
        <v>34</v>
      </c>
      <c r="L71" s="32">
        <v>30</v>
      </c>
      <c r="M71" s="44">
        <f t="shared" si="7"/>
        <v>404</v>
      </c>
      <c r="N71" s="45">
        <f t="shared" si="8"/>
        <v>0.577142857142857</v>
      </c>
      <c r="O71" s="46">
        <v>76</v>
      </c>
      <c r="P71" s="46">
        <v>69</v>
      </c>
      <c r="Q71" s="46">
        <f t="shared" si="9"/>
        <v>7</v>
      </c>
      <c r="R71" s="34">
        <f t="shared" si="10"/>
        <v>198</v>
      </c>
      <c r="S71" s="34">
        <v>64</v>
      </c>
      <c r="T71" s="34" t="str">
        <f t="shared" si="11"/>
        <v> </v>
      </c>
      <c r="U71" s="34" t="str">
        <f t="shared" si="12"/>
        <v> </v>
      </c>
      <c r="V71" s="34" t="str">
        <f t="shared" si="13"/>
        <v/>
      </c>
    </row>
    <row r="72" ht="17.1" customHeight="1" spans="1:22">
      <c r="A72" s="197">
        <v>70</v>
      </c>
      <c r="B72" s="198">
        <v>8208</v>
      </c>
      <c r="C72" s="199" t="s">
        <v>73</v>
      </c>
      <c r="D72" s="31" t="s">
        <v>122</v>
      </c>
      <c r="E72" s="32">
        <v>76</v>
      </c>
      <c r="F72" s="32">
        <v>74</v>
      </c>
      <c r="G72" s="32">
        <v>73</v>
      </c>
      <c r="H72" s="32">
        <v>49</v>
      </c>
      <c r="I72" s="32">
        <v>45</v>
      </c>
      <c r="J72" s="33">
        <v>36</v>
      </c>
      <c r="K72" s="32">
        <v>22</v>
      </c>
      <c r="L72" s="32">
        <v>27</v>
      </c>
      <c r="M72" s="44">
        <f t="shared" si="7"/>
        <v>402</v>
      </c>
      <c r="N72" s="45">
        <f t="shared" si="8"/>
        <v>0.574285714285714</v>
      </c>
      <c r="O72" s="46">
        <v>52</v>
      </c>
      <c r="P72" s="46">
        <v>70</v>
      </c>
      <c r="Q72" s="46">
        <f t="shared" si="9"/>
        <v>-18</v>
      </c>
      <c r="R72" s="34">
        <f t="shared" si="10"/>
        <v>223</v>
      </c>
      <c r="S72" s="34">
        <v>37</v>
      </c>
      <c r="T72" s="34" t="str">
        <f t="shared" si="11"/>
        <v>☆</v>
      </c>
      <c r="U72" s="34" t="str">
        <f t="shared" si="12"/>
        <v> </v>
      </c>
      <c r="V72" s="34" t="str">
        <f t="shared" si="13"/>
        <v/>
      </c>
    </row>
    <row r="73" ht="17.1" customHeight="1" spans="1:22">
      <c r="A73" s="197">
        <v>71</v>
      </c>
      <c r="B73" s="198">
        <v>8213</v>
      </c>
      <c r="C73" s="199" t="s">
        <v>73</v>
      </c>
      <c r="D73" s="31" t="s">
        <v>123</v>
      </c>
      <c r="E73" s="32">
        <v>68</v>
      </c>
      <c r="F73" s="32">
        <v>60</v>
      </c>
      <c r="G73" s="32">
        <v>64</v>
      </c>
      <c r="H73" s="32">
        <v>45</v>
      </c>
      <c r="I73" s="32">
        <v>49</v>
      </c>
      <c r="J73" s="33">
        <v>45</v>
      </c>
      <c r="K73" s="32">
        <v>38</v>
      </c>
      <c r="L73" s="32">
        <v>33</v>
      </c>
      <c r="M73" s="44">
        <f t="shared" si="7"/>
        <v>402</v>
      </c>
      <c r="N73" s="45">
        <f t="shared" si="8"/>
        <v>0.574285714285714</v>
      </c>
      <c r="O73" s="46">
        <v>57</v>
      </c>
      <c r="P73" s="46">
        <v>71</v>
      </c>
      <c r="Q73" s="46">
        <f t="shared" si="9"/>
        <v>-14</v>
      </c>
      <c r="R73" s="34">
        <f t="shared" si="10"/>
        <v>192</v>
      </c>
      <c r="S73" s="34">
        <v>70</v>
      </c>
      <c r="T73" s="34" t="str">
        <f t="shared" si="11"/>
        <v> </v>
      </c>
      <c r="U73" s="34" t="str">
        <f t="shared" si="12"/>
        <v> </v>
      </c>
      <c r="V73" s="34" t="str">
        <f t="shared" si="13"/>
        <v/>
      </c>
    </row>
    <row r="74" ht="17.1" customHeight="1" spans="1:22">
      <c r="A74" s="197">
        <v>72</v>
      </c>
      <c r="B74" s="198">
        <v>8143</v>
      </c>
      <c r="C74" s="199" t="s">
        <v>69</v>
      </c>
      <c r="D74" s="31" t="s">
        <v>124</v>
      </c>
      <c r="E74" s="32">
        <v>65</v>
      </c>
      <c r="F74" s="32">
        <v>77</v>
      </c>
      <c r="G74" s="32">
        <v>38</v>
      </c>
      <c r="H74" s="32">
        <v>44</v>
      </c>
      <c r="I74" s="32">
        <v>67</v>
      </c>
      <c r="J74" s="33">
        <v>37</v>
      </c>
      <c r="K74" s="32">
        <v>39</v>
      </c>
      <c r="L74" s="32">
        <v>35</v>
      </c>
      <c r="M74" s="44">
        <f t="shared" si="7"/>
        <v>402</v>
      </c>
      <c r="N74" s="45">
        <f t="shared" si="8"/>
        <v>0.574285714285714</v>
      </c>
      <c r="O74" s="46">
        <v>43</v>
      </c>
      <c r="P74" s="46">
        <v>72</v>
      </c>
      <c r="Q74" s="46">
        <f t="shared" si="9"/>
        <v>-29</v>
      </c>
      <c r="R74" s="34">
        <f t="shared" si="10"/>
        <v>180</v>
      </c>
      <c r="S74" s="34">
        <v>88</v>
      </c>
      <c r="T74" s="34" t="str">
        <f t="shared" si="11"/>
        <v> </v>
      </c>
      <c r="U74" s="34" t="str">
        <f t="shared" si="12"/>
        <v> </v>
      </c>
      <c r="V74" s="34" t="str">
        <f t="shared" si="13"/>
        <v/>
      </c>
    </row>
    <row r="75" ht="17.1" customHeight="1" spans="1:22">
      <c r="A75" s="197">
        <v>73</v>
      </c>
      <c r="B75" s="198">
        <v>8241</v>
      </c>
      <c r="C75" s="199" t="s">
        <v>47</v>
      </c>
      <c r="D75" s="31" t="s">
        <v>125</v>
      </c>
      <c r="E75" s="32">
        <v>86</v>
      </c>
      <c r="F75" s="32">
        <v>66</v>
      </c>
      <c r="G75" s="32">
        <v>39</v>
      </c>
      <c r="H75" s="32">
        <v>36</v>
      </c>
      <c r="I75" s="32">
        <v>57</v>
      </c>
      <c r="J75" s="33">
        <v>64</v>
      </c>
      <c r="K75" s="32">
        <v>28</v>
      </c>
      <c r="L75" s="32">
        <v>25</v>
      </c>
      <c r="M75" s="44">
        <f t="shared" si="7"/>
        <v>401</v>
      </c>
      <c r="N75" s="45">
        <f t="shared" si="8"/>
        <v>0.572857142857143</v>
      </c>
      <c r="O75" s="46">
        <v>85</v>
      </c>
      <c r="P75" s="46">
        <v>73</v>
      </c>
      <c r="Q75" s="46">
        <f t="shared" si="9"/>
        <v>12</v>
      </c>
      <c r="R75" s="34">
        <f t="shared" si="10"/>
        <v>191</v>
      </c>
      <c r="S75" s="34">
        <v>73</v>
      </c>
      <c r="T75" s="34" t="str">
        <f t="shared" si="11"/>
        <v> </v>
      </c>
      <c r="U75" s="34" t="str">
        <f t="shared" si="12"/>
        <v> </v>
      </c>
      <c r="V75" s="34" t="str">
        <f t="shared" si="13"/>
        <v/>
      </c>
    </row>
    <row r="76" ht="17.1" customHeight="1" spans="1:22">
      <c r="A76" s="197">
        <v>74</v>
      </c>
      <c r="B76" s="198">
        <v>8212</v>
      </c>
      <c r="C76" s="199" t="s">
        <v>45</v>
      </c>
      <c r="D76" s="31" t="s">
        <v>126</v>
      </c>
      <c r="E76" s="32">
        <v>84</v>
      </c>
      <c r="F76" s="32">
        <v>51</v>
      </c>
      <c r="G76" s="32">
        <v>52</v>
      </c>
      <c r="H76" s="32">
        <v>49</v>
      </c>
      <c r="I76" s="32">
        <v>52</v>
      </c>
      <c r="J76" s="33">
        <v>50</v>
      </c>
      <c r="K76" s="32">
        <v>38</v>
      </c>
      <c r="L76" s="32">
        <v>24</v>
      </c>
      <c r="M76" s="44">
        <f t="shared" si="7"/>
        <v>400</v>
      </c>
      <c r="N76" s="45">
        <f t="shared" si="8"/>
        <v>0.571428571428571</v>
      </c>
      <c r="O76" s="46">
        <v>56</v>
      </c>
      <c r="P76" s="46">
        <v>74</v>
      </c>
      <c r="Q76" s="46">
        <f t="shared" si="9"/>
        <v>-18</v>
      </c>
      <c r="R76" s="34">
        <f t="shared" si="10"/>
        <v>187</v>
      </c>
      <c r="S76" s="34">
        <v>79</v>
      </c>
      <c r="T76" s="34" t="str">
        <f t="shared" si="11"/>
        <v> </v>
      </c>
      <c r="U76" s="34" t="str">
        <f t="shared" si="12"/>
        <v> </v>
      </c>
      <c r="V76" s="34" t="str">
        <f t="shared" si="13"/>
        <v/>
      </c>
    </row>
    <row r="77" ht="17.1" customHeight="1" spans="1:22">
      <c r="A77" s="197">
        <v>76</v>
      </c>
      <c r="B77" s="198">
        <v>8237</v>
      </c>
      <c r="C77" s="199" t="s">
        <v>45</v>
      </c>
      <c r="D77" s="31" t="s">
        <v>127</v>
      </c>
      <c r="E77" s="32">
        <v>77</v>
      </c>
      <c r="F77" s="32">
        <v>58</v>
      </c>
      <c r="G77" s="32">
        <v>37</v>
      </c>
      <c r="H77" s="32">
        <v>55</v>
      </c>
      <c r="I77" s="32">
        <v>55</v>
      </c>
      <c r="J77" s="33">
        <v>48</v>
      </c>
      <c r="K77" s="32">
        <v>38</v>
      </c>
      <c r="L77" s="32">
        <v>31</v>
      </c>
      <c r="M77" s="44">
        <f t="shared" si="7"/>
        <v>399</v>
      </c>
      <c r="N77" s="45">
        <f t="shared" si="8"/>
        <v>0.57</v>
      </c>
      <c r="O77" s="46">
        <v>81</v>
      </c>
      <c r="P77" s="46">
        <v>75</v>
      </c>
      <c r="Q77" s="46">
        <f t="shared" si="9"/>
        <v>6</v>
      </c>
      <c r="R77" s="34">
        <f t="shared" si="10"/>
        <v>172</v>
      </c>
      <c r="S77" s="34">
        <v>98</v>
      </c>
      <c r="T77" s="34" t="str">
        <f t="shared" si="11"/>
        <v> </v>
      </c>
      <c r="U77" s="34" t="str">
        <f t="shared" si="12"/>
        <v> </v>
      </c>
      <c r="V77" s="34" t="str">
        <f t="shared" si="13"/>
        <v/>
      </c>
    </row>
    <row r="78" ht="17.1" customHeight="1" spans="1:22">
      <c r="A78" s="197">
        <v>75</v>
      </c>
      <c r="B78" s="198">
        <v>8231</v>
      </c>
      <c r="C78" s="199" t="s">
        <v>69</v>
      </c>
      <c r="D78" s="31" t="s">
        <v>128</v>
      </c>
      <c r="E78" s="32">
        <v>75</v>
      </c>
      <c r="F78" s="32">
        <v>77</v>
      </c>
      <c r="G78" s="32">
        <v>35</v>
      </c>
      <c r="H78" s="32">
        <v>35</v>
      </c>
      <c r="I78" s="32">
        <v>66</v>
      </c>
      <c r="J78" s="33">
        <v>48</v>
      </c>
      <c r="K78" s="32">
        <v>31</v>
      </c>
      <c r="L78" s="32">
        <v>32</v>
      </c>
      <c r="M78" s="44">
        <f t="shared" si="7"/>
        <v>399</v>
      </c>
      <c r="N78" s="45">
        <f t="shared" si="8"/>
        <v>0.57</v>
      </c>
      <c r="O78" s="46">
        <v>75</v>
      </c>
      <c r="P78" s="46">
        <v>76</v>
      </c>
      <c r="Q78" s="46">
        <f t="shared" si="9"/>
        <v>-1</v>
      </c>
      <c r="R78" s="34">
        <f t="shared" si="10"/>
        <v>187</v>
      </c>
      <c r="S78" s="34">
        <v>80</v>
      </c>
      <c r="T78" s="34" t="str">
        <f t="shared" si="11"/>
        <v> </v>
      </c>
      <c r="U78" s="34" t="str">
        <f t="shared" si="12"/>
        <v> </v>
      </c>
      <c r="V78" s="34" t="str">
        <f t="shared" si="13"/>
        <v/>
      </c>
    </row>
    <row r="79" ht="17.1" customHeight="1" spans="1:22">
      <c r="A79" s="197">
        <v>77</v>
      </c>
      <c r="B79" s="198">
        <v>8215</v>
      </c>
      <c r="C79" s="199" t="s">
        <v>45</v>
      </c>
      <c r="D79" s="31" t="s">
        <v>129</v>
      </c>
      <c r="E79" s="32">
        <v>78</v>
      </c>
      <c r="F79" s="32">
        <v>65</v>
      </c>
      <c r="G79" s="32">
        <v>38</v>
      </c>
      <c r="H79" s="32">
        <v>51</v>
      </c>
      <c r="I79" s="32">
        <v>50</v>
      </c>
      <c r="J79" s="33">
        <v>46</v>
      </c>
      <c r="K79" s="32">
        <v>36</v>
      </c>
      <c r="L79" s="32">
        <v>28</v>
      </c>
      <c r="M79" s="44">
        <f t="shared" si="7"/>
        <v>392</v>
      </c>
      <c r="N79" s="45">
        <f t="shared" si="8"/>
        <v>0.56</v>
      </c>
      <c r="O79" s="46">
        <v>59</v>
      </c>
      <c r="P79" s="46">
        <v>77</v>
      </c>
      <c r="Q79" s="46">
        <f t="shared" si="9"/>
        <v>-18</v>
      </c>
      <c r="R79" s="34">
        <f t="shared" si="10"/>
        <v>181</v>
      </c>
      <c r="S79" s="34">
        <v>86</v>
      </c>
      <c r="T79" s="34" t="str">
        <f t="shared" si="11"/>
        <v> </v>
      </c>
      <c r="U79" s="34" t="str">
        <f t="shared" si="12"/>
        <v> </v>
      </c>
      <c r="V79" s="34" t="str">
        <f t="shared" si="13"/>
        <v/>
      </c>
    </row>
    <row r="80" ht="17.1" customHeight="1" spans="1:22">
      <c r="A80" s="197">
        <v>78</v>
      </c>
      <c r="B80" s="198">
        <v>8311</v>
      </c>
      <c r="C80" s="199" t="s">
        <v>52</v>
      </c>
      <c r="D80" s="31" t="s">
        <v>130</v>
      </c>
      <c r="E80" s="32">
        <v>80</v>
      </c>
      <c r="F80" s="32">
        <v>65</v>
      </c>
      <c r="G80" s="32">
        <v>50</v>
      </c>
      <c r="H80" s="32">
        <v>43</v>
      </c>
      <c r="I80" s="32">
        <v>44</v>
      </c>
      <c r="J80" s="33">
        <v>53</v>
      </c>
      <c r="K80" s="32">
        <v>28</v>
      </c>
      <c r="L80" s="32">
        <v>25</v>
      </c>
      <c r="M80" s="44">
        <f t="shared" si="7"/>
        <v>388</v>
      </c>
      <c r="N80" s="45">
        <f t="shared" si="8"/>
        <v>0.554285714285714</v>
      </c>
      <c r="O80" s="46">
        <v>101</v>
      </c>
      <c r="P80" s="46">
        <v>78</v>
      </c>
      <c r="Q80" s="46">
        <f t="shared" si="9"/>
        <v>23</v>
      </c>
      <c r="R80" s="34">
        <f t="shared" si="10"/>
        <v>195</v>
      </c>
      <c r="S80" s="34">
        <v>66</v>
      </c>
      <c r="T80" s="34" t="str">
        <f t="shared" si="11"/>
        <v> </v>
      </c>
      <c r="U80" s="34" t="str">
        <f t="shared" si="12"/>
        <v> </v>
      </c>
      <c r="V80" s="34" t="str">
        <f t="shared" si="13"/>
        <v/>
      </c>
    </row>
    <row r="81" ht="17.1" customHeight="1" spans="1:22">
      <c r="A81" s="197">
        <v>79</v>
      </c>
      <c r="B81" s="198">
        <v>8306</v>
      </c>
      <c r="C81" s="199" t="s">
        <v>47</v>
      </c>
      <c r="D81" s="31" t="s">
        <v>131</v>
      </c>
      <c r="E81" s="32">
        <v>82</v>
      </c>
      <c r="F81" s="32">
        <v>59</v>
      </c>
      <c r="G81" s="32">
        <v>30</v>
      </c>
      <c r="H81" s="32">
        <v>40</v>
      </c>
      <c r="I81" s="32">
        <v>65</v>
      </c>
      <c r="J81" s="33">
        <v>49</v>
      </c>
      <c r="K81" s="32">
        <v>30</v>
      </c>
      <c r="L81" s="32">
        <v>32</v>
      </c>
      <c r="M81" s="44">
        <f t="shared" si="7"/>
        <v>387</v>
      </c>
      <c r="N81" s="45">
        <f t="shared" si="8"/>
        <v>0.552857142857143</v>
      </c>
      <c r="O81" s="46">
        <v>96</v>
      </c>
      <c r="P81" s="46">
        <v>79</v>
      </c>
      <c r="Q81" s="46">
        <f t="shared" si="9"/>
        <v>17</v>
      </c>
      <c r="R81" s="34">
        <f t="shared" si="10"/>
        <v>171</v>
      </c>
      <c r="S81" s="34">
        <v>99</v>
      </c>
      <c r="T81" s="34" t="str">
        <f t="shared" si="11"/>
        <v> </v>
      </c>
      <c r="U81" s="34" t="str">
        <f t="shared" si="12"/>
        <v> </v>
      </c>
      <c r="V81" s="34" t="str">
        <f t="shared" si="13"/>
        <v/>
      </c>
    </row>
    <row r="82" ht="17.1" customHeight="1" spans="1:22">
      <c r="A82" s="197">
        <v>80</v>
      </c>
      <c r="B82" s="198">
        <v>8234</v>
      </c>
      <c r="C82" s="199" t="s">
        <v>45</v>
      </c>
      <c r="D82" s="31" t="s">
        <v>132</v>
      </c>
      <c r="E82" s="32">
        <v>89</v>
      </c>
      <c r="F82" s="32">
        <v>54</v>
      </c>
      <c r="G82" s="32">
        <v>45</v>
      </c>
      <c r="H82" s="32">
        <v>37</v>
      </c>
      <c r="I82" s="32">
        <v>52</v>
      </c>
      <c r="J82" s="33">
        <v>51</v>
      </c>
      <c r="K82" s="32">
        <v>30</v>
      </c>
      <c r="L82" s="32">
        <v>27</v>
      </c>
      <c r="M82" s="44">
        <f t="shared" si="7"/>
        <v>385</v>
      </c>
      <c r="N82" s="45">
        <f t="shared" si="8"/>
        <v>0.55</v>
      </c>
      <c r="O82" s="46">
        <v>78</v>
      </c>
      <c r="P82" s="46">
        <v>80</v>
      </c>
      <c r="Q82" s="46">
        <f t="shared" si="9"/>
        <v>-2</v>
      </c>
      <c r="R82" s="34">
        <f t="shared" si="10"/>
        <v>188</v>
      </c>
      <c r="S82" s="34">
        <v>78</v>
      </c>
      <c r="T82" s="34" t="str">
        <f t="shared" si="11"/>
        <v> </v>
      </c>
      <c r="U82" s="34" t="str">
        <f t="shared" si="12"/>
        <v> </v>
      </c>
      <c r="V82" s="34" t="str">
        <f t="shared" si="13"/>
        <v/>
      </c>
    </row>
    <row r="83" ht="17.1" customHeight="1" spans="1:22">
      <c r="A83" s="197">
        <v>83</v>
      </c>
      <c r="B83" s="198">
        <v>8244</v>
      </c>
      <c r="C83" s="199" t="s">
        <v>49</v>
      </c>
      <c r="D83" s="31" t="s">
        <v>133</v>
      </c>
      <c r="E83" s="32">
        <v>89</v>
      </c>
      <c r="F83" s="32">
        <v>57</v>
      </c>
      <c r="G83" s="32">
        <v>51</v>
      </c>
      <c r="H83" s="32">
        <v>33</v>
      </c>
      <c r="I83" s="32">
        <v>54</v>
      </c>
      <c r="J83" s="33">
        <v>32</v>
      </c>
      <c r="K83" s="32">
        <v>31</v>
      </c>
      <c r="L83" s="32">
        <v>35</v>
      </c>
      <c r="M83" s="44">
        <f t="shared" si="7"/>
        <v>382</v>
      </c>
      <c r="N83" s="45">
        <f t="shared" si="8"/>
        <v>0.545714285714286</v>
      </c>
      <c r="O83" s="46">
        <v>88</v>
      </c>
      <c r="P83" s="46">
        <v>81</v>
      </c>
      <c r="Q83" s="46">
        <f t="shared" si="9"/>
        <v>7</v>
      </c>
      <c r="R83" s="34">
        <f t="shared" si="10"/>
        <v>197</v>
      </c>
      <c r="S83" s="34">
        <v>65</v>
      </c>
      <c r="T83" s="34" t="str">
        <f t="shared" si="11"/>
        <v> </v>
      </c>
      <c r="U83" s="34" t="str">
        <f t="shared" si="12"/>
        <v> </v>
      </c>
      <c r="V83" s="34" t="str">
        <f t="shared" si="13"/>
        <v/>
      </c>
    </row>
    <row r="84" ht="17.1" customHeight="1" spans="1:22">
      <c r="A84" s="197">
        <v>81</v>
      </c>
      <c r="B84" s="198">
        <v>8123</v>
      </c>
      <c r="C84" s="199" t="s">
        <v>52</v>
      </c>
      <c r="D84" s="31" t="s">
        <v>134</v>
      </c>
      <c r="E84" s="32">
        <v>72</v>
      </c>
      <c r="F84" s="32">
        <v>89</v>
      </c>
      <c r="G84" s="56">
        <v>33</v>
      </c>
      <c r="H84" s="32">
        <v>42</v>
      </c>
      <c r="I84" s="32">
        <v>46</v>
      </c>
      <c r="J84" s="33">
        <v>35</v>
      </c>
      <c r="K84" s="32">
        <v>32</v>
      </c>
      <c r="L84" s="32">
        <v>33</v>
      </c>
      <c r="M84" s="44">
        <f t="shared" si="7"/>
        <v>382</v>
      </c>
      <c r="N84" s="45">
        <f t="shared" si="8"/>
        <v>0.545714285714286</v>
      </c>
      <c r="O84" s="46">
        <v>23</v>
      </c>
      <c r="P84" s="46">
        <v>82</v>
      </c>
      <c r="Q84" s="46">
        <f t="shared" si="9"/>
        <v>-59</v>
      </c>
      <c r="R84" s="34">
        <f t="shared" si="10"/>
        <v>194</v>
      </c>
      <c r="S84" s="34">
        <v>67</v>
      </c>
      <c r="T84" s="34" t="str">
        <f t="shared" si="11"/>
        <v> </v>
      </c>
      <c r="U84" s="34" t="str">
        <f t="shared" si="12"/>
        <v> </v>
      </c>
      <c r="V84" s="34" t="str">
        <f t="shared" si="13"/>
        <v/>
      </c>
    </row>
    <row r="85" ht="17.1" customHeight="1" spans="1:22">
      <c r="A85" s="197">
        <v>82</v>
      </c>
      <c r="B85" s="198">
        <v>8326</v>
      </c>
      <c r="C85" s="199" t="s">
        <v>52</v>
      </c>
      <c r="D85" s="31" t="s">
        <v>135</v>
      </c>
      <c r="E85" s="32">
        <v>69</v>
      </c>
      <c r="F85" s="32">
        <v>50</v>
      </c>
      <c r="G85" s="32">
        <v>57</v>
      </c>
      <c r="H85" s="32">
        <v>18</v>
      </c>
      <c r="I85" s="32">
        <v>66</v>
      </c>
      <c r="J85" s="33">
        <v>45</v>
      </c>
      <c r="K85" s="32">
        <v>37</v>
      </c>
      <c r="L85" s="32">
        <v>39</v>
      </c>
      <c r="M85" s="44">
        <f t="shared" si="7"/>
        <v>381</v>
      </c>
      <c r="N85" s="45">
        <f t="shared" si="8"/>
        <v>0.544285714285714</v>
      </c>
      <c r="O85" s="46">
        <v>116</v>
      </c>
      <c r="P85" s="46">
        <v>83</v>
      </c>
      <c r="Q85" s="46">
        <f t="shared" si="9"/>
        <v>33</v>
      </c>
      <c r="R85" s="34">
        <f t="shared" si="10"/>
        <v>176</v>
      </c>
      <c r="S85" s="34">
        <v>92</v>
      </c>
      <c r="T85" s="34" t="str">
        <f t="shared" si="11"/>
        <v> </v>
      </c>
      <c r="U85" s="34" t="str">
        <f t="shared" si="12"/>
        <v> </v>
      </c>
      <c r="V85" s="34" t="str">
        <f t="shared" si="13"/>
        <v/>
      </c>
    </row>
    <row r="86" ht="17.1" customHeight="1" spans="1:22">
      <c r="A86" s="197">
        <v>84</v>
      </c>
      <c r="B86" s="198">
        <v>8307</v>
      </c>
      <c r="C86" s="199" t="s">
        <v>52</v>
      </c>
      <c r="D86" s="31" t="s">
        <v>136</v>
      </c>
      <c r="E86" s="32">
        <v>76</v>
      </c>
      <c r="F86" s="32">
        <v>68</v>
      </c>
      <c r="G86" s="32">
        <v>39</v>
      </c>
      <c r="H86" s="32">
        <v>39</v>
      </c>
      <c r="I86" s="32">
        <v>48</v>
      </c>
      <c r="J86" s="33">
        <v>36</v>
      </c>
      <c r="K86" s="32">
        <v>37</v>
      </c>
      <c r="L86" s="32">
        <v>35</v>
      </c>
      <c r="M86" s="44">
        <f t="shared" si="7"/>
        <v>378</v>
      </c>
      <c r="N86" s="45">
        <f t="shared" si="8"/>
        <v>0.54</v>
      </c>
      <c r="O86" s="46">
        <v>97</v>
      </c>
      <c r="P86" s="46">
        <v>84</v>
      </c>
      <c r="Q86" s="46">
        <f t="shared" si="9"/>
        <v>13</v>
      </c>
      <c r="R86" s="34">
        <f t="shared" si="10"/>
        <v>183</v>
      </c>
      <c r="S86" s="34">
        <v>84</v>
      </c>
      <c r="T86" s="34" t="str">
        <f t="shared" si="11"/>
        <v> </v>
      </c>
      <c r="U86" s="34" t="str">
        <f t="shared" si="12"/>
        <v> </v>
      </c>
      <c r="V86" s="34" t="str">
        <f t="shared" si="13"/>
        <v/>
      </c>
    </row>
    <row r="87" ht="17.1" customHeight="1" spans="1:22">
      <c r="A87" s="197">
        <v>85</v>
      </c>
      <c r="B87" s="198">
        <v>8308</v>
      </c>
      <c r="C87" s="199" t="s">
        <v>47</v>
      </c>
      <c r="D87" s="31" t="s">
        <v>137</v>
      </c>
      <c r="E87" s="32">
        <v>70</v>
      </c>
      <c r="F87" s="32">
        <v>57</v>
      </c>
      <c r="G87" s="32">
        <v>39</v>
      </c>
      <c r="H87" s="32">
        <v>42</v>
      </c>
      <c r="I87" s="32">
        <v>52</v>
      </c>
      <c r="J87" s="33">
        <v>54</v>
      </c>
      <c r="K87" s="32">
        <v>36</v>
      </c>
      <c r="L87" s="32">
        <v>28</v>
      </c>
      <c r="M87" s="44">
        <f t="shared" si="7"/>
        <v>378</v>
      </c>
      <c r="N87" s="45">
        <f t="shared" si="8"/>
        <v>0.54</v>
      </c>
      <c r="O87" s="46">
        <v>98</v>
      </c>
      <c r="P87" s="46">
        <v>85</v>
      </c>
      <c r="Q87" s="46">
        <f t="shared" si="9"/>
        <v>13</v>
      </c>
      <c r="R87" s="34">
        <f t="shared" si="10"/>
        <v>166</v>
      </c>
      <c r="S87" s="34">
        <v>105</v>
      </c>
      <c r="T87" s="34" t="str">
        <f t="shared" si="11"/>
        <v> </v>
      </c>
      <c r="U87" s="34" t="str">
        <f t="shared" si="12"/>
        <v> </v>
      </c>
      <c r="V87" s="34" t="str">
        <f t="shared" si="13"/>
        <v/>
      </c>
    </row>
    <row r="88" ht="17.1" customHeight="1" spans="1:22">
      <c r="A88" s="197">
        <v>86</v>
      </c>
      <c r="B88" s="198">
        <v>8313</v>
      </c>
      <c r="C88" s="199" t="s">
        <v>47</v>
      </c>
      <c r="D88" s="31" t="s">
        <v>138</v>
      </c>
      <c r="E88" s="32">
        <v>67</v>
      </c>
      <c r="F88" s="32">
        <v>34</v>
      </c>
      <c r="G88" s="32">
        <v>61</v>
      </c>
      <c r="H88" s="32">
        <v>37</v>
      </c>
      <c r="I88" s="32">
        <v>64</v>
      </c>
      <c r="J88" s="33">
        <v>46</v>
      </c>
      <c r="K88" s="32">
        <v>37</v>
      </c>
      <c r="L88" s="32">
        <v>32</v>
      </c>
      <c r="M88" s="44">
        <f t="shared" si="7"/>
        <v>378</v>
      </c>
      <c r="N88" s="45">
        <f t="shared" si="8"/>
        <v>0.54</v>
      </c>
      <c r="O88" s="46">
        <v>103</v>
      </c>
      <c r="P88" s="46">
        <v>86</v>
      </c>
      <c r="Q88" s="46">
        <f t="shared" si="9"/>
        <v>17</v>
      </c>
      <c r="R88" s="34">
        <f t="shared" si="10"/>
        <v>162</v>
      </c>
      <c r="S88" s="34">
        <v>112</v>
      </c>
      <c r="T88" s="34" t="str">
        <f t="shared" si="11"/>
        <v> </v>
      </c>
      <c r="U88" s="34" t="str">
        <f t="shared" si="12"/>
        <v> </v>
      </c>
      <c r="V88" s="34" t="str">
        <f t="shared" si="13"/>
        <v/>
      </c>
    </row>
    <row r="89" ht="17.1" customHeight="1" spans="1:22">
      <c r="A89" s="197">
        <v>87</v>
      </c>
      <c r="B89" s="198">
        <v>8142</v>
      </c>
      <c r="C89" s="199" t="s">
        <v>57</v>
      </c>
      <c r="D89" s="31" t="s">
        <v>139</v>
      </c>
      <c r="E89" s="32">
        <v>74</v>
      </c>
      <c r="F89" s="32">
        <v>40</v>
      </c>
      <c r="G89" s="32">
        <v>54</v>
      </c>
      <c r="H89" s="32">
        <v>35</v>
      </c>
      <c r="I89" s="32">
        <v>53</v>
      </c>
      <c r="J89" s="33">
        <v>44</v>
      </c>
      <c r="K89" s="32">
        <v>43</v>
      </c>
      <c r="L89" s="32">
        <v>34</v>
      </c>
      <c r="M89" s="44">
        <f t="shared" si="7"/>
        <v>377</v>
      </c>
      <c r="N89" s="45">
        <f t="shared" si="8"/>
        <v>0.538571428571429</v>
      </c>
      <c r="O89" s="46">
        <v>42</v>
      </c>
      <c r="P89" s="46">
        <v>87</v>
      </c>
      <c r="Q89" s="46">
        <f t="shared" si="9"/>
        <v>-45</v>
      </c>
      <c r="R89" s="34">
        <f t="shared" si="10"/>
        <v>168</v>
      </c>
      <c r="S89" s="34">
        <v>102</v>
      </c>
      <c r="T89" s="34" t="str">
        <f t="shared" si="11"/>
        <v> </v>
      </c>
      <c r="U89" s="34" t="str">
        <f t="shared" si="12"/>
        <v> </v>
      </c>
      <c r="V89" s="34" t="str">
        <f t="shared" si="13"/>
        <v/>
      </c>
    </row>
    <row r="90" ht="17.1" customHeight="1" spans="1:22">
      <c r="A90" s="197">
        <v>88</v>
      </c>
      <c r="B90" s="198">
        <v>8312</v>
      </c>
      <c r="C90" s="199" t="s">
        <v>49</v>
      </c>
      <c r="D90" s="31" t="s">
        <v>140</v>
      </c>
      <c r="E90" s="32">
        <v>72</v>
      </c>
      <c r="F90" s="32">
        <v>59</v>
      </c>
      <c r="G90" s="32">
        <v>50</v>
      </c>
      <c r="H90" s="32">
        <v>44</v>
      </c>
      <c r="I90" s="32">
        <v>54</v>
      </c>
      <c r="J90" s="33">
        <v>41</v>
      </c>
      <c r="K90" s="32">
        <v>27</v>
      </c>
      <c r="L90" s="32">
        <v>29</v>
      </c>
      <c r="M90" s="44">
        <f t="shared" si="7"/>
        <v>376</v>
      </c>
      <c r="N90" s="45">
        <f t="shared" si="8"/>
        <v>0.537142857142857</v>
      </c>
      <c r="O90" s="46">
        <v>102</v>
      </c>
      <c r="P90" s="46">
        <v>88</v>
      </c>
      <c r="Q90" s="46">
        <f t="shared" si="9"/>
        <v>14</v>
      </c>
      <c r="R90" s="34">
        <f t="shared" si="10"/>
        <v>181</v>
      </c>
      <c r="S90" s="34">
        <v>87</v>
      </c>
      <c r="T90" s="34" t="str">
        <f t="shared" si="11"/>
        <v> </v>
      </c>
      <c r="U90" s="34" t="str">
        <f t="shared" si="12"/>
        <v> </v>
      </c>
      <c r="V90" s="34" t="str">
        <f t="shared" si="13"/>
        <v/>
      </c>
    </row>
    <row r="91" ht="17.1" customHeight="1" spans="1:22">
      <c r="A91" s="197">
        <v>89</v>
      </c>
      <c r="B91" s="198">
        <v>8236</v>
      </c>
      <c r="C91" s="199" t="s">
        <v>57</v>
      </c>
      <c r="D91" s="31" t="s">
        <v>141</v>
      </c>
      <c r="E91" s="32">
        <v>67</v>
      </c>
      <c r="F91" s="32">
        <v>50</v>
      </c>
      <c r="G91" s="32">
        <v>36</v>
      </c>
      <c r="H91" s="32">
        <v>43</v>
      </c>
      <c r="I91" s="32">
        <v>57</v>
      </c>
      <c r="J91" s="33">
        <v>48</v>
      </c>
      <c r="K91" s="32">
        <v>38</v>
      </c>
      <c r="L91" s="32">
        <v>36</v>
      </c>
      <c r="M91" s="44">
        <f t="shared" si="7"/>
        <v>375</v>
      </c>
      <c r="N91" s="45">
        <f t="shared" si="8"/>
        <v>0.535714285714286</v>
      </c>
      <c r="O91" s="46">
        <v>80</v>
      </c>
      <c r="P91" s="46">
        <v>89</v>
      </c>
      <c r="Q91" s="46">
        <f t="shared" si="9"/>
        <v>-9</v>
      </c>
      <c r="R91" s="34">
        <f t="shared" si="10"/>
        <v>153</v>
      </c>
      <c r="S91" s="34">
        <v>123</v>
      </c>
      <c r="T91" s="34" t="str">
        <f t="shared" si="11"/>
        <v> </v>
      </c>
      <c r="U91" s="34" t="str">
        <f t="shared" si="12"/>
        <v> </v>
      </c>
      <c r="V91" s="34" t="str">
        <f t="shared" si="13"/>
        <v/>
      </c>
    </row>
    <row r="92" ht="17.1" customHeight="1" spans="1:22">
      <c r="A92" s="197">
        <v>90</v>
      </c>
      <c r="B92" s="198">
        <v>8320</v>
      </c>
      <c r="C92" s="199" t="s">
        <v>52</v>
      </c>
      <c r="D92" s="31" t="s">
        <v>142</v>
      </c>
      <c r="E92" s="32">
        <v>73</v>
      </c>
      <c r="F92" s="32">
        <v>50</v>
      </c>
      <c r="G92" s="32">
        <v>50</v>
      </c>
      <c r="H92" s="32">
        <v>22</v>
      </c>
      <c r="I92" s="32">
        <v>60</v>
      </c>
      <c r="J92" s="33">
        <v>50</v>
      </c>
      <c r="K92" s="32">
        <v>35</v>
      </c>
      <c r="L92" s="32">
        <v>33</v>
      </c>
      <c r="M92" s="44">
        <f t="shared" si="7"/>
        <v>373</v>
      </c>
      <c r="N92" s="45">
        <f t="shared" si="8"/>
        <v>0.532857142857143</v>
      </c>
      <c r="O92" s="46">
        <v>110</v>
      </c>
      <c r="P92" s="46">
        <v>90</v>
      </c>
      <c r="Q92" s="46">
        <f t="shared" si="9"/>
        <v>20</v>
      </c>
      <c r="R92" s="34">
        <f t="shared" si="10"/>
        <v>173</v>
      </c>
      <c r="S92" s="34">
        <v>97</v>
      </c>
      <c r="T92" s="34" t="str">
        <f t="shared" si="11"/>
        <v> </v>
      </c>
      <c r="U92" s="34" t="str">
        <f t="shared" si="12"/>
        <v> </v>
      </c>
      <c r="V92" s="34" t="str">
        <f t="shared" si="13"/>
        <v/>
      </c>
    </row>
    <row r="93" ht="17.1" customHeight="1" spans="1:22">
      <c r="A93" s="197">
        <v>91</v>
      </c>
      <c r="B93" s="198">
        <v>8305</v>
      </c>
      <c r="C93" s="199" t="s">
        <v>45</v>
      </c>
      <c r="D93" s="31" t="s">
        <v>143</v>
      </c>
      <c r="E93" s="32">
        <v>73</v>
      </c>
      <c r="F93" s="32">
        <v>79</v>
      </c>
      <c r="G93" s="32">
        <v>35</v>
      </c>
      <c r="H93" s="32">
        <v>44</v>
      </c>
      <c r="I93" s="32">
        <v>51</v>
      </c>
      <c r="J93" s="33">
        <v>34</v>
      </c>
      <c r="K93" s="32">
        <v>28</v>
      </c>
      <c r="L93" s="32">
        <v>26</v>
      </c>
      <c r="M93" s="44">
        <f t="shared" si="7"/>
        <v>370</v>
      </c>
      <c r="N93" s="45">
        <f t="shared" si="8"/>
        <v>0.528571428571429</v>
      </c>
      <c r="O93" s="46">
        <v>95</v>
      </c>
      <c r="P93" s="46">
        <v>91</v>
      </c>
      <c r="Q93" s="46">
        <f t="shared" si="9"/>
        <v>4</v>
      </c>
      <c r="R93" s="34">
        <f t="shared" si="10"/>
        <v>187</v>
      </c>
      <c r="S93" s="34">
        <v>81</v>
      </c>
      <c r="T93" s="34" t="str">
        <f t="shared" si="11"/>
        <v> </v>
      </c>
      <c r="U93" s="34" t="str">
        <f t="shared" si="12"/>
        <v> </v>
      </c>
      <c r="V93" s="34" t="str">
        <f t="shared" si="13"/>
        <v/>
      </c>
    </row>
    <row r="94" ht="17.1" customHeight="1" spans="1:22">
      <c r="A94" s="197">
        <v>92</v>
      </c>
      <c r="B94" s="198">
        <v>8228</v>
      </c>
      <c r="C94" s="199" t="s">
        <v>73</v>
      </c>
      <c r="D94" s="31" t="s">
        <v>144</v>
      </c>
      <c r="E94" s="32">
        <v>66</v>
      </c>
      <c r="F94" s="32">
        <v>72</v>
      </c>
      <c r="G94" s="32">
        <v>45</v>
      </c>
      <c r="H94" s="32">
        <v>29</v>
      </c>
      <c r="I94" s="32">
        <v>49</v>
      </c>
      <c r="J94" s="33">
        <v>35</v>
      </c>
      <c r="K94" s="32">
        <v>34</v>
      </c>
      <c r="L94" s="32">
        <v>31</v>
      </c>
      <c r="M94" s="44">
        <f t="shared" si="7"/>
        <v>361</v>
      </c>
      <c r="N94" s="45">
        <f t="shared" si="8"/>
        <v>0.515714285714286</v>
      </c>
      <c r="O94" s="46">
        <v>72</v>
      </c>
      <c r="P94" s="46">
        <v>92</v>
      </c>
      <c r="Q94" s="46">
        <f t="shared" si="9"/>
        <v>-20</v>
      </c>
      <c r="R94" s="34">
        <f t="shared" si="10"/>
        <v>183</v>
      </c>
      <c r="S94" s="34">
        <v>85</v>
      </c>
      <c r="T94" s="34" t="str">
        <f t="shared" si="11"/>
        <v> </v>
      </c>
      <c r="U94" s="34" t="str">
        <f t="shared" si="12"/>
        <v> </v>
      </c>
      <c r="V94" s="34" t="str">
        <f t="shared" si="13"/>
        <v/>
      </c>
    </row>
    <row r="95" ht="17.1" customHeight="1" spans="1:22">
      <c r="A95" s="197">
        <v>93</v>
      </c>
      <c r="B95" s="198">
        <v>8341</v>
      </c>
      <c r="C95" s="199" t="s">
        <v>57</v>
      </c>
      <c r="D95" s="31" t="s">
        <v>145</v>
      </c>
      <c r="E95" s="32">
        <v>53</v>
      </c>
      <c r="F95" s="32">
        <v>69</v>
      </c>
      <c r="G95" s="32">
        <v>29</v>
      </c>
      <c r="H95" s="32">
        <v>64</v>
      </c>
      <c r="I95" s="32">
        <v>46</v>
      </c>
      <c r="J95" s="33">
        <v>40</v>
      </c>
      <c r="K95" s="32">
        <v>24</v>
      </c>
      <c r="L95" s="32">
        <v>35</v>
      </c>
      <c r="M95" s="44">
        <f t="shared" si="7"/>
        <v>360</v>
      </c>
      <c r="N95" s="45">
        <f t="shared" si="8"/>
        <v>0.514285714285714</v>
      </c>
      <c r="O95" s="46">
        <v>131</v>
      </c>
      <c r="P95" s="46">
        <v>93</v>
      </c>
      <c r="Q95" s="46">
        <f t="shared" si="9"/>
        <v>38</v>
      </c>
      <c r="R95" s="34">
        <f t="shared" si="10"/>
        <v>151</v>
      </c>
      <c r="S95" s="34">
        <v>127</v>
      </c>
      <c r="T95" s="34" t="str">
        <f t="shared" si="11"/>
        <v> </v>
      </c>
      <c r="U95" s="34" t="str">
        <f t="shared" si="12"/>
        <v> </v>
      </c>
      <c r="V95" s="34" t="str">
        <f t="shared" si="13"/>
        <v/>
      </c>
    </row>
    <row r="96" ht="17.1" customHeight="1" spans="1:22">
      <c r="A96" s="197">
        <v>94</v>
      </c>
      <c r="B96" s="198">
        <v>8301</v>
      </c>
      <c r="C96" s="199" t="s">
        <v>55</v>
      </c>
      <c r="D96" s="31" t="s">
        <v>146</v>
      </c>
      <c r="E96" s="32">
        <v>74</v>
      </c>
      <c r="F96" s="32">
        <v>36</v>
      </c>
      <c r="G96" s="32">
        <v>47</v>
      </c>
      <c r="H96" s="32">
        <v>43</v>
      </c>
      <c r="I96" s="32">
        <v>56</v>
      </c>
      <c r="J96" s="33">
        <v>52</v>
      </c>
      <c r="K96" s="32">
        <v>30</v>
      </c>
      <c r="L96" s="32">
        <v>20</v>
      </c>
      <c r="M96" s="44">
        <f t="shared" si="7"/>
        <v>358</v>
      </c>
      <c r="N96" s="45">
        <f t="shared" si="8"/>
        <v>0.511428571428571</v>
      </c>
      <c r="O96" s="46">
        <v>91</v>
      </c>
      <c r="P96" s="46">
        <v>94</v>
      </c>
      <c r="Q96" s="46">
        <f t="shared" si="9"/>
        <v>-3</v>
      </c>
      <c r="R96" s="34">
        <f t="shared" si="10"/>
        <v>157</v>
      </c>
      <c r="S96" s="34">
        <v>114</v>
      </c>
      <c r="T96" s="34" t="str">
        <f t="shared" si="11"/>
        <v> </v>
      </c>
      <c r="U96" s="34" t="str">
        <f t="shared" si="12"/>
        <v> </v>
      </c>
      <c r="V96" s="34" t="str">
        <f t="shared" si="13"/>
        <v/>
      </c>
    </row>
    <row r="97" ht="17.1" customHeight="1" spans="1:22">
      <c r="A97" s="197">
        <v>95</v>
      </c>
      <c r="B97" s="198">
        <v>8224</v>
      </c>
      <c r="C97" s="199" t="s">
        <v>57</v>
      </c>
      <c r="D97" s="31" t="s">
        <v>147</v>
      </c>
      <c r="E97" s="32">
        <v>52</v>
      </c>
      <c r="F97" s="32">
        <v>60</v>
      </c>
      <c r="G97" s="32">
        <v>42</v>
      </c>
      <c r="H97" s="32">
        <v>28</v>
      </c>
      <c r="I97" s="32">
        <v>61</v>
      </c>
      <c r="J97" s="33">
        <v>48</v>
      </c>
      <c r="K97" s="32">
        <v>30</v>
      </c>
      <c r="L97" s="32">
        <v>36</v>
      </c>
      <c r="M97" s="44">
        <f t="shared" si="7"/>
        <v>357</v>
      </c>
      <c r="N97" s="45">
        <f t="shared" si="8"/>
        <v>0.51</v>
      </c>
      <c r="O97" s="46">
        <v>68</v>
      </c>
      <c r="P97" s="46">
        <v>95</v>
      </c>
      <c r="Q97" s="46">
        <f t="shared" si="9"/>
        <v>-27</v>
      </c>
      <c r="R97" s="34">
        <f t="shared" si="10"/>
        <v>154</v>
      </c>
      <c r="S97" s="34">
        <v>119</v>
      </c>
      <c r="T97" s="34" t="str">
        <f t="shared" si="11"/>
        <v> </v>
      </c>
      <c r="U97" s="34" t="str">
        <f t="shared" si="12"/>
        <v> </v>
      </c>
      <c r="V97" s="34" t="str">
        <f t="shared" si="13"/>
        <v/>
      </c>
    </row>
    <row r="98" ht="17.1" customHeight="1" spans="1:22">
      <c r="A98" s="197">
        <v>97</v>
      </c>
      <c r="B98" s="198">
        <v>8325</v>
      </c>
      <c r="C98" s="199" t="s">
        <v>47</v>
      </c>
      <c r="D98" s="31" t="s">
        <v>148</v>
      </c>
      <c r="E98" s="32">
        <v>83</v>
      </c>
      <c r="F98" s="32">
        <v>22</v>
      </c>
      <c r="G98" s="32">
        <v>43</v>
      </c>
      <c r="H98" s="32">
        <v>30</v>
      </c>
      <c r="I98" s="32">
        <v>55</v>
      </c>
      <c r="J98" s="33">
        <v>48</v>
      </c>
      <c r="K98" s="32">
        <v>37</v>
      </c>
      <c r="L98" s="32">
        <v>38</v>
      </c>
      <c r="M98" s="44">
        <f t="shared" si="7"/>
        <v>356</v>
      </c>
      <c r="N98" s="45">
        <f t="shared" si="8"/>
        <v>0.508571428571429</v>
      </c>
      <c r="O98" s="46">
        <v>115</v>
      </c>
      <c r="P98" s="46">
        <v>96</v>
      </c>
      <c r="Q98" s="46">
        <f t="shared" si="9"/>
        <v>19</v>
      </c>
      <c r="R98" s="34">
        <f t="shared" si="10"/>
        <v>148</v>
      </c>
      <c r="S98" s="34">
        <v>135</v>
      </c>
      <c r="T98" s="34" t="str">
        <f t="shared" si="11"/>
        <v> </v>
      </c>
      <c r="U98" s="34" t="str">
        <f t="shared" si="12"/>
        <v> </v>
      </c>
      <c r="V98" s="34" t="str">
        <f t="shared" si="13"/>
        <v/>
      </c>
    </row>
    <row r="99" ht="17.1" customHeight="1" spans="1:22">
      <c r="A99" s="197">
        <v>96</v>
      </c>
      <c r="B99" s="198">
        <v>8321</v>
      </c>
      <c r="C99" s="199" t="s">
        <v>69</v>
      </c>
      <c r="D99" s="31" t="s">
        <v>149</v>
      </c>
      <c r="E99" s="32">
        <v>70</v>
      </c>
      <c r="F99" s="32">
        <v>36</v>
      </c>
      <c r="G99" s="32">
        <v>59</v>
      </c>
      <c r="H99" s="32">
        <v>28</v>
      </c>
      <c r="I99" s="32">
        <v>58</v>
      </c>
      <c r="J99" s="33">
        <v>42</v>
      </c>
      <c r="K99" s="32">
        <v>34</v>
      </c>
      <c r="L99" s="32">
        <v>29</v>
      </c>
      <c r="M99" s="44">
        <f t="shared" si="7"/>
        <v>356</v>
      </c>
      <c r="N99" s="45">
        <f t="shared" si="8"/>
        <v>0.508571428571429</v>
      </c>
      <c r="O99" s="46">
        <v>111</v>
      </c>
      <c r="P99" s="46">
        <v>97</v>
      </c>
      <c r="Q99" s="46">
        <f t="shared" si="9"/>
        <v>14</v>
      </c>
      <c r="R99" s="34">
        <f t="shared" si="10"/>
        <v>165</v>
      </c>
      <c r="S99" s="34">
        <v>108</v>
      </c>
      <c r="T99" s="34" t="str">
        <f t="shared" si="11"/>
        <v> </v>
      </c>
      <c r="U99" s="34" t="str">
        <f t="shared" si="12"/>
        <v> </v>
      </c>
      <c r="V99" s="34" t="str">
        <f t="shared" si="13"/>
        <v/>
      </c>
    </row>
    <row r="100" ht="17.1" customHeight="1" spans="1:22">
      <c r="A100" s="197">
        <v>98</v>
      </c>
      <c r="B100" s="198">
        <v>8336</v>
      </c>
      <c r="C100" s="199" t="s">
        <v>45</v>
      </c>
      <c r="D100" s="31" t="s">
        <v>150</v>
      </c>
      <c r="E100" s="32">
        <v>81</v>
      </c>
      <c r="F100" s="32">
        <v>53</v>
      </c>
      <c r="G100" s="32">
        <v>51</v>
      </c>
      <c r="H100" s="32">
        <v>32</v>
      </c>
      <c r="I100" s="32">
        <v>44</v>
      </c>
      <c r="J100" s="33">
        <v>50</v>
      </c>
      <c r="K100" s="32">
        <v>23</v>
      </c>
      <c r="L100" s="32">
        <v>20</v>
      </c>
      <c r="M100" s="44">
        <f t="shared" si="7"/>
        <v>354</v>
      </c>
      <c r="N100" s="45">
        <f t="shared" si="8"/>
        <v>0.505714285714286</v>
      </c>
      <c r="O100" s="46">
        <v>126</v>
      </c>
      <c r="P100" s="46">
        <v>98</v>
      </c>
      <c r="Q100" s="46">
        <f t="shared" si="9"/>
        <v>28</v>
      </c>
      <c r="R100" s="34">
        <f t="shared" si="10"/>
        <v>185</v>
      </c>
      <c r="S100" s="34">
        <v>82</v>
      </c>
      <c r="T100" s="34" t="str">
        <f t="shared" si="11"/>
        <v> </v>
      </c>
      <c r="U100" s="34" t="str">
        <f t="shared" si="12"/>
        <v> </v>
      </c>
      <c r="V100" s="34" t="str">
        <f t="shared" si="13"/>
        <v/>
      </c>
    </row>
    <row r="101" ht="17.1" customHeight="1" spans="1:22">
      <c r="A101" s="197">
        <v>99</v>
      </c>
      <c r="B101" s="198">
        <v>8223</v>
      </c>
      <c r="C101" s="199" t="s">
        <v>73</v>
      </c>
      <c r="D101" s="31" t="s">
        <v>151</v>
      </c>
      <c r="E101" s="32">
        <v>72</v>
      </c>
      <c r="F101" s="32">
        <v>60</v>
      </c>
      <c r="G101" s="32">
        <v>52</v>
      </c>
      <c r="H101" s="32">
        <v>29</v>
      </c>
      <c r="I101" s="32">
        <v>36</v>
      </c>
      <c r="J101" s="33">
        <v>43</v>
      </c>
      <c r="K101" s="32">
        <v>30</v>
      </c>
      <c r="L101" s="32">
        <v>32</v>
      </c>
      <c r="M101" s="44">
        <f t="shared" si="7"/>
        <v>354</v>
      </c>
      <c r="N101" s="45">
        <f t="shared" si="8"/>
        <v>0.505714285714286</v>
      </c>
      <c r="O101" s="46">
        <v>67</v>
      </c>
      <c r="P101" s="46">
        <v>99</v>
      </c>
      <c r="Q101" s="46">
        <f t="shared" si="9"/>
        <v>-32</v>
      </c>
      <c r="R101" s="34">
        <f t="shared" si="10"/>
        <v>184</v>
      </c>
      <c r="S101" s="34">
        <v>83</v>
      </c>
      <c r="T101" s="34" t="str">
        <f t="shared" si="11"/>
        <v> </v>
      </c>
      <c r="U101" s="34" t="str">
        <f t="shared" si="12"/>
        <v> </v>
      </c>
      <c r="V101" s="34" t="str">
        <f t="shared" si="13"/>
        <v/>
      </c>
    </row>
    <row r="102" ht="17.1" customHeight="1" spans="1:22">
      <c r="A102" s="197">
        <v>100</v>
      </c>
      <c r="B102" s="198">
        <v>8328</v>
      </c>
      <c r="C102" s="199" t="s">
        <v>47</v>
      </c>
      <c r="D102" s="31" t="s">
        <v>152</v>
      </c>
      <c r="E102" s="32">
        <v>79</v>
      </c>
      <c r="F102" s="32">
        <v>42</v>
      </c>
      <c r="G102" s="32">
        <v>30</v>
      </c>
      <c r="H102" s="32">
        <v>25</v>
      </c>
      <c r="I102" s="32">
        <v>51</v>
      </c>
      <c r="J102" s="33">
        <v>49</v>
      </c>
      <c r="K102" s="32">
        <v>37</v>
      </c>
      <c r="L102" s="32">
        <v>40</v>
      </c>
      <c r="M102" s="44">
        <f t="shared" si="7"/>
        <v>353</v>
      </c>
      <c r="N102" s="45">
        <f t="shared" si="8"/>
        <v>0.504285714285714</v>
      </c>
      <c r="O102" s="46">
        <v>118</v>
      </c>
      <c r="P102" s="46">
        <v>100</v>
      </c>
      <c r="Q102" s="46">
        <f t="shared" si="9"/>
        <v>18</v>
      </c>
      <c r="R102" s="34">
        <f t="shared" si="10"/>
        <v>151</v>
      </c>
      <c r="S102" s="34">
        <v>128</v>
      </c>
      <c r="T102" s="34" t="str">
        <f t="shared" si="11"/>
        <v> </v>
      </c>
      <c r="U102" s="34" t="str">
        <f t="shared" si="12"/>
        <v> </v>
      </c>
      <c r="V102" s="34" t="str">
        <f t="shared" si="13"/>
        <v/>
      </c>
    </row>
    <row r="103" ht="17.1" customHeight="1" spans="1:22">
      <c r="A103" s="197">
        <v>101</v>
      </c>
      <c r="B103" s="198">
        <v>8416</v>
      </c>
      <c r="C103" s="199" t="s">
        <v>69</v>
      </c>
      <c r="D103" s="31" t="s">
        <v>153</v>
      </c>
      <c r="E103" s="32">
        <v>75</v>
      </c>
      <c r="F103" s="32">
        <v>32</v>
      </c>
      <c r="G103" s="32">
        <v>39</v>
      </c>
      <c r="H103" s="32">
        <v>35</v>
      </c>
      <c r="I103" s="32">
        <v>61</v>
      </c>
      <c r="J103" s="33">
        <v>46</v>
      </c>
      <c r="K103" s="32">
        <v>27</v>
      </c>
      <c r="L103" s="32">
        <v>38</v>
      </c>
      <c r="M103" s="44">
        <f t="shared" si="7"/>
        <v>353</v>
      </c>
      <c r="N103" s="45">
        <f t="shared" si="8"/>
        <v>0.504285714285714</v>
      </c>
      <c r="O103" s="46">
        <v>150</v>
      </c>
      <c r="P103" s="46">
        <v>101</v>
      </c>
      <c r="Q103" s="46">
        <f t="shared" si="9"/>
        <v>49</v>
      </c>
      <c r="R103" s="34">
        <f t="shared" si="10"/>
        <v>146</v>
      </c>
      <c r="S103" s="34">
        <v>143</v>
      </c>
      <c r="T103" s="34" t="str">
        <f t="shared" si="11"/>
        <v> </v>
      </c>
      <c r="U103" s="34" t="str">
        <f t="shared" si="12"/>
        <v> </v>
      </c>
      <c r="V103" s="34" t="str">
        <f t="shared" si="13"/>
        <v/>
      </c>
    </row>
    <row r="104" ht="17.1" customHeight="1" spans="1:22">
      <c r="A104" s="197">
        <v>103</v>
      </c>
      <c r="B104" s="198">
        <v>8240</v>
      </c>
      <c r="C104" s="199" t="s">
        <v>73</v>
      </c>
      <c r="D104" s="31" t="s">
        <v>154</v>
      </c>
      <c r="E104" s="32">
        <v>68</v>
      </c>
      <c r="F104" s="32">
        <v>27</v>
      </c>
      <c r="G104" s="32">
        <v>47</v>
      </c>
      <c r="H104" s="32">
        <v>49</v>
      </c>
      <c r="I104" s="32">
        <v>57</v>
      </c>
      <c r="J104" s="33">
        <v>44</v>
      </c>
      <c r="K104" s="32">
        <v>38</v>
      </c>
      <c r="L104" s="32">
        <v>22</v>
      </c>
      <c r="M104" s="44">
        <f t="shared" si="7"/>
        <v>352</v>
      </c>
      <c r="N104" s="45">
        <f t="shared" si="8"/>
        <v>0.502857142857143</v>
      </c>
      <c r="O104" s="46">
        <v>84</v>
      </c>
      <c r="P104" s="46">
        <v>102</v>
      </c>
      <c r="Q104" s="46">
        <f t="shared" si="9"/>
        <v>-18</v>
      </c>
      <c r="R104" s="34">
        <f t="shared" si="10"/>
        <v>142</v>
      </c>
      <c r="S104" s="34">
        <v>153</v>
      </c>
      <c r="T104" s="34" t="str">
        <f t="shared" si="11"/>
        <v> </v>
      </c>
      <c r="U104" s="34" t="str">
        <f t="shared" si="12"/>
        <v> </v>
      </c>
      <c r="V104" s="34" t="str">
        <f t="shared" si="13"/>
        <v/>
      </c>
    </row>
    <row r="105" ht="17.1" customHeight="1" spans="1:22">
      <c r="A105" s="197">
        <v>102</v>
      </c>
      <c r="B105" s="198">
        <v>8243</v>
      </c>
      <c r="C105" s="199" t="s">
        <v>52</v>
      </c>
      <c r="D105" s="31" t="s">
        <v>155</v>
      </c>
      <c r="E105" s="32">
        <v>60</v>
      </c>
      <c r="F105" s="32">
        <v>63</v>
      </c>
      <c r="G105" s="32">
        <v>66</v>
      </c>
      <c r="H105" s="32">
        <v>28</v>
      </c>
      <c r="I105" s="32">
        <v>43</v>
      </c>
      <c r="J105" s="33">
        <v>48</v>
      </c>
      <c r="K105" s="32">
        <v>20</v>
      </c>
      <c r="L105" s="32">
        <v>24</v>
      </c>
      <c r="M105" s="44">
        <f t="shared" si="7"/>
        <v>352</v>
      </c>
      <c r="N105" s="45">
        <f t="shared" si="8"/>
        <v>0.502857142857143</v>
      </c>
      <c r="O105" s="46">
        <v>87</v>
      </c>
      <c r="P105" s="46">
        <v>103</v>
      </c>
      <c r="Q105" s="46">
        <f t="shared" si="9"/>
        <v>-16</v>
      </c>
      <c r="R105" s="34">
        <f t="shared" si="10"/>
        <v>189</v>
      </c>
      <c r="S105" s="34">
        <v>75</v>
      </c>
      <c r="T105" s="34" t="str">
        <f t="shared" si="11"/>
        <v> </v>
      </c>
      <c r="U105" s="34" t="str">
        <f t="shared" si="12"/>
        <v> </v>
      </c>
      <c r="V105" s="34" t="str">
        <f t="shared" si="13"/>
        <v/>
      </c>
    </row>
    <row r="106" ht="17.1" customHeight="1" spans="1:22">
      <c r="A106" s="197">
        <v>104</v>
      </c>
      <c r="B106" s="198">
        <v>8229</v>
      </c>
      <c r="C106" s="199" t="s">
        <v>55</v>
      </c>
      <c r="D106" s="31" t="s">
        <v>156</v>
      </c>
      <c r="E106" s="32">
        <v>74</v>
      </c>
      <c r="F106" s="32">
        <v>41</v>
      </c>
      <c r="G106" s="32">
        <v>52</v>
      </c>
      <c r="H106" s="32">
        <v>38</v>
      </c>
      <c r="I106" s="32">
        <v>54</v>
      </c>
      <c r="J106" s="33">
        <v>33</v>
      </c>
      <c r="K106" s="32">
        <v>31</v>
      </c>
      <c r="L106" s="32">
        <v>28</v>
      </c>
      <c r="M106" s="44">
        <f t="shared" si="7"/>
        <v>351</v>
      </c>
      <c r="N106" s="45">
        <f t="shared" si="8"/>
        <v>0.501428571428571</v>
      </c>
      <c r="O106" s="46">
        <v>73</v>
      </c>
      <c r="P106" s="46">
        <v>104</v>
      </c>
      <c r="Q106" s="46">
        <f t="shared" si="9"/>
        <v>-31</v>
      </c>
      <c r="R106" s="34">
        <f t="shared" si="10"/>
        <v>167</v>
      </c>
      <c r="S106" s="34">
        <v>103</v>
      </c>
      <c r="T106" s="34" t="str">
        <f t="shared" si="11"/>
        <v> </v>
      </c>
      <c r="U106" s="34" t="str">
        <f t="shared" si="12"/>
        <v> </v>
      </c>
      <c r="V106" s="34" t="str">
        <f t="shared" si="13"/>
        <v/>
      </c>
    </row>
    <row r="107" ht="17.1" customHeight="1" spans="1:22">
      <c r="A107" s="197">
        <v>105</v>
      </c>
      <c r="B107" s="198">
        <v>8329</v>
      </c>
      <c r="C107" s="199" t="s">
        <v>52</v>
      </c>
      <c r="D107" s="31" t="s">
        <v>157</v>
      </c>
      <c r="E107" s="32">
        <v>69</v>
      </c>
      <c r="F107" s="32">
        <v>59</v>
      </c>
      <c r="G107" s="32">
        <v>39</v>
      </c>
      <c r="H107" s="32">
        <v>25</v>
      </c>
      <c r="I107" s="32">
        <v>60</v>
      </c>
      <c r="J107" s="33">
        <v>50</v>
      </c>
      <c r="K107" s="32">
        <v>24</v>
      </c>
      <c r="L107" s="32">
        <v>25</v>
      </c>
      <c r="M107" s="44">
        <f t="shared" si="7"/>
        <v>351</v>
      </c>
      <c r="N107" s="45">
        <f t="shared" si="8"/>
        <v>0.501428571428571</v>
      </c>
      <c r="O107" s="46">
        <v>119</v>
      </c>
      <c r="P107" s="46">
        <v>105</v>
      </c>
      <c r="Q107" s="46">
        <f t="shared" si="9"/>
        <v>14</v>
      </c>
      <c r="R107" s="34">
        <f t="shared" si="10"/>
        <v>167</v>
      </c>
      <c r="S107" s="34">
        <v>104</v>
      </c>
      <c r="T107" s="34" t="str">
        <f t="shared" si="11"/>
        <v> </v>
      </c>
      <c r="U107" s="34" t="str">
        <f t="shared" si="12"/>
        <v> </v>
      </c>
      <c r="V107" s="34" t="str">
        <f t="shared" si="13"/>
        <v/>
      </c>
    </row>
    <row r="108" ht="17.1" customHeight="1" spans="1:22">
      <c r="A108" s="197">
        <v>106</v>
      </c>
      <c r="B108" s="198">
        <v>8310</v>
      </c>
      <c r="C108" s="199" t="s">
        <v>52</v>
      </c>
      <c r="D108" s="31" t="s">
        <v>158</v>
      </c>
      <c r="E108" s="32">
        <v>77</v>
      </c>
      <c r="F108" s="32">
        <v>54</v>
      </c>
      <c r="G108" s="32">
        <v>24</v>
      </c>
      <c r="H108" s="32">
        <v>38</v>
      </c>
      <c r="I108" s="32">
        <v>43</v>
      </c>
      <c r="J108" s="33">
        <v>51</v>
      </c>
      <c r="K108" s="32">
        <v>37</v>
      </c>
      <c r="L108" s="32">
        <v>26</v>
      </c>
      <c r="M108" s="44">
        <f t="shared" si="7"/>
        <v>350</v>
      </c>
      <c r="N108" s="45">
        <f t="shared" si="8"/>
        <v>0.5</v>
      </c>
      <c r="O108" s="46">
        <v>100</v>
      </c>
      <c r="P108" s="46">
        <v>106</v>
      </c>
      <c r="Q108" s="46">
        <f t="shared" si="9"/>
        <v>-6</v>
      </c>
      <c r="R108" s="34">
        <f t="shared" si="10"/>
        <v>155</v>
      </c>
      <c r="S108" s="34">
        <v>117</v>
      </c>
      <c r="T108" s="34" t="str">
        <f t="shared" si="11"/>
        <v> </v>
      </c>
      <c r="U108" s="34" t="str">
        <f t="shared" si="12"/>
        <v> </v>
      </c>
      <c r="V108" s="34" t="str">
        <f t="shared" si="13"/>
        <v/>
      </c>
    </row>
    <row r="109" ht="17.1" customHeight="1" spans="1:22">
      <c r="A109" s="197">
        <v>107</v>
      </c>
      <c r="B109" s="198">
        <v>8419</v>
      </c>
      <c r="C109" s="199" t="s">
        <v>47</v>
      </c>
      <c r="D109" s="31" t="s">
        <v>159</v>
      </c>
      <c r="E109" s="32">
        <v>67</v>
      </c>
      <c r="F109" s="32">
        <v>64</v>
      </c>
      <c r="G109" s="32">
        <v>46</v>
      </c>
      <c r="H109" s="32">
        <v>36</v>
      </c>
      <c r="I109" s="32">
        <v>58</v>
      </c>
      <c r="J109" s="33">
        <v>27</v>
      </c>
      <c r="K109" s="32">
        <v>19</v>
      </c>
      <c r="L109" s="32">
        <v>32</v>
      </c>
      <c r="M109" s="44">
        <f t="shared" si="7"/>
        <v>349</v>
      </c>
      <c r="N109" s="45">
        <f t="shared" si="8"/>
        <v>0.498571428571429</v>
      </c>
      <c r="O109" s="46">
        <v>153</v>
      </c>
      <c r="P109" s="46">
        <v>107</v>
      </c>
      <c r="Q109" s="46">
        <f t="shared" si="9"/>
        <v>46</v>
      </c>
      <c r="R109" s="34">
        <f t="shared" si="10"/>
        <v>177</v>
      </c>
      <c r="S109" s="34">
        <v>90</v>
      </c>
      <c r="T109" s="34" t="str">
        <f t="shared" si="11"/>
        <v> </v>
      </c>
      <c r="U109" s="34" t="str">
        <f t="shared" si="12"/>
        <v> </v>
      </c>
      <c r="V109" s="34" t="str">
        <f t="shared" si="13"/>
        <v/>
      </c>
    </row>
    <row r="110" ht="17.1" customHeight="1" spans="1:22">
      <c r="A110" s="197">
        <v>108</v>
      </c>
      <c r="B110" s="198">
        <v>8242</v>
      </c>
      <c r="C110" s="199" t="s">
        <v>69</v>
      </c>
      <c r="D110" s="31" t="s">
        <v>160</v>
      </c>
      <c r="E110" s="32">
        <v>39</v>
      </c>
      <c r="F110" s="32">
        <v>73</v>
      </c>
      <c r="G110" s="32">
        <v>42</v>
      </c>
      <c r="H110" s="32">
        <v>36</v>
      </c>
      <c r="I110" s="32">
        <v>55</v>
      </c>
      <c r="J110" s="33">
        <v>41</v>
      </c>
      <c r="K110" s="32">
        <v>34</v>
      </c>
      <c r="L110" s="32">
        <v>29</v>
      </c>
      <c r="M110" s="44">
        <f t="shared" si="7"/>
        <v>349</v>
      </c>
      <c r="N110" s="45">
        <f t="shared" si="8"/>
        <v>0.498571428571429</v>
      </c>
      <c r="O110" s="46">
        <v>86</v>
      </c>
      <c r="P110" s="46">
        <v>108</v>
      </c>
      <c r="Q110" s="46">
        <f t="shared" si="9"/>
        <v>-22</v>
      </c>
      <c r="R110" s="34">
        <f t="shared" si="10"/>
        <v>154</v>
      </c>
      <c r="S110" s="34">
        <v>120</v>
      </c>
      <c r="T110" s="34" t="str">
        <f t="shared" si="11"/>
        <v> </v>
      </c>
      <c r="U110" s="34" t="str">
        <f t="shared" si="12"/>
        <v> </v>
      </c>
      <c r="V110" s="34" t="str">
        <f t="shared" si="13"/>
        <v/>
      </c>
    </row>
    <row r="111" ht="17.1" customHeight="1" spans="1:22">
      <c r="A111" s="197">
        <v>109</v>
      </c>
      <c r="B111" s="198">
        <v>8319</v>
      </c>
      <c r="C111" s="199" t="s">
        <v>73</v>
      </c>
      <c r="D111" s="31" t="s">
        <v>161</v>
      </c>
      <c r="E111" s="32">
        <v>87</v>
      </c>
      <c r="F111" s="32">
        <v>29</v>
      </c>
      <c r="G111" s="32">
        <v>61</v>
      </c>
      <c r="H111" s="32">
        <v>26</v>
      </c>
      <c r="I111" s="32">
        <v>67</v>
      </c>
      <c r="J111" s="33">
        <v>33</v>
      </c>
      <c r="K111" s="32">
        <v>21</v>
      </c>
      <c r="L111" s="32">
        <v>22</v>
      </c>
      <c r="M111" s="44">
        <f t="shared" si="7"/>
        <v>346</v>
      </c>
      <c r="N111" s="45">
        <f t="shared" si="8"/>
        <v>0.494285714285714</v>
      </c>
      <c r="O111" s="46">
        <v>109</v>
      </c>
      <c r="P111" s="46">
        <v>109</v>
      </c>
      <c r="Q111" s="46">
        <f t="shared" si="9"/>
        <v>0</v>
      </c>
      <c r="R111" s="34">
        <f t="shared" si="10"/>
        <v>177</v>
      </c>
      <c r="S111" s="34">
        <v>91</v>
      </c>
      <c r="T111" s="34" t="str">
        <f t="shared" si="11"/>
        <v> </v>
      </c>
      <c r="U111" s="34" t="str">
        <f t="shared" si="12"/>
        <v> </v>
      </c>
      <c r="V111" s="34" t="str">
        <f t="shared" si="13"/>
        <v/>
      </c>
    </row>
    <row r="112" ht="17.1" customHeight="1" spans="1:22">
      <c r="A112" s="197">
        <v>110</v>
      </c>
      <c r="B112" s="198">
        <v>8334</v>
      </c>
      <c r="C112" s="199" t="s">
        <v>45</v>
      </c>
      <c r="D112" s="31" t="s">
        <v>162</v>
      </c>
      <c r="E112" s="32">
        <v>76</v>
      </c>
      <c r="F112" s="32">
        <v>56</v>
      </c>
      <c r="G112" s="32">
        <v>67</v>
      </c>
      <c r="H112" s="32">
        <v>31</v>
      </c>
      <c r="I112" s="32">
        <v>44</v>
      </c>
      <c r="J112" s="33">
        <v>23</v>
      </c>
      <c r="K112" s="32">
        <v>24</v>
      </c>
      <c r="L112" s="32">
        <v>24</v>
      </c>
      <c r="M112" s="44">
        <f t="shared" si="7"/>
        <v>345</v>
      </c>
      <c r="N112" s="45">
        <f t="shared" si="8"/>
        <v>0.492857142857143</v>
      </c>
      <c r="O112" s="46">
        <v>124</v>
      </c>
      <c r="P112" s="46">
        <v>110</v>
      </c>
      <c r="Q112" s="46">
        <f t="shared" si="9"/>
        <v>14</v>
      </c>
      <c r="R112" s="34">
        <f t="shared" si="10"/>
        <v>199</v>
      </c>
      <c r="S112" s="34">
        <v>62</v>
      </c>
      <c r="T112" s="34" t="str">
        <f t="shared" si="11"/>
        <v> </v>
      </c>
      <c r="U112" s="34" t="str">
        <f t="shared" si="12"/>
        <v> </v>
      </c>
      <c r="V112" s="34" t="str">
        <f t="shared" si="13"/>
        <v/>
      </c>
    </row>
    <row r="113" ht="17.1" customHeight="1" spans="1:22">
      <c r="A113" s="197">
        <v>111</v>
      </c>
      <c r="B113" s="198">
        <v>8233</v>
      </c>
      <c r="C113" s="199" t="s">
        <v>45</v>
      </c>
      <c r="D113" s="31" t="s">
        <v>163</v>
      </c>
      <c r="E113" s="32">
        <v>78</v>
      </c>
      <c r="F113" s="32">
        <v>49</v>
      </c>
      <c r="G113" s="32">
        <v>47</v>
      </c>
      <c r="H113" s="32">
        <v>36</v>
      </c>
      <c r="I113" s="32">
        <v>49</v>
      </c>
      <c r="J113" s="33">
        <v>48</v>
      </c>
      <c r="K113" s="32">
        <v>19</v>
      </c>
      <c r="L113" s="32">
        <v>18</v>
      </c>
      <c r="M113" s="44">
        <f t="shared" si="7"/>
        <v>344</v>
      </c>
      <c r="N113" s="45">
        <f t="shared" si="8"/>
        <v>0.491428571428571</v>
      </c>
      <c r="O113" s="46">
        <v>77</v>
      </c>
      <c r="P113" s="46">
        <v>111</v>
      </c>
      <c r="Q113" s="46">
        <f t="shared" si="9"/>
        <v>-34</v>
      </c>
      <c r="R113" s="34">
        <f t="shared" si="10"/>
        <v>174</v>
      </c>
      <c r="S113" s="34">
        <v>96</v>
      </c>
      <c r="T113" s="34" t="str">
        <f t="shared" si="11"/>
        <v> </v>
      </c>
      <c r="U113" s="34" t="str">
        <f t="shared" si="12"/>
        <v> </v>
      </c>
      <c r="V113" s="34" t="str">
        <f t="shared" si="13"/>
        <v/>
      </c>
    </row>
    <row r="114" ht="17.1" customHeight="1" spans="1:22">
      <c r="A114" s="197">
        <v>112</v>
      </c>
      <c r="B114" s="198">
        <v>8327</v>
      </c>
      <c r="C114" s="199" t="s">
        <v>52</v>
      </c>
      <c r="D114" s="31" t="s">
        <v>164</v>
      </c>
      <c r="E114" s="32">
        <v>65</v>
      </c>
      <c r="F114" s="32">
        <v>37</v>
      </c>
      <c r="G114" s="32">
        <v>41</v>
      </c>
      <c r="H114" s="32">
        <v>39</v>
      </c>
      <c r="I114" s="32">
        <v>51</v>
      </c>
      <c r="J114" s="33">
        <v>37</v>
      </c>
      <c r="K114" s="32">
        <v>41</v>
      </c>
      <c r="L114" s="32">
        <v>33</v>
      </c>
      <c r="M114" s="44">
        <f t="shared" si="7"/>
        <v>344</v>
      </c>
      <c r="N114" s="45">
        <f t="shared" si="8"/>
        <v>0.491428571428571</v>
      </c>
      <c r="O114" s="46">
        <v>117</v>
      </c>
      <c r="P114" s="46">
        <v>112</v>
      </c>
      <c r="Q114" s="46">
        <f t="shared" si="9"/>
        <v>5</v>
      </c>
      <c r="R114" s="34">
        <f t="shared" si="10"/>
        <v>143</v>
      </c>
      <c r="S114" s="34">
        <v>152</v>
      </c>
      <c r="T114" s="34" t="str">
        <f t="shared" si="11"/>
        <v> </v>
      </c>
      <c r="U114" s="34" t="str">
        <f t="shared" si="12"/>
        <v> </v>
      </c>
      <c r="V114" s="34" t="str">
        <f t="shared" si="13"/>
        <v/>
      </c>
    </row>
    <row r="115" ht="17.1" customHeight="1" spans="1:22">
      <c r="A115" s="197">
        <v>113</v>
      </c>
      <c r="B115" s="198">
        <v>8337</v>
      </c>
      <c r="C115" s="199" t="s">
        <v>69</v>
      </c>
      <c r="D115" s="31" t="s">
        <v>165</v>
      </c>
      <c r="E115" s="32">
        <v>67</v>
      </c>
      <c r="F115" s="32">
        <v>60</v>
      </c>
      <c r="G115" s="32">
        <v>49</v>
      </c>
      <c r="H115" s="32">
        <v>27</v>
      </c>
      <c r="I115" s="32">
        <v>48</v>
      </c>
      <c r="J115" s="33">
        <v>34</v>
      </c>
      <c r="K115" s="32">
        <v>22</v>
      </c>
      <c r="L115" s="32">
        <v>36</v>
      </c>
      <c r="M115" s="44">
        <f t="shared" si="7"/>
        <v>343</v>
      </c>
      <c r="N115" s="45">
        <f t="shared" si="8"/>
        <v>0.49</v>
      </c>
      <c r="O115" s="46">
        <v>127</v>
      </c>
      <c r="P115" s="46">
        <v>113</v>
      </c>
      <c r="Q115" s="46">
        <f t="shared" si="9"/>
        <v>14</v>
      </c>
      <c r="R115" s="34">
        <f t="shared" si="10"/>
        <v>176</v>
      </c>
      <c r="S115" s="34">
        <v>93</v>
      </c>
      <c r="T115" s="34" t="str">
        <f t="shared" si="11"/>
        <v> </v>
      </c>
      <c r="U115" s="34" t="str">
        <f t="shared" si="12"/>
        <v> </v>
      </c>
      <c r="V115" s="34" t="str">
        <f t="shared" si="13"/>
        <v/>
      </c>
    </row>
    <row r="116" ht="17.1" customHeight="1" spans="1:22">
      <c r="A116" s="197">
        <v>115</v>
      </c>
      <c r="B116" s="198">
        <v>8230</v>
      </c>
      <c r="C116" s="199" t="s">
        <v>55</v>
      </c>
      <c r="D116" s="31" t="s">
        <v>166</v>
      </c>
      <c r="E116" s="32">
        <v>64</v>
      </c>
      <c r="F116" s="32">
        <v>54</v>
      </c>
      <c r="G116" s="32">
        <v>45</v>
      </c>
      <c r="H116" s="32">
        <v>31</v>
      </c>
      <c r="I116" s="32">
        <v>53</v>
      </c>
      <c r="J116" s="33">
        <v>42</v>
      </c>
      <c r="K116" s="32">
        <v>25</v>
      </c>
      <c r="L116" s="32">
        <v>28</v>
      </c>
      <c r="M116" s="44">
        <f t="shared" si="7"/>
        <v>342</v>
      </c>
      <c r="N116" s="45">
        <f t="shared" si="8"/>
        <v>0.488571428571429</v>
      </c>
      <c r="O116" s="46">
        <v>74</v>
      </c>
      <c r="P116" s="46">
        <v>114</v>
      </c>
      <c r="Q116" s="46">
        <f t="shared" si="9"/>
        <v>-40</v>
      </c>
      <c r="R116" s="34">
        <f t="shared" si="10"/>
        <v>163</v>
      </c>
      <c r="S116" s="34">
        <v>111</v>
      </c>
      <c r="T116" s="34" t="str">
        <f t="shared" si="11"/>
        <v> </v>
      </c>
      <c r="U116" s="34" t="str">
        <f t="shared" si="12"/>
        <v> </v>
      </c>
      <c r="V116" s="34" t="str">
        <f t="shared" si="13"/>
        <v/>
      </c>
    </row>
    <row r="117" ht="17.1" customHeight="1" spans="1:22">
      <c r="A117" s="197">
        <v>114</v>
      </c>
      <c r="B117" s="198">
        <v>8318</v>
      </c>
      <c r="C117" s="199" t="s">
        <v>52</v>
      </c>
      <c r="D117" s="31" t="s">
        <v>167</v>
      </c>
      <c r="E117" s="32">
        <v>60</v>
      </c>
      <c r="F117" s="32">
        <v>68</v>
      </c>
      <c r="G117" s="32">
        <v>47</v>
      </c>
      <c r="H117" s="32">
        <v>20</v>
      </c>
      <c r="I117" s="32">
        <v>49</v>
      </c>
      <c r="J117" s="33">
        <v>42</v>
      </c>
      <c r="K117" s="32">
        <v>30</v>
      </c>
      <c r="L117" s="32">
        <v>26</v>
      </c>
      <c r="M117" s="44">
        <f t="shared" si="7"/>
        <v>342</v>
      </c>
      <c r="N117" s="45">
        <f t="shared" si="8"/>
        <v>0.488571428571429</v>
      </c>
      <c r="O117" s="46">
        <v>108</v>
      </c>
      <c r="P117" s="46">
        <v>115</v>
      </c>
      <c r="Q117" s="46">
        <f t="shared" si="9"/>
        <v>-7</v>
      </c>
      <c r="R117" s="34">
        <f t="shared" si="10"/>
        <v>175</v>
      </c>
      <c r="S117" s="34">
        <v>94</v>
      </c>
      <c r="T117" s="34" t="str">
        <f t="shared" si="11"/>
        <v> </v>
      </c>
      <c r="U117" s="34" t="str">
        <f t="shared" si="12"/>
        <v> </v>
      </c>
      <c r="V117" s="34" t="str">
        <f t="shared" si="13"/>
        <v/>
      </c>
    </row>
    <row r="118" ht="17.1" customHeight="1" spans="1:22">
      <c r="A118" s="197">
        <v>116</v>
      </c>
      <c r="B118" s="198">
        <v>8304</v>
      </c>
      <c r="C118" s="199" t="s">
        <v>52</v>
      </c>
      <c r="D118" s="35" t="s">
        <v>168</v>
      </c>
      <c r="E118" s="32">
        <v>69</v>
      </c>
      <c r="F118" s="32">
        <v>49</v>
      </c>
      <c r="G118" s="32">
        <v>48</v>
      </c>
      <c r="H118" s="32">
        <v>23</v>
      </c>
      <c r="I118" s="32">
        <v>45</v>
      </c>
      <c r="J118" s="33">
        <v>39</v>
      </c>
      <c r="K118" s="32">
        <v>28</v>
      </c>
      <c r="L118" s="32">
        <v>40</v>
      </c>
      <c r="M118" s="44">
        <f t="shared" si="7"/>
        <v>341</v>
      </c>
      <c r="N118" s="45">
        <f t="shared" si="8"/>
        <v>0.487142857142857</v>
      </c>
      <c r="O118" s="46">
        <v>94</v>
      </c>
      <c r="P118" s="46">
        <v>116</v>
      </c>
      <c r="Q118" s="46">
        <f t="shared" si="9"/>
        <v>-22</v>
      </c>
      <c r="R118" s="34">
        <f t="shared" si="10"/>
        <v>166</v>
      </c>
      <c r="S118" s="34">
        <v>106</v>
      </c>
      <c r="T118" s="34" t="str">
        <f t="shared" si="11"/>
        <v> </v>
      </c>
      <c r="U118" s="34" t="str">
        <f t="shared" si="12"/>
        <v> </v>
      </c>
      <c r="V118" s="34" t="str">
        <f t="shared" si="13"/>
        <v/>
      </c>
    </row>
    <row r="119" ht="17.1" customHeight="1" spans="1:22">
      <c r="A119" s="197">
        <v>117</v>
      </c>
      <c r="B119" s="198">
        <v>8413</v>
      </c>
      <c r="C119" s="199" t="s">
        <v>49</v>
      </c>
      <c r="D119" s="31" t="s">
        <v>169</v>
      </c>
      <c r="E119" s="32">
        <v>82</v>
      </c>
      <c r="F119" s="32">
        <v>29</v>
      </c>
      <c r="G119" s="32">
        <v>33</v>
      </c>
      <c r="H119" s="32">
        <v>35</v>
      </c>
      <c r="I119" s="32">
        <v>52</v>
      </c>
      <c r="J119" s="33">
        <v>40</v>
      </c>
      <c r="K119" s="32">
        <v>38</v>
      </c>
      <c r="L119" s="32">
        <v>31</v>
      </c>
      <c r="M119" s="44">
        <f t="shared" si="7"/>
        <v>340</v>
      </c>
      <c r="N119" s="45">
        <f t="shared" si="8"/>
        <v>0.485714285714286</v>
      </c>
      <c r="O119" s="46">
        <v>147</v>
      </c>
      <c r="P119" s="46">
        <v>117</v>
      </c>
      <c r="Q119" s="46">
        <f t="shared" si="9"/>
        <v>30</v>
      </c>
      <c r="R119" s="34">
        <f t="shared" si="10"/>
        <v>144</v>
      </c>
      <c r="S119" s="34">
        <v>150</v>
      </c>
      <c r="T119" s="34" t="str">
        <f t="shared" si="11"/>
        <v> </v>
      </c>
      <c r="U119" s="34" t="str">
        <f t="shared" si="12"/>
        <v> </v>
      </c>
      <c r="V119" s="34" t="str">
        <f t="shared" si="13"/>
        <v/>
      </c>
    </row>
    <row r="120" ht="17.1" customHeight="1" spans="1:22">
      <c r="A120" s="197">
        <v>125</v>
      </c>
      <c r="B120" s="198">
        <v>8422</v>
      </c>
      <c r="C120" s="199" t="s">
        <v>69</v>
      </c>
      <c r="D120" s="31" t="s">
        <v>170</v>
      </c>
      <c r="E120" s="32">
        <v>72</v>
      </c>
      <c r="F120" s="32">
        <v>32</v>
      </c>
      <c r="G120" s="32">
        <v>46</v>
      </c>
      <c r="H120" s="32">
        <v>35</v>
      </c>
      <c r="I120" s="32">
        <v>61</v>
      </c>
      <c r="J120" s="33">
        <v>35</v>
      </c>
      <c r="K120" s="32">
        <v>29</v>
      </c>
      <c r="L120" s="32">
        <v>25</v>
      </c>
      <c r="M120" s="44">
        <f t="shared" si="7"/>
        <v>335</v>
      </c>
      <c r="N120" s="45">
        <f t="shared" si="8"/>
        <v>0.478571428571429</v>
      </c>
      <c r="O120" s="46">
        <v>156</v>
      </c>
      <c r="P120" s="46">
        <v>118</v>
      </c>
      <c r="Q120" s="46">
        <f t="shared" si="9"/>
        <v>38</v>
      </c>
      <c r="R120" s="34">
        <f t="shared" si="10"/>
        <v>150</v>
      </c>
      <c r="S120" s="34">
        <v>159</v>
      </c>
      <c r="T120" s="34" t="str">
        <f t="shared" si="11"/>
        <v> </v>
      </c>
      <c r="U120" s="34" t="str">
        <f t="shared" si="12"/>
        <v> </v>
      </c>
      <c r="V120" s="34" t="str">
        <f t="shared" si="13"/>
        <v/>
      </c>
    </row>
    <row r="121" ht="17.1" customHeight="1" spans="1:22">
      <c r="A121" s="197">
        <v>119</v>
      </c>
      <c r="B121" s="198">
        <v>8314</v>
      </c>
      <c r="C121" s="199" t="s">
        <v>55</v>
      </c>
      <c r="D121" s="31" t="s">
        <v>171</v>
      </c>
      <c r="E121" s="32">
        <v>64</v>
      </c>
      <c r="F121" s="32">
        <v>53</v>
      </c>
      <c r="G121" s="32">
        <v>58</v>
      </c>
      <c r="H121" s="32">
        <v>31</v>
      </c>
      <c r="I121" s="32">
        <v>58</v>
      </c>
      <c r="J121" s="33">
        <v>23</v>
      </c>
      <c r="K121" s="32">
        <v>26</v>
      </c>
      <c r="L121" s="32">
        <v>20</v>
      </c>
      <c r="M121" s="44">
        <f t="shared" si="7"/>
        <v>333</v>
      </c>
      <c r="N121" s="45">
        <f t="shared" si="8"/>
        <v>0.475714285714286</v>
      </c>
      <c r="O121" s="46">
        <v>104</v>
      </c>
      <c r="P121" s="46">
        <v>119</v>
      </c>
      <c r="Q121" s="46">
        <f t="shared" si="9"/>
        <v>-15</v>
      </c>
      <c r="R121" s="34">
        <f t="shared" si="10"/>
        <v>175</v>
      </c>
      <c r="S121" s="34">
        <v>95</v>
      </c>
      <c r="T121" s="34" t="str">
        <f t="shared" si="11"/>
        <v> </v>
      </c>
      <c r="U121" s="34" t="str">
        <f t="shared" si="12"/>
        <v> </v>
      </c>
      <c r="V121" s="34" t="str">
        <f t="shared" si="13"/>
        <v/>
      </c>
    </row>
    <row r="122" ht="17.1" customHeight="1" spans="1:22">
      <c r="A122" s="197">
        <v>118</v>
      </c>
      <c r="B122" s="198">
        <v>8316</v>
      </c>
      <c r="C122" s="199" t="s">
        <v>49</v>
      </c>
      <c r="D122" s="31" t="s">
        <v>172</v>
      </c>
      <c r="E122" s="32">
        <v>74</v>
      </c>
      <c r="F122" s="32">
        <v>62</v>
      </c>
      <c r="G122" s="32">
        <v>42</v>
      </c>
      <c r="H122" s="32">
        <v>27</v>
      </c>
      <c r="I122" s="32">
        <v>48</v>
      </c>
      <c r="J122" s="33">
        <v>24</v>
      </c>
      <c r="K122" s="32">
        <v>27</v>
      </c>
      <c r="L122" s="32">
        <v>29</v>
      </c>
      <c r="M122" s="44">
        <f t="shared" si="7"/>
        <v>333</v>
      </c>
      <c r="N122" s="45">
        <f t="shared" si="8"/>
        <v>0.475714285714286</v>
      </c>
      <c r="O122" s="46">
        <v>106</v>
      </c>
      <c r="P122" s="46">
        <v>120</v>
      </c>
      <c r="Q122" s="46">
        <f t="shared" si="9"/>
        <v>-14</v>
      </c>
      <c r="R122" s="34">
        <f t="shared" si="10"/>
        <v>178</v>
      </c>
      <c r="S122" s="34">
        <v>89</v>
      </c>
      <c r="T122" s="34" t="str">
        <f t="shared" si="11"/>
        <v> </v>
      </c>
      <c r="U122" s="34" t="str">
        <f t="shared" si="12"/>
        <v> </v>
      </c>
      <c r="V122" s="34" t="str">
        <f t="shared" si="13"/>
        <v/>
      </c>
    </row>
    <row r="123" ht="17.1" customHeight="1" spans="1:22">
      <c r="A123" s="197">
        <v>120</v>
      </c>
      <c r="B123" s="198">
        <v>8333</v>
      </c>
      <c r="C123" s="199" t="s">
        <v>69</v>
      </c>
      <c r="D123" s="31" t="s">
        <v>173</v>
      </c>
      <c r="E123" s="32">
        <v>78</v>
      </c>
      <c r="F123" s="32">
        <v>54</v>
      </c>
      <c r="G123" s="32">
        <v>38</v>
      </c>
      <c r="H123" s="32">
        <v>28</v>
      </c>
      <c r="I123" s="32">
        <v>56</v>
      </c>
      <c r="J123" s="33">
        <v>36</v>
      </c>
      <c r="K123" s="32">
        <v>25</v>
      </c>
      <c r="L123" s="32">
        <v>18</v>
      </c>
      <c r="M123" s="44">
        <f t="shared" si="7"/>
        <v>333</v>
      </c>
      <c r="N123" s="45">
        <f t="shared" si="8"/>
        <v>0.475714285714286</v>
      </c>
      <c r="O123" s="46">
        <v>123</v>
      </c>
      <c r="P123" s="46">
        <v>121</v>
      </c>
      <c r="Q123" s="46">
        <f t="shared" si="9"/>
        <v>2</v>
      </c>
      <c r="R123" s="34">
        <f t="shared" si="10"/>
        <v>170</v>
      </c>
      <c r="S123" s="34">
        <v>100</v>
      </c>
      <c r="T123" s="34" t="str">
        <f t="shared" si="11"/>
        <v> </v>
      </c>
      <c r="U123" s="34" t="str">
        <f t="shared" si="12"/>
        <v> </v>
      </c>
      <c r="V123" s="34" t="str">
        <f t="shared" si="13"/>
        <v/>
      </c>
    </row>
    <row r="124" ht="17.1" customHeight="1" spans="1:22">
      <c r="A124" s="197">
        <v>121</v>
      </c>
      <c r="B124" s="198">
        <v>8317</v>
      </c>
      <c r="C124" s="199" t="s">
        <v>69</v>
      </c>
      <c r="D124" s="31" t="s">
        <v>174</v>
      </c>
      <c r="E124" s="32">
        <v>62</v>
      </c>
      <c r="F124" s="32">
        <v>40</v>
      </c>
      <c r="G124" s="32">
        <v>49</v>
      </c>
      <c r="H124" s="32">
        <v>31</v>
      </c>
      <c r="I124" s="32">
        <v>42</v>
      </c>
      <c r="J124" s="33">
        <v>33</v>
      </c>
      <c r="K124" s="32">
        <v>36</v>
      </c>
      <c r="L124" s="32">
        <v>39</v>
      </c>
      <c r="M124" s="44">
        <f t="shared" si="7"/>
        <v>332</v>
      </c>
      <c r="N124" s="45">
        <f t="shared" si="8"/>
        <v>0.474285714285714</v>
      </c>
      <c r="O124" s="46">
        <v>107</v>
      </c>
      <c r="P124" s="46">
        <v>122</v>
      </c>
      <c r="Q124" s="46">
        <f t="shared" si="9"/>
        <v>-15</v>
      </c>
      <c r="R124" s="34">
        <f t="shared" si="10"/>
        <v>151</v>
      </c>
      <c r="S124" s="34">
        <v>129</v>
      </c>
      <c r="T124" s="34" t="str">
        <f t="shared" si="11"/>
        <v> </v>
      </c>
      <c r="U124" s="34" t="str">
        <f t="shared" si="12"/>
        <v> </v>
      </c>
      <c r="V124" s="34" t="str">
        <f t="shared" si="13"/>
        <v/>
      </c>
    </row>
    <row r="125" ht="17.1" customHeight="1" spans="1:22">
      <c r="A125" s="197">
        <v>122</v>
      </c>
      <c r="B125" s="198">
        <v>8342</v>
      </c>
      <c r="C125" s="199" t="s">
        <v>45</v>
      </c>
      <c r="D125" s="31" t="s">
        <v>175</v>
      </c>
      <c r="E125" s="32">
        <v>62</v>
      </c>
      <c r="F125" s="32">
        <v>45</v>
      </c>
      <c r="G125" s="32">
        <v>43</v>
      </c>
      <c r="H125" s="32">
        <v>33</v>
      </c>
      <c r="I125" s="32">
        <v>55</v>
      </c>
      <c r="J125" s="33">
        <v>40</v>
      </c>
      <c r="K125" s="32">
        <v>23</v>
      </c>
      <c r="L125" s="32">
        <v>28</v>
      </c>
      <c r="M125" s="44">
        <f t="shared" si="7"/>
        <v>329</v>
      </c>
      <c r="N125" s="45">
        <f t="shared" si="8"/>
        <v>0.47</v>
      </c>
      <c r="O125" s="46">
        <v>132</v>
      </c>
      <c r="P125" s="46">
        <v>123</v>
      </c>
      <c r="Q125" s="46">
        <f t="shared" si="9"/>
        <v>9</v>
      </c>
      <c r="R125" s="34">
        <f t="shared" si="10"/>
        <v>150</v>
      </c>
      <c r="S125" s="34">
        <v>131</v>
      </c>
      <c r="T125" s="34" t="str">
        <f t="shared" si="11"/>
        <v> </v>
      </c>
      <c r="U125" s="34" t="str">
        <f t="shared" si="12"/>
        <v> </v>
      </c>
      <c r="V125" s="34" t="str">
        <f t="shared" si="13"/>
        <v/>
      </c>
    </row>
    <row r="126" ht="17.1" customHeight="1" spans="1:22">
      <c r="A126" s="197">
        <v>123</v>
      </c>
      <c r="B126" s="198">
        <v>8323</v>
      </c>
      <c r="C126" s="199" t="s">
        <v>57</v>
      </c>
      <c r="D126" s="31" t="s">
        <v>176</v>
      </c>
      <c r="E126" s="32">
        <v>74</v>
      </c>
      <c r="F126" s="32">
        <v>47</v>
      </c>
      <c r="G126" s="32">
        <v>29</v>
      </c>
      <c r="H126" s="32">
        <v>40</v>
      </c>
      <c r="I126" s="32">
        <v>39</v>
      </c>
      <c r="J126" s="33">
        <v>33</v>
      </c>
      <c r="K126" s="32">
        <v>31</v>
      </c>
      <c r="L126" s="32">
        <v>33</v>
      </c>
      <c r="M126" s="44">
        <f t="shared" si="7"/>
        <v>326</v>
      </c>
      <c r="N126" s="45">
        <f t="shared" si="8"/>
        <v>0.465714285714286</v>
      </c>
      <c r="O126" s="46">
        <v>113</v>
      </c>
      <c r="P126" s="46">
        <v>124</v>
      </c>
      <c r="Q126" s="46">
        <f t="shared" si="9"/>
        <v>-11</v>
      </c>
      <c r="R126" s="34">
        <f t="shared" si="10"/>
        <v>150</v>
      </c>
      <c r="S126" s="34">
        <v>132</v>
      </c>
      <c r="T126" s="34" t="str">
        <f t="shared" si="11"/>
        <v> </v>
      </c>
      <c r="U126" s="34" t="str">
        <f t="shared" si="12"/>
        <v> </v>
      </c>
      <c r="V126" s="34" t="str">
        <f t="shared" si="13"/>
        <v/>
      </c>
    </row>
    <row r="127" ht="17.1" customHeight="1" spans="1:22">
      <c r="A127" s="197">
        <v>124</v>
      </c>
      <c r="B127" s="198">
        <v>8411</v>
      </c>
      <c r="C127" s="199" t="s">
        <v>57</v>
      </c>
      <c r="D127" s="31" t="s">
        <v>177</v>
      </c>
      <c r="E127" s="32">
        <v>68</v>
      </c>
      <c r="F127" s="32">
        <v>27</v>
      </c>
      <c r="G127" s="32">
        <v>46</v>
      </c>
      <c r="H127" s="32">
        <v>36</v>
      </c>
      <c r="I127" s="32">
        <v>57</v>
      </c>
      <c r="J127" s="33">
        <v>37</v>
      </c>
      <c r="K127" s="32">
        <v>29</v>
      </c>
      <c r="L127" s="32">
        <v>26</v>
      </c>
      <c r="M127" s="44">
        <f t="shared" si="7"/>
        <v>326</v>
      </c>
      <c r="N127" s="45">
        <f t="shared" si="8"/>
        <v>0.465714285714286</v>
      </c>
      <c r="O127" s="46">
        <v>145</v>
      </c>
      <c r="P127" s="46">
        <v>125</v>
      </c>
      <c r="Q127" s="46">
        <f t="shared" si="9"/>
        <v>20</v>
      </c>
      <c r="R127" s="34">
        <f t="shared" si="10"/>
        <v>141</v>
      </c>
      <c r="S127" s="34">
        <v>158</v>
      </c>
      <c r="T127" s="34" t="str">
        <f t="shared" si="11"/>
        <v> </v>
      </c>
      <c r="U127" s="34" t="str">
        <f t="shared" si="12"/>
        <v> </v>
      </c>
      <c r="V127" s="34" t="str">
        <f t="shared" si="13"/>
        <v/>
      </c>
    </row>
    <row r="128" ht="17.1" customHeight="1" spans="1:22">
      <c r="A128" s="197">
        <v>126</v>
      </c>
      <c r="B128" s="198">
        <v>8309</v>
      </c>
      <c r="C128" s="199" t="s">
        <v>45</v>
      </c>
      <c r="D128" s="31" t="s">
        <v>178</v>
      </c>
      <c r="E128" s="32">
        <v>72</v>
      </c>
      <c r="F128" s="32">
        <v>53</v>
      </c>
      <c r="G128" s="32">
        <v>45</v>
      </c>
      <c r="H128" s="32">
        <v>35</v>
      </c>
      <c r="I128" s="32">
        <v>48</v>
      </c>
      <c r="J128" s="33">
        <v>27</v>
      </c>
      <c r="K128" s="32">
        <v>21</v>
      </c>
      <c r="L128" s="32">
        <v>24</v>
      </c>
      <c r="M128" s="44">
        <f t="shared" si="7"/>
        <v>325</v>
      </c>
      <c r="N128" s="45">
        <f t="shared" si="8"/>
        <v>0.464285714285714</v>
      </c>
      <c r="O128" s="46">
        <v>99</v>
      </c>
      <c r="P128" s="46">
        <v>126</v>
      </c>
      <c r="Q128" s="46">
        <f t="shared" si="9"/>
        <v>-27</v>
      </c>
      <c r="R128" s="34">
        <f t="shared" si="10"/>
        <v>170</v>
      </c>
      <c r="S128" s="34">
        <v>101</v>
      </c>
      <c r="T128" s="34" t="str">
        <f t="shared" si="11"/>
        <v> </v>
      </c>
      <c r="U128" s="34" t="str">
        <f t="shared" si="12"/>
        <v> </v>
      </c>
      <c r="V128" s="34" t="str">
        <f t="shared" si="13"/>
        <v/>
      </c>
    </row>
    <row r="129" ht="17.1" customHeight="1" spans="1:22">
      <c r="A129" s="197">
        <v>127</v>
      </c>
      <c r="B129" s="198">
        <v>8418</v>
      </c>
      <c r="C129" s="199" t="s">
        <v>47</v>
      </c>
      <c r="D129" s="31" t="s">
        <v>179</v>
      </c>
      <c r="E129" s="32">
        <v>69</v>
      </c>
      <c r="F129" s="32">
        <v>61</v>
      </c>
      <c r="G129" s="32">
        <v>27</v>
      </c>
      <c r="H129" s="32">
        <v>33</v>
      </c>
      <c r="I129" s="32">
        <v>48</v>
      </c>
      <c r="J129" s="33">
        <v>31</v>
      </c>
      <c r="K129" s="32">
        <v>23</v>
      </c>
      <c r="L129" s="32">
        <v>32</v>
      </c>
      <c r="M129" s="44">
        <f t="shared" si="7"/>
        <v>324</v>
      </c>
      <c r="N129" s="45">
        <f t="shared" si="8"/>
        <v>0.462857142857143</v>
      </c>
      <c r="O129" s="46">
        <v>152</v>
      </c>
      <c r="P129" s="46">
        <v>127</v>
      </c>
      <c r="Q129" s="46">
        <f t="shared" si="9"/>
        <v>25</v>
      </c>
      <c r="R129" s="34">
        <f t="shared" si="10"/>
        <v>157</v>
      </c>
      <c r="S129" s="34">
        <v>115</v>
      </c>
      <c r="T129" s="34" t="str">
        <f t="shared" si="11"/>
        <v> </v>
      </c>
      <c r="U129" s="34" t="str">
        <f t="shared" si="12"/>
        <v> </v>
      </c>
      <c r="V129" s="34" t="str">
        <f t="shared" si="13"/>
        <v/>
      </c>
    </row>
    <row r="130" ht="17.1" customHeight="1" spans="1:22">
      <c r="A130" s="197">
        <v>128</v>
      </c>
      <c r="B130" s="198">
        <v>8415</v>
      </c>
      <c r="C130" s="199" t="s">
        <v>47</v>
      </c>
      <c r="D130" s="31" t="s">
        <v>180</v>
      </c>
      <c r="E130" s="32">
        <v>68</v>
      </c>
      <c r="F130" s="32">
        <v>52</v>
      </c>
      <c r="G130" s="32">
        <v>22</v>
      </c>
      <c r="H130" s="32">
        <v>42</v>
      </c>
      <c r="I130" s="32">
        <v>37</v>
      </c>
      <c r="J130" s="33">
        <v>37</v>
      </c>
      <c r="K130" s="32">
        <v>27</v>
      </c>
      <c r="L130" s="32">
        <v>38</v>
      </c>
      <c r="M130" s="44">
        <f t="shared" si="7"/>
        <v>323</v>
      </c>
      <c r="N130" s="45">
        <f t="shared" si="8"/>
        <v>0.461428571428571</v>
      </c>
      <c r="O130" s="46">
        <v>149</v>
      </c>
      <c r="P130" s="46">
        <v>128</v>
      </c>
      <c r="Q130" s="46">
        <f t="shared" si="9"/>
        <v>21</v>
      </c>
      <c r="R130" s="34">
        <f t="shared" si="10"/>
        <v>142</v>
      </c>
      <c r="S130" s="34">
        <v>154</v>
      </c>
      <c r="T130" s="34" t="str">
        <f t="shared" si="11"/>
        <v> </v>
      </c>
      <c r="U130" s="34" t="str">
        <f t="shared" si="12"/>
        <v> </v>
      </c>
      <c r="V130" s="34" t="str">
        <f t="shared" si="13"/>
        <v/>
      </c>
    </row>
    <row r="131" ht="17.1" customHeight="1" spans="1:22">
      <c r="A131" s="197">
        <v>129</v>
      </c>
      <c r="B131" s="198">
        <v>8335</v>
      </c>
      <c r="C131" s="199" t="s">
        <v>55</v>
      </c>
      <c r="D131" s="31" t="s">
        <v>181</v>
      </c>
      <c r="E131" s="32">
        <v>56</v>
      </c>
      <c r="F131" s="32">
        <v>56</v>
      </c>
      <c r="G131" s="32">
        <v>54</v>
      </c>
      <c r="H131" s="32">
        <v>25</v>
      </c>
      <c r="I131" s="32">
        <v>54</v>
      </c>
      <c r="J131" s="33">
        <v>38</v>
      </c>
      <c r="K131" s="32">
        <v>14</v>
      </c>
      <c r="L131" s="32">
        <v>25</v>
      </c>
      <c r="M131" s="44">
        <f t="shared" ref="M131:M194" si="14">SUM(E131:L131)</f>
        <v>322</v>
      </c>
      <c r="N131" s="45">
        <f t="shared" ref="N131:N194" si="15">M131/700*100%</f>
        <v>0.46</v>
      </c>
      <c r="O131" s="46">
        <v>125</v>
      </c>
      <c r="P131" s="46">
        <v>129</v>
      </c>
      <c r="Q131" s="46">
        <f t="shared" ref="Q131:Q194" si="16">O131-P131</f>
        <v>-4</v>
      </c>
      <c r="R131" s="34">
        <f t="shared" ref="R131:R194" si="17">E131+F131+G131</f>
        <v>166</v>
      </c>
      <c r="S131" s="34">
        <v>107</v>
      </c>
      <c r="T131" s="34" t="str">
        <f t="shared" ref="T131:T194" si="18">IF(AND(E131&gt;=72,F131&gt;=72,G131&gt;=72),"☆"," ")</f>
        <v> </v>
      </c>
      <c r="U131" s="34" t="str">
        <f t="shared" ref="U131:U194" si="19">IF(AND(E131&gt;=72,F131&gt;=72,G131&gt;=72,H131&gt;=48,I131&gt;=48,J131&gt;=48,K131&gt;=30,L131&gt;=30),"★"," ")</f>
        <v> </v>
      </c>
      <c r="V131" s="34" t="str">
        <f t="shared" ref="V131:V194" si="20">IF(M131&gt;=560,"优秀",IF(M131&gt;=525,"良好",IF(M131&gt;=420,"及格",IF(M131&lt;280,"低分",""))))</f>
        <v/>
      </c>
    </row>
    <row r="132" ht="17.1" customHeight="1" spans="1:22">
      <c r="A132" s="197">
        <v>131</v>
      </c>
      <c r="B132" s="198">
        <v>8412</v>
      </c>
      <c r="C132" s="199" t="s">
        <v>57</v>
      </c>
      <c r="D132" s="31" t="s">
        <v>182</v>
      </c>
      <c r="E132" s="32">
        <v>55</v>
      </c>
      <c r="F132" s="32">
        <v>61</v>
      </c>
      <c r="G132" s="32">
        <v>29</v>
      </c>
      <c r="H132" s="32">
        <v>41</v>
      </c>
      <c r="I132" s="32">
        <v>37</v>
      </c>
      <c r="J132" s="33">
        <v>40</v>
      </c>
      <c r="K132" s="32">
        <v>29</v>
      </c>
      <c r="L132" s="32">
        <v>29</v>
      </c>
      <c r="M132" s="44">
        <f t="shared" si="14"/>
        <v>321</v>
      </c>
      <c r="N132" s="45">
        <f t="shared" si="15"/>
        <v>0.458571428571429</v>
      </c>
      <c r="O132" s="46">
        <v>146</v>
      </c>
      <c r="P132" s="46">
        <v>130</v>
      </c>
      <c r="Q132" s="46">
        <f t="shared" si="16"/>
        <v>16</v>
      </c>
      <c r="R132" s="34">
        <f t="shared" si="17"/>
        <v>145</v>
      </c>
      <c r="S132" s="34">
        <v>146</v>
      </c>
      <c r="T132" s="34" t="str">
        <f t="shared" si="18"/>
        <v> </v>
      </c>
      <c r="U132" s="34" t="str">
        <f t="shared" si="19"/>
        <v> </v>
      </c>
      <c r="V132" s="34" t="str">
        <f t="shared" si="20"/>
        <v/>
      </c>
    </row>
    <row r="133" ht="17.1" customHeight="1" spans="1:22">
      <c r="A133" s="197">
        <v>130</v>
      </c>
      <c r="B133" s="198">
        <v>8344</v>
      </c>
      <c r="C133" s="199" t="s">
        <v>69</v>
      </c>
      <c r="D133" s="31" t="s">
        <v>183</v>
      </c>
      <c r="E133" s="32">
        <v>66</v>
      </c>
      <c r="F133" s="32">
        <v>60</v>
      </c>
      <c r="G133" s="32">
        <v>28</v>
      </c>
      <c r="H133" s="32">
        <v>42</v>
      </c>
      <c r="I133" s="32">
        <v>36</v>
      </c>
      <c r="J133" s="33">
        <v>33</v>
      </c>
      <c r="K133" s="32">
        <v>30</v>
      </c>
      <c r="L133" s="32">
        <v>26</v>
      </c>
      <c r="M133" s="44">
        <f t="shared" si="14"/>
        <v>321</v>
      </c>
      <c r="N133" s="45">
        <f t="shared" si="15"/>
        <v>0.458571428571429</v>
      </c>
      <c r="O133" s="46">
        <v>134</v>
      </c>
      <c r="P133" s="46">
        <v>131</v>
      </c>
      <c r="Q133" s="46">
        <f t="shared" si="16"/>
        <v>3</v>
      </c>
      <c r="R133" s="34">
        <f t="shared" si="17"/>
        <v>154</v>
      </c>
      <c r="S133" s="34">
        <v>121</v>
      </c>
      <c r="T133" s="34" t="str">
        <f t="shared" si="18"/>
        <v> </v>
      </c>
      <c r="U133" s="34" t="str">
        <f t="shared" si="19"/>
        <v> </v>
      </c>
      <c r="V133" s="34" t="str">
        <f t="shared" si="20"/>
        <v/>
      </c>
    </row>
    <row r="134" ht="17.1" customHeight="1" spans="1:22">
      <c r="A134" s="197">
        <v>132</v>
      </c>
      <c r="B134" s="198">
        <v>8421</v>
      </c>
      <c r="C134" s="199" t="s">
        <v>57</v>
      </c>
      <c r="D134" s="35" t="s">
        <v>184</v>
      </c>
      <c r="E134" s="32">
        <v>74</v>
      </c>
      <c r="F134" s="32">
        <v>35</v>
      </c>
      <c r="G134" s="32">
        <v>36</v>
      </c>
      <c r="H134" s="32">
        <v>28</v>
      </c>
      <c r="I134" s="32">
        <v>62</v>
      </c>
      <c r="J134" s="33">
        <v>39</v>
      </c>
      <c r="K134" s="32">
        <v>18</v>
      </c>
      <c r="L134" s="32">
        <v>28</v>
      </c>
      <c r="M134" s="44">
        <f t="shared" si="14"/>
        <v>320</v>
      </c>
      <c r="N134" s="45">
        <f t="shared" si="15"/>
        <v>0.457142857142857</v>
      </c>
      <c r="O134" s="46">
        <v>155</v>
      </c>
      <c r="P134" s="46">
        <v>132</v>
      </c>
      <c r="Q134" s="46">
        <f t="shared" si="16"/>
        <v>23</v>
      </c>
      <c r="R134" s="34">
        <f t="shared" si="17"/>
        <v>145</v>
      </c>
      <c r="S134" s="34">
        <v>147</v>
      </c>
      <c r="T134" s="34" t="str">
        <f t="shared" si="18"/>
        <v> </v>
      </c>
      <c r="U134" s="34" t="str">
        <f t="shared" si="19"/>
        <v> </v>
      </c>
      <c r="V134" s="34" t="str">
        <f t="shared" si="20"/>
        <v/>
      </c>
    </row>
    <row r="135" ht="17.1" customHeight="1" spans="1:22">
      <c r="A135" s="197">
        <v>133</v>
      </c>
      <c r="B135" s="198">
        <v>8340</v>
      </c>
      <c r="C135" s="199" t="s">
        <v>57</v>
      </c>
      <c r="D135" s="31" t="s">
        <v>185</v>
      </c>
      <c r="E135" s="32">
        <v>66</v>
      </c>
      <c r="F135" s="32">
        <v>42</v>
      </c>
      <c r="G135" s="32">
        <v>48</v>
      </c>
      <c r="H135" s="32">
        <v>32</v>
      </c>
      <c r="I135" s="32">
        <v>40</v>
      </c>
      <c r="J135" s="33">
        <v>30</v>
      </c>
      <c r="K135" s="32">
        <v>28</v>
      </c>
      <c r="L135" s="32">
        <v>32</v>
      </c>
      <c r="M135" s="44">
        <f t="shared" si="14"/>
        <v>318</v>
      </c>
      <c r="N135" s="45">
        <f t="shared" si="15"/>
        <v>0.454285714285714</v>
      </c>
      <c r="O135" s="46">
        <v>130</v>
      </c>
      <c r="P135" s="46">
        <v>133</v>
      </c>
      <c r="Q135" s="46">
        <f t="shared" si="16"/>
        <v>-3</v>
      </c>
      <c r="R135" s="34">
        <f t="shared" si="17"/>
        <v>156</v>
      </c>
      <c r="S135" s="34">
        <v>116</v>
      </c>
      <c r="T135" s="34" t="str">
        <f t="shared" si="18"/>
        <v> </v>
      </c>
      <c r="U135" s="34" t="str">
        <f t="shared" si="19"/>
        <v> </v>
      </c>
      <c r="V135" s="34" t="str">
        <f t="shared" si="20"/>
        <v/>
      </c>
    </row>
    <row r="136" ht="17.1" customHeight="1" spans="1:22">
      <c r="A136" s="197">
        <v>134</v>
      </c>
      <c r="B136" s="198">
        <v>8442</v>
      </c>
      <c r="C136" s="199" t="s">
        <v>69</v>
      </c>
      <c r="D136" s="31" t="s">
        <v>186</v>
      </c>
      <c r="E136" s="32">
        <v>60</v>
      </c>
      <c r="F136" s="32">
        <v>27</v>
      </c>
      <c r="G136" s="34">
        <v>39</v>
      </c>
      <c r="H136" s="32">
        <v>23</v>
      </c>
      <c r="I136" s="32">
        <v>51</v>
      </c>
      <c r="J136" s="33">
        <v>52</v>
      </c>
      <c r="K136" s="32">
        <v>37</v>
      </c>
      <c r="L136" s="32">
        <v>29</v>
      </c>
      <c r="M136" s="44">
        <f t="shared" si="14"/>
        <v>318</v>
      </c>
      <c r="N136" s="45">
        <f t="shared" si="15"/>
        <v>0.454285714285714</v>
      </c>
      <c r="O136" s="46">
        <v>176</v>
      </c>
      <c r="P136" s="46">
        <v>134</v>
      </c>
      <c r="Q136" s="46">
        <f t="shared" si="16"/>
        <v>42</v>
      </c>
      <c r="R136" s="34">
        <f t="shared" si="17"/>
        <v>126</v>
      </c>
      <c r="S136" s="34">
        <v>181</v>
      </c>
      <c r="T136" s="34" t="str">
        <f t="shared" si="18"/>
        <v> </v>
      </c>
      <c r="U136" s="34" t="str">
        <f t="shared" si="19"/>
        <v> </v>
      </c>
      <c r="V136" s="34" t="str">
        <f t="shared" si="20"/>
        <v/>
      </c>
    </row>
    <row r="137" s="184" customFormat="1" ht="17.1" customHeight="1" spans="1:22">
      <c r="A137" s="197">
        <v>135</v>
      </c>
      <c r="B137" s="198">
        <v>8433</v>
      </c>
      <c r="C137" s="199" t="s">
        <v>49</v>
      </c>
      <c r="D137" s="31" t="s">
        <v>187</v>
      </c>
      <c r="E137" s="32">
        <v>72</v>
      </c>
      <c r="F137" s="32">
        <v>47</v>
      </c>
      <c r="G137" s="32">
        <v>28</v>
      </c>
      <c r="H137" s="32">
        <v>28</v>
      </c>
      <c r="I137" s="32">
        <v>52</v>
      </c>
      <c r="J137" s="33">
        <v>31</v>
      </c>
      <c r="K137" s="32">
        <v>29</v>
      </c>
      <c r="L137" s="32">
        <v>27</v>
      </c>
      <c r="M137" s="44">
        <f t="shared" si="14"/>
        <v>314</v>
      </c>
      <c r="N137" s="45">
        <f t="shared" si="15"/>
        <v>0.448571428571429</v>
      </c>
      <c r="O137" s="46">
        <v>167</v>
      </c>
      <c r="P137" s="46">
        <v>135</v>
      </c>
      <c r="Q137" s="46">
        <f t="shared" si="16"/>
        <v>32</v>
      </c>
      <c r="R137" s="34">
        <f t="shared" si="17"/>
        <v>147</v>
      </c>
      <c r="S137" s="34">
        <v>137</v>
      </c>
      <c r="T137" s="34" t="str">
        <f t="shared" si="18"/>
        <v> </v>
      </c>
      <c r="U137" s="34" t="str">
        <f t="shared" si="19"/>
        <v> </v>
      </c>
      <c r="V137" s="34" t="str">
        <f t="shared" si="20"/>
        <v/>
      </c>
    </row>
    <row r="138" s="184" customFormat="1" ht="17.1" customHeight="1" spans="1:22">
      <c r="A138" s="197">
        <v>136</v>
      </c>
      <c r="B138" s="198">
        <v>8331</v>
      </c>
      <c r="C138" s="199" t="s">
        <v>47</v>
      </c>
      <c r="D138" s="31" t="s">
        <v>188</v>
      </c>
      <c r="E138" s="32">
        <v>74</v>
      </c>
      <c r="F138" s="32">
        <v>19</v>
      </c>
      <c r="G138" s="32">
        <v>52</v>
      </c>
      <c r="H138" s="32">
        <v>13</v>
      </c>
      <c r="I138" s="32">
        <v>56</v>
      </c>
      <c r="J138" s="33">
        <v>39</v>
      </c>
      <c r="K138" s="32">
        <v>26</v>
      </c>
      <c r="L138" s="32">
        <v>34</v>
      </c>
      <c r="M138" s="44">
        <f t="shared" si="14"/>
        <v>313</v>
      </c>
      <c r="N138" s="45">
        <f t="shared" si="15"/>
        <v>0.447142857142857</v>
      </c>
      <c r="O138" s="46">
        <v>121</v>
      </c>
      <c r="P138" s="46">
        <v>136</v>
      </c>
      <c r="Q138" s="46">
        <f t="shared" si="16"/>
        <v>-15</v>
      </c>
      <c r="R138" s="34">
        <f t="shared" si="17"/>
        <v>145</v>
      </c>
      <c r="S138" s="34">
        <v>148</v>
      </c>
      <c r="T138" s="34" t="str">
        <f t="shared" si="18"/>
        <v> </v>
      </c>
      <c r="U138" s="34" t="str">
        <f t="shared" si="19"/>
        <v> </v>
      </c>
      <c r="V138" s="34" t="str">
        <f t="shared" si="20"/>
        <v/>
      </c>
    </row>
    <row r="139" ht="17.1" customHeight="1" spans="1:22">
      <c r="A139" s="197">
        <v>137</v>
      </c>
      <c r="B139" s="198">
        <v>8406</v>
      </c>
      <c r="C139" s="199" t="s">
        <v>47</v>
      </c>
      <c r="D139" s="31" t="s">
        <v>189</v>
      </c>
      <c r="E139" s="32">
        <v>75</v>
      </c>
      <c r="F139" s="32">
        <v>30</v>
      </c>
      <c r="G139" s="32">
        <v>33</v>
      </c>
      <c r="H139" s="32">
        <v>31</v>
      </c>
      <c r="I139" s="32">
        <v>60</v>
      </c>
      <c r="J139" s="33">
        <v>31</v>
      </c>
      <c r="K139" s="32">
        <v>25</v>
      </c>
      <c r="L139" s="32">
        <v>28</v>
      </c>
      <c r="M139" s="44">
        <f t="shared" si="14"/>
        <v>313</v>
      </c>
      <c r="N139" s="45">
        <f t="shared" si="15"/>
        <v>0.447142857142857</v>
      </c>
      <c r="O139" s="46">
        <v>140</v>
      </c>
      <c r="P139" s="46">
        <v>137</v>
      </c>
      <c r="Q139" s="46">
        <f t="shared" si="16"/>
        <v>3</v>
      </c>
      <c r="R139" s="34">
        <f t="shared" si="17"/>
        <v>138</v>
      </c>
      <c r="S139" s="34">
        <v>163</v>
      </c>
      <c r="T139" s="34" t="str">
        <f t="shared" si="18"/>
        <v> </v>
      </c>
      <c r="U139" s="34" t="str">
        <f t="shared" si="19"/>
        <v> </v>
      </c>
      <c r="V139" s="34" t="str">
        <f t="shared" si="20"/>
        <v/>
      </c>
    </row>
    <row r="140" ht="17.1" customHeight="1" spans="1:22">
      <c r="A140" s="197">
        <v>138</v>
      </c>
      <c r="B140" s="198">
        <v>8332</v>
      </c>
      <c r="C140" s="199" t="s">
        <v>55</v>
      </c>
      <c r="D140" s="31" t="s">
        <v>190</v>
      </c>
      <c r="E140" s="32">
        <v>55</v>
      </c>
      <c r="F140" s="32">
        <v>69</v>
      </c>
      <c r="G140" s="32">
        <v>27</v>
      </c>
      <c r="H140" s="32">
        <v>50</v>
      </c>
      <c r="I140" s="32">
        <v>36</v>
      </c>
      <c r="J140" s="33">
        <v>21</v>
      </c>
      <c r="K140" s="32">
        <v>29</v>
      </c>
      <c r="L140" s="32">
        <v>24</v>
      </c>
      <c r="M140" s="44">
        <f t="shared" si="14"/>
        <v>311</v>
      </c>
      <c r="N140" s="45">
        <f t="shared" si="15"/>
        <v>0.444285714285714</v>
      </c>
      <c r="O140" s="46">
        <v>122</v>
      </c>
      <c r="P140" s="46">
        <v>138</v>
      </c>
      <c r="Q140" s="46">
        <f t="shared" si="16"/>
        <v>-16</v>
      </c>
      <c r="R140" s="34">
        <f t="shared" si="17"/>
        <v>151</v>
      </c>
      <c r="S140" s="34">
        <v>130</v>
      </c>
      <c r="T140" s="34" t="str">
        <f t="shared" si="18"/>
        <v> </v>
      </c>
      <c r="U140" s="34" t="str">
        <f t="shared" si="19"/>
        <v> </v>
      </c>
      <c r="V140" s="34" t="str">
        <f t="shared" si="20"/>
        <v/>
      </c>
    </row>
    <row r="141" ht="17.1" customHeight="1" spans="1:22">
      <c r="A141" s="197">
        <v>139</v>
      </c>
      <c r="B141" s="198">
        <v>8405</v>
      </c>
      <c r="C141" s="199" t="s">
        <v>57</v>
      </c>
      <c r="D141" s="31" t="s">
        <v>191</v>
      </c>
      <c r="E141" s="32">
        <v>65</v>
      </c>
      <c r="F141" s="32">
        <v>38</v>
      </c>
      <c r="G141" s="32">
        <v>28</v>
      </c>
      <c r="H141" s="32">
        <v>35</v>
      </c>
      <c r="I141" s="32">
        <v>43</v>
      </c>
      <c r="J141" s="33">
        <v>45</v>
      </c>
      <c r="K141" s="32">
        <v>21</v>
      </c>
      <c r="L141" s="32">
        <v>35</v>
      </c>
      <c r="M141" s="44">
        <f t="shared" si="14"/>
        <v>310</v>
      </c>
      <c r="N141" s="45">
        <f t="shared" si="15"/>
        <v>0.442857142857143</v>
      </c>
      <c r="O141" s="46">
        <v>139</v>
      </c>
      <c r="P141" s="46">
        <v>139</v>
      </c>
      <c r="Q141" s="46">
        <f t="shared" si="16"/>
        <v>0</v>
      </c>
      <c r="R141" s="34">
        <f t="shared" si="17"/>
        <v>131</v>
      </c>
      <c r="S141" s="34">
        <v>175</v>
      </c>
      <c r="T141" s="34" t="str">
        <f t="shared" si="18"/>
        <v> </v>
      </c>
      <c r="U141" s="34" t="str">
        <f t="shared" si="19"/>
        <v> </v>
      </c>
      <c r="V141" s="34" t="str">
        <f t="shared" si="20"/>
        <v/>
      </c>
    </row>
    <row r="142" ht="17.1" customHeight="1" spans="1:22">
      <c r="A142" s="197">
        <v>140</v>
      </c>
      <c r="B142" s="198">
        <v>8430</v>
      </c>
      <c r="C142" s="199" t="s">
        <v>49</v>
      </c>
      <c r="D142" s="31" t="s">
        <v>192</v>
      </c>
      <c r="E142" s="32">
        <v>59</v>
      </c>
      <c r="F142" s="32">
        <v>52</v>
      </c>
      <c r="G142" s="32">
        <v>28</v>
      </c>
      <c r="H142" s="32">
        <v>31</v>
      </c>
      <c r="I142" s="32">
        <v>51</v>
      </c>
      <c r="J142" s="33">
        <v>29</v>
      </c>
      <c r="K142" s="32">
        <v>27</v>
      </c>
      <c r="L142" s="32">
        <v>32</v>
      </c>
      <c r="M142" s="44">
        <f t="shared" si="14"/>
        <v>309</v>
      </c>
      <c r="N142" s="45">
        <f t="shared" si="15"/>
        <v>0.441428571428571</v>
      </c>
      <c r="O142" s="46">
        <v>164</v>
      </c>
      <c r="P142" s="46">
        <v>140</v>
      </c>
      <c r="Q142" s="46">
        <f t="shared" si="16"/>
        <v>24</v>
      </c>
      <c r="R142" s="34">
        <f t="shared" si="17"/>
        <v>139</v>
      </c>
      <c r="S142" s="34">
        <v>161</v>
      </c>
      <c r="T142" s="34" t="str">
        <f t="shared" si="18"/>
        <v> </v>
      </c>
      <c r="U142" s="34" t="str">
        <f t="shared" si="19"/>
        <v> </v>
      </c>
      <c r="V142" s="34" t="str">
        <f t="shared" si="20"/>
        <v/>
      </c>
    </row>
    <row r="143" ht="17.1" customHeight="1" spans="1:22">
      <c r="A143" s="197">
        <v>142</v>
      </c>
      <c r="B143" s="198">
        <v>8436</v>
      </c>
      <c r="C143" s="199" t="s">
        <v>57</v>
      </c>
      <c r="D143" s="31" t="s">
        <v>193</v>
      </c>
      <c r="E143" s="32">
        <v>72</v>
      </c>
      <c r="F143" s="32">
        <v>33</v>
      </c>
      <c r="G143" s="32">
        <v>42</v>
      </c>
      <c r="H143" s="32">
        <v>25</v>
      </c>
      <c r="I143" s="32">
        <v>55</v>
      </c>
      <c r="J143" s="33">
        <v>35</v>
      </c>
      <c r="K143" s="32">
        <v>18</v>
      </c>
      <c r="L143" s="32">
        <v>27</v>
      </c>
      <c r="M143" s="44">
        <f t="shared" si="14"/>
        <v>307</v>
      </c>
      <c r="N143" s="45">
        <f t="shared" si="15"/>
        <v>0.438571428571429</v>
      </c>
      <c r="O143" s="46">
        <v>170</v>
      </c>
      <c r="P143" s="46">
        <v>141</v>
      </c>
      <c r="Q143" s="46">
        <f t="shared" si="16"/>
        <v>29</v>
      </c>
      <c r="R143" s="34">
        <f t="shared" si="17"/>
        <v>147</v>
      </c>
      <c r="S143" s="34">
        <v>138</v>
      </c>
      <c r="T143" s="34" t="str">
        <f t="shared" si="18"/>
        <v> </v>
      </c>
      <c r="U143" s="34" t="str">
        <f t="shared" si="19"/>
        <v> </v>
      </c>
      <c r="V143" s="34" t="str">
        <f t="shared" si="20"/>
        <v/>
      </c>
    </row>
    <row r="144" ht="17.1" customHeight="1" spans="1:22">
      <c r="A144" s="197">
        <v>141</v>
      </c>
      <c r="B144" s="198">
        <v>8503</v>
      </c>
      <c r="C144" s="199" t="s">
        <v>69</v>
      </c>
      <c r="D144" s="31" t="s">
        <v>194</v>
      </c>
      <c r="E144" s="32">
        <v>55</v>
      </c>
      <c r="F144" s="32">
        <v>67</v>
      </c>
      <c r="G144" s="32">
        <v>38</v>
      </c>
      <c r="H144" s="32">
        <v>32</v>
      </c>
      <c r="I144" s="32">
        <v>34</v>
      </c>
      <c r="J144" s="33">
        <v>32</v>
      </c>
      <c r="K144" s="32">
        <v>24</v>
      </c>
      <c r="L144" s="32">
        <v>25</v>
      </c>
      <c r="M144" s="44">
        <f t="shared" si="14"/>
        <v>307</v>
      </c>
      <c r="N144" s="45">
        <f t="shared" si="15"/>
        <v>0.438571428571429</v>
      </c>
      <c r="O144" s="46">
        <v>182</v>
      </c>
      <c r="P144" s="46">
        <v>142</v>
      </c>
      <c r="Q144" s="46">
        <f t="shared" si="16"/>
        <v>40</v>
      </c>
      <c r="R144" s="34">
        <f t="shared" si="17"/>
        <v>160</v>
      </c>
      <c r="S144" s="34">
        <v>113</v>
      </c>
      <c r="T144" s="34" t="str">
        <f t="shared" si="18"/>
        <v> </v>
      </c>
      <c r="U144" s="34" t="str">
        <f t="shared" si="19"/>
        <v> </v>
      </c>
      <c r="V144" s="34" t="str">
        <f t="shared" si="20"/>
        <v/>
      </c>
    </row>
    <row r="145" ht="17.1" customHeight="1" spans="1:22">
      <c r="A145" s="197">
        <v>143</v>
      </c>
      <c r="B145" s="198">
        <v>8408</v>
      </c>
      <c r="C145" s="199" t="s">
        <v>47</v>
      </c>
      <c r="D145" s="31" t="s">
        <v>195</v>
      </c>
      <c r="E145" s="32">
        <v>65</v>
      </c>
      <c r="F145" s="32">
        <v>22</v>
      </c>
      <c r="G145" s="32">
        <v>45</v>
      </c>
      <c r="H145" s="32">
        <v>25</v>
      </c>
      <c r="I145" s="32">
        <v>57</v>
      </c>
      <c r="J145" s="33">
        <v>39</v>
      </c>
      <c r="K145" s="32">
        <v>22</v>
      </c>
      <c r="L145" s="32">
        <v>30</v>
      </c>
      <c r="M145" s="44">
        <f t="shared" si="14"/>
        <v>305</v>
      </c>
      <c r="N145" s="45">
        <f t="shared" si="15"/>
        <v>0.435714285714286</v>
      </c>
      <c r="O145" s="46">
        <v>142</v>
      </c>
      <c r="P145" s="46">
        <v>143</v>
      </c>
      <c r="Q145" s="46">
        <f t="shared" si="16"/>
        <v>-1</v>
      </c>
      <c r="R145" s="34">
        <f t="shared" si="17"/>
        <v>132</v>
      </c>
      <c r="S145" s="34">
        <v>170</v>
      </c>
      <c r="T145" s="34" t="str">
        <f t="shared" si="18"/>
        <v> </v>
      </c>
      <c r="U145" s="34" t="str">
        <f t="shared" si="19"/>
        <v> </v>
      </c>
      <c r="V145" s="34" t="str">
        <f t="shared" si="20"/>
        <v/>
      </c>
    </row>
    <row r="146" ht="17.1" customHeight="1" spans="1:22">
      <c r="A146" s="197">
        <v>144</v>
      </c>
      <c r="B146" s="198">
        <v>8324</v>
      </c>
      <c r="C146" s="199" t="s">
        <v>55</v>
      </c>
      <c r="D146" s="31" t="s">
        <v>196</v>
      </c>
      <c r="E146" s="32">
        <v>65</v>
      </c>
      <c r="F146" s="32">
        <v>29</v>
      </c>
      <c r="G146" s="32">
        <v>50</v>
      </c>
      <c r="H146" s="32">
        <v>32</v>
      </c>
      <c r="I146" s="32">
        <v>49</v>
      </c>
      <c r="J146" s="33">
        <v>37</v>
      </c>
      <c r="K146" s="32">
        <v>22</v>
      </c>
      <c r="L146" s="32">
        <v>20</v>
      </c>
      <c r="M146" s="44">
        <f t="shared" si="14"/>
        <v>304</v>
      </c>
      <c r="N146" s="45">
        <f t="shared" si="15"/>
        <v>0.434285714285714</v>
      </c>
      <c r="O146" s="46">
        <v>114</v>
      </c>
      <c r="P146" s="46">
        <v>144</v>
      </c>
      <c r="Q146" s="46">
        <f t="shared" si="16"/>
        <v>-30</v>
      </c>
      <c r="R146" s="34">
        <f t="shared" si="17"/>
        <v>144</v>
      </c>
      <c r="S146" s="34">
        <v>151</v>
      </c>
      <c r="T146" s="34" t="str">
        <f t="shared" si="18"/>
        <v> </v>
      </c>
      <c r="U146" s="34" t="str">
        <f t="shared" si="19"/>
        <v> </v>
      </c>
      <c r="V146" s="34" t="str">
        <f t="shared" si="20"/>
        <v/>
      </c>
    </row>
    <row r="147" ht="17.1" customHeight="1" spans="1:22">
      <c r="A147" s="197">
        <v>146</v>
      </c>
      <c r="B147" s="198">
        <v>8425</v>
      </c>
      <c r="C147" s="199" t="s">
        <v>49</v>
      </c>
      <c r="D147" s="31" t="s">
        <v>197</v>
      </c>
      <c r="E147" s="32">
        <v>64</v>
      </c>
      <c r="F147" s="32">
        <v>21</v>
      </c>
      <c r="G147" s="32">
        <v>33</v>
      </c>
      <c r="H147" s="32">
        <v>26</v>
      </c>
      <c r="I147" s="32">
        <v>55</v>
      </c>
      <c r="J147" s="33">
        <v>52</v>
      </c>
      <c r="K147" s="32">
        <v>26</v>
      </c>
      <c r="L147" s="32">
        <v>26</v>
      </c>
      <c r="M147" s="44">
        <f t="shared" si="14"/>
        <v>303</v>
      </c>
      <c r="N147" s="45">
        <f t="shared" si="15"/>
        <v>0.432857142857143</v>
      </c>
      <c r="O147" s="46">
        <v>159</v>
      </c>
      <c r="P147" s="46">
        <v>145</v>
      </c>
      <c r="Q147" s="46">
        <f t="shared" si="16"/>
        <v>14</v>
      </c>
      <c r="R147" s="34">
        <f t="shared" si="17"/>
        <v>118</v>
      </c>
      <c r="S147" s="34">
        <v>195</v>
      </c>
      <c r="T147" s="34" t="str">
        <f t="shared" si="18"/>
        <v> </v>
      </c>
      <c r="U147" s="34" t="str">
        <f t="shared" si="19"/>
        <v> </v>
      </c>
      <c r="V147" s="34" t="str">
        <f t="shared" si="20"/>
        <v/>
      </c>
    </row>
    <row r="148" ht="17.1" customHeight="1" spans="1:22">
      <c r="A148" s="197">
        <v>145</v>
      </c>
      <c r="B148" s="198">
        <v>8420</v>
      </c>
      <c r="C148" s="199" t="s">
        <v>69</v>
      </c>
      <c r="D148" s="31" t="s">
        <v>198</v>
      </c>
      <c r="E148" s="32">
        <v>65</v>
      </c>
      <c r="F148" s="32">
        <v>51</v>
      </c>
      <c r="G148" s="32">
        <v>37</v>
      </c>
      <c r="H148" s="32">
        <v>21</v>
      </c>
      <c r="I148" s="32">
        <v>41</v>
      </c>
      <c r="J148" s="33">
        <v>40</v>
      </c>
      <c r="K148" s="32">
        <v>18</v>
      </c>
      <c r="L148" s="32">
        <v>30</v>
      </c>
      <c r="M148" s="44">
        <f t="shared" si="14"/>
        <v>303</v>
      </c>
      <c r="N148" s="45">
        <f t="shared" si="15"/>
        <v>0.432857142857143</v>
      </c>
      <c r="O148" s="46">
        <v>154</v>
      </c>
      <c r="P148" s="46">
        <v>146</v>
      </c>
      <c r="Q148" s="46">
        <f t="shared" si="16"/>
        <v>8</v>
      </c>
      <c r="R148" s="34">
        <f t="shared" si="17"/>
        <v>153</v>
      </c>
      <c r="S148" s="34">
        <v>124</v>
      </c>
      <c r="T148" s="34" t="str">
        <f t="shared" si="18"/>
        <v> </v>
      </c>
      <c r="U148" s="34" t="str">
        <f t="shared" si="19"/>
        <v> </v>
      </c>
      <c r="V148" s="34" t="str">
        <f t="shared" si="20"/>
        <v/>
      </c>
    </row>
    <row r="149" ht="17.1" customHeight="1" spans="1:22">
      <c r="A149" s="197">
        <v>148</v>
      </c>
      <c r="B149" s="198">
        <v>8417</v>
      </c>
      <c r="C149" s="199" t="s">
        <v>49</v>
      </c>
      <c r="D149" s="31" t="s">
        <v>199</v>
      </c>
      <c r="E149" s="32">
        <v>74</v>
      </c>
      <c r="F149" s="32">
        <v>19</v>
      </c>
      <c r="G149" s="32">
        <v>43</v>
      </c>
      <c r="H149" s="32">
        <v>26</v>
      </c>
      <c r="I149" s="32">
        <v>57</v>
      </c>
      <c r="J149" s="33">
        <v>31</v>
      </c>
      <c r="K149" s="32">
        <v>24</v>
      </c>
      <c r="L149" s="32">
        <v>28</v>
      </c>
      <c r="M149" s="44">
        <f t="shared" si="14"/>
        <v>302</v>
      </c>
      <c r="N149" s="45">
        <f t="shared" si="15"/>
        <v>0.431428571428571</v>
      </c>
      <c r="O149" s="46">
        <v>151</v>
      </c>
      <c r="P149" s="46">
        <v>147</v>
      </c>
      <c r="Q149" s="46">
        <f t="shared" si="16"/>
        <v>4</v>
      </c>
      <c r="R149" s="34">
        <f t="shared" si="17"/>
        <v>136</v>
      </c>
      <c r="S149" s="34">
        <v>165</v>
      </c>
      <c r="T149" s="34" t="str">
        <f t="shared" si="18"/>
        <v> </v>
      </c>
      <c r="U149" s="34" t="str">
        <f t="shared" si="19"/>
        <v> </v>
      </c>
      <c r="V149" s="34" t="str">
        <f t="shared" si="20"/>
        <v/>
      </c>
    </row>
    <row r="150" ht="17.1" customHeight="1" spans="1:22">
      <c r="A150" s="197">
        <v>147</v>
      </c>
      <c r="B150" s="198">
        <v>8401</v>
      </c>
      <c r="C150" s="199" t="s">
        <v>45</v>
      </c>
      <c r="D150" s="31" t="s">
        <v>200</v>
      </c>
      <c r="E150" s="59">
        <v>60</v>
      </c>
      <c r="F150" s="59">
        <v>40</v>
      </c>
      <c r="G150" s="59">
        <v>52</v>
      </c>
      <c r="H150" s="59">
        <v>35</v>
      </c>
      <c r="I150" s="59">
        <v>51</v>
      </c>
      <c r="J150" s="60">
        <v>18</v>
      </c>
      <c r="K150" s="59">
        <v>23</v>
      </c>
      <c r="L150" s="59">
        <v>23</v>
      </c>
      <c r="M150" s="62">
        <f t="shared" si="14"/>
        <v>302</v>
      </c>
      <c r="N150" s="63">
        <f t="shared" si="15"/>
        <v>0.431428571428571</v>
      </c>
      <c r="O150" s="64">
        <v>135</v>
      </c>
      <c r="P150" s="46">
        <v>148</v>
      </c>
      <c r="Q150" s="64">
        <f t="shared" si="16"/>
        <v>-13</v>
      </c>
      <c r="R150" s="65">
        <f t="shared" si="17"/>
        <v>152</v>
      </c>
      <c r="S150" s="34">
        <v>126</v>
      </c>
      <c r="T150" s="65" t="str">
        <f t="shared" si="18"/>
        <v> </v>
      </c>
      <c r="U150" s="34" t="str">
        <f t="shared" si="19"/>
        <v> </v>
      </c>
      <c r="V150" s="65" t="str">
        <f t="shared" si="20"/>
        <v/>
      </c>
    </row>
    <row r="151" ht="17.1" customHeight="1" spans="1:22">
      <c r="A151" s="197">
        <v>149</v>
      </c>
      <c r="B151" s="198">
        <v>8407</v>
      </c>
      <c r="C151" s="199" t="s">
        <v>55</v>
      </c>
      <c r="D151" s="31" t="s">
        <v>201</v>
      </c>
      <c r="E151" s="32">
        <v>64</v>
      </c>
      <c r="F151" s="32">
        <v>21</v>
      </c>
      <c r="G151" s="32">
        <v>70</v>
      </c>
      <c r="H151" s="32">
        <v>11</v>
      </c>
      <c r="I151" s="32">
        <v>56</v>
      </c>
      <c r="J151" s="33">
        <v>32</v>
      </c>
      <c r="K151" s="32">
        <v>19</v>
      </c>
      <c r="L151" s="32">
        <v>28</v>
      </c>
      <c r="M151" s="44">
        <f t="shared" si="14"/>
        <v>301</v>
      </c>
      <c r="N151" s="45">
        <f t="shared" si="15"/>
        <v>0.43</v>
      </c>
      <c r="O151" s="46">
        <v>141</v>
      </c>
      <c r="P151" s="46">
        <v>149</v>
      </c>
      <c r="Q151" s="46">
        <f t="shared" si="16"/>
        <v>-8</v>
      </c>
      <c r="R151" s="34">
        <f t="shared" si="17"/>
        <v>155</v>
      </c>
      <c r="S151" s="34">
        <v>118</v>
      </c>
      <c r="T151" s="34" t="str">
        <f t="shared" si="18"/>
        <v> </v>
      </c>
      <c r="U151" s="34" t="str">
        <f t="shared" si="19"/>
        <v> </v>
      </c>
      <c r="V151" s="34" t="str">
        <f t="shared" si="20"/>
        <v/>
      </c>
    </row>
    <row r="152" ht="17.1" customHeight="1" spans="1:22">
      <c r="A152" s="197">
        <v>150</v>
      </c>
      <c r="B152" s="198">
        <v>8543</v>
      </c>
      <c r="C152" s="199" t="s">
        <v>55</v>
      </c>
      <c r="D152" s="31" t="s">
        <v>202</v>
      </c>
      <c r="E152" s="32">
        <v>67</v>
      </c>
      <c r="F152" s="32">
        <v>37</v>
      </c>
      <c r="G152" s="32">
        <v>34</v>
      </c>
      <c r="H152" s="32">
        <v>33</v>
      </c>
      <c r="I152" s="32">
        <v>48</v>
      </c>
      <c r="J152" s="33">
        <v>27</v>
      </c>
      <c r="K152" s="32">
        <v>25</v>
      </c>
      <c r="L152" s="32">
        <v>30</v>
      </c>
      <c r="M152" s="44">
        <f t="shared" si="14"/>
        <v>301</v>
      </c>
      <c r="N152" s="45">
        <f t="shared" si="15"/>
        <v>0.43</v>
      </c>
      <c r="O152" s="46">
        <v>222</v>
      </c>
      <c r="P152" s="46">
        <v>150</v>
      </c>
      <c r="Q152" s="46">
        <f t="shared" si="16"/>
        <v>72</v>
      </c>
      <c r="R152" s="34">
        <f t="shared" si="17"/>
        <v>138</v>
      </c>
      <c r="S152" s="34">
        <v>164</v>
      </c>
      <c r="T152" s="34" t="str">
        <f t="shared" si="18"/>
        <v> </v>
      </c>
      <c r="U152" s="34" t="str">
        <f t="shared" si="19"/>
        <v> </v>
      </c>
      <c r="V152" s="34" t="str">
        <f t="shared" si="20"/>
        <v/>
      </c>
    </row>
    <row r="153" ht="17.1" customHeight="1" spans="1:22">
      <c r="A153" s="197">
        <v>151</v>
      </c>
      <c r="B153" s="198">
        <v>8409</v>
      </c>
      <c r="C153" s="199" t="s">
        <v>49</v>
      </c>
      <c r="D153" s="31" t="s">
        <v>203</v>
      </c>
      <c r="E153" s="32">
        <v>69</v>
      </c>
      <c r="F153" s="32">
        <v>41</v>
      </c>
      <c r="G153" s="32">
        <v>38</v>
      </c>
      <c r="H153" s="32">
        <v>29</v>
      </c>
      <c r="I153" s="32">
        <v>44</v>
      </c>
      <c r="J153" s="33">
        <v>30</v>
      </c>
      <c r="K153" s="32">
        <v>24</v>
      </c>
      <c r="L153" s="32">
        <v>25</v>
      </c>
      <c r="M153" s="44">
        <f t="shared" si="14"/>
        <v>300</v>
      </c>
      <c r="N153" s="45">
        <f t="shared" si="15"/>
        <v>0.428571428571429</v>
      </c>
      <c r="O153" s="46">
        <v>143</v>
      </c>
      <c r="P153" s="46">
        <v>151</v>
      </c>
      <c r="Q153" s="46">
        <f t="shared" si="16"/>
        <v>-8</v>
      </c>
      <c r="R153" s="34">
        <f t="shared" si="17"/>
        <v>148</v>
      </c>
      <c r="S153" s="34">
        <v>136</v>
      </c>
      <c r="T153" s="34" t="str">
        <f t="shared" si="18"/>
        <v> </v>
      </c>
      <c r="U153" s="34" t="str">
        <f t="shared" si="19"/>
        <v> </v>
      </c>
      <c r="V153" s="34" t="str">
        <f t="shared" si="20"/>
        <v/>
      </c>
    </row>
    <row r="154" ht="17.1" customHeight="1" spans="1:22">
      <c r="A154" s="197">
        <v>152</v>
      </c>
      <c r="B154" s="198">
        <v>8338</v>
      </c>
      <c r="C154" s="199" t="s">
        <v>49</v>
      </c>
      <c r="D154" s="31" t="s">
        <v>204</v>
      </c>
      <c r="E154" s="32">
        <v>67</v>
      </c>
      <c r="F154" s="32">
        <v>53</v>
      </c>
      <c r="G154" s="32">
        <v>44</v>
      </c>
      <c r="H154" s="32">
        <v>29</v>
      </c>
      <c r="I154" s="32">
        <v>45</v>
      </c>
      <c r="J154" s="33">
        <v>22</v>
      </c>
      <c r="K154" s="32">
        <v>19</v>
      </c>
      <c r="L154" s="32">
        <v>20</v>
      </c>
      <c r="M154" s="44">
        <f t="shared" si="14"/>
        <v>299</v>
      </c>
      <c r="N154" s="45">
        <f t="shared" si="15"/>
        <v>0.427142857142857</v>
      </c>
      <c r="O154" s="46">
        <v>128</v>
      </c>
      <c r="P154" s="46">
        <v>152</v>
      </c>
      <c r="Q154" s="46">
        <f t="shared" si="16"/>
        <v>-24</v>
      </c>
      <c r="R154" s="34">
        <f t="shared" si="17"/>
        <v>164</v>
      </c>
      <c r="S154" s="34">
        <v>110</v>
      </c>
      <c r="T154" s="34" t="str">
        <f t="shared" si="18"/>
        <v> </v>
      </c>
      <c r="U154" s="34" t="str">
        <f t="shared" si="19"/>
        <v> </v>
      </c>
      <c r="V154" s="34" t="str">
        <f t="shared" si="20"/>
        <v/>
      </c>
    </row>
    <row r="155" ht="17.1" customHeight="1" spans="1:22">
      <c r="A155" s="197">
        <v>153</v>
      </c>
      <c r="B155" s="198">
        <v>8339</v>
      </c>
      <c r="C155" s="199" t="s">
        <v>73</v>
      </c>
      <c r="D155" s="31" t="s">
        <v>205</v>
      </c>
      <c r="E155" s="32">
        <v>57</v>
      </c>
      <c r="F155" s="32">
        <v>49</v>
      </c>
      <c r="G155" s="32">
        <v>44</v>
      </c>
      <c r="H155" s="32">
        <v>30</v>
      </c>
      <c r="I155" s="32">
        <v>39</v>
      </c>
      <c r="J155" s="33">
        <v>24</v>
      </c>
      <c r="K155" s="32">
        <v>26</v>
      </c>
      <c r="L155" s="32">
        <v>30</v>
      </c>
      <c r="M155" s="44">
        <f t="shared" si="14"/>
        <v>299</v>
      </c>
      <c r="N155" s="45">
        <f t="shared" si="15"/>
        <v>0.427142857142857</v>
      </c>
      <c r="O155" s="46">
        <v>129</v>
      </c>
      <c r="P155" s="46">
        <v>153</v>
      </c>
      <c r="Q155" s="46">
        <f t="shared" si="16"/>
        <v>-24</v>
      </c>
      <c r="R155" s="34">
        <f t="shared" si="17"/>
        <v>150</v>
      </c>
      <c r="S155" s="34">
        <v>133</v>
      </c>
      <c r="T155" s="34" t="str">
        <f t="shared" si="18"/>
        <v> </v>
      </c>
      <c r="U155" s="34" t="str">
        <f t="shared" si="19"/>
        <v> </v>
      </c>
      <c r="V155" s="34" t="str">
        <f t="shared" si="20"/>
        <v/>
      </c>
    </row>
    <row r="156" ht="17.1" customHeight="1" spans="1:22">
      <c r="A156" s="197">
        <v>154</v>
      </c>
      <c r="B156" s="198">
        <v>8302</v>
      </c>
      <c r="C156" s="199" t="s">
        <v>73</v>
      </c>
      <c r="D156" s="31" t="s">
        <v>156</v>
      </c>
      <c r="E156" s="32">
        <v>39</v>
      </c>
      <c r="F156" s="32">
        <v>63</v>
      </c>
      <c r="G156" s="32">
        <v>24</v>
      </c>
      <c r="H156" s="32">
        <v>45</v>
      </c>
      <c r="I156" s="32">
        <v>41</v>
      </c>
      <c r="J156" s="33">
        <v>34</v>
      </c>
      <c r="K156" s="32">
        <v>25</v>
      </c>
      <c r="L156" s="32">
        <v>27</v>
      </c>
      <c r="M156" s="44">
        <f t="shared" si="14"/>
        <v>298</v>
      </c>
      <c r="N156" s="45">
        <f t="shared" si="15"/>
        <v>0.425714285714286</v>
      </c>
      <c r="O156" s="46">
        <v>92</v>
      </c>
      <c r="P156" s="46">
        <v>154</v>
      </c>
      <c r="Q156" s="46">
        <f t="shared" si="16"/>
        <v>-62</v>
      </c>
      <c r="R156" s="34">
        <f t="shared" si="17"/>
        <v>126</v>
      </c>
      <c r="S156" s="34">
        <v>182</v>
      </c>
      <c r="T156" s="34" t="str">
        <f t="shared" si="18"/>
        <v> </v>
      </c>
      <c r="U156" s="34" t="str">
        <f t="shared" si="19"/>
        <v> </v>
      </c>
      <c r="V156" s="34" t="str">
        <f t="shared" si="20"/>
        <v/>
      </c>
    </row>
    <row r="157" ht="17.1" customHeight="1" spans="1:22">
      <c r="A157" s="197">
        <v>155</v>
      </c>
      <c r="B157" s="198">
        <v>8423</v>
      </c>
      <c r="C157" s="199" t="s">
        <v>57</v>
      </c>
      <c r="D157" s="31" t="s">
        <v>206</v>
      </c>
      <c r="E157" s="32">
        <v>69</v>
      </c>
      <c r="F157" s="32">
        <v>29</v>
      </c>
      <c r="G157" s="32">
        <v>24</v>
      </c>
      <c r="H157" s="32">
        <v>21</v>
      </c>
      <c r="I157" s="32">
        <v>56</v>
      </c>
      <c r="J157" s="33">
        <v>37</v>
      </c>
      <c r="K157" s="32">
        <v>28</v>
      </c>
      <c r="L157" s="32">
        <v>31</v>
      </c>
      <c r="M157" s="44">
        <f t="shared" si="14"/>
        <v>295</v>
      </c>
      <c r="N157" s="45">
        <f t="shared" si="15"/>
        <v>0.421428571428571</v>
      </c>
      <c r="O157" s="46">
        <v>157</v>
      </c>
      <c r="P157" s="46">
        <v>155</v>
      </c>
      <c r="Q157" s="46">
        <f t="shared" si="16"/>
        <v>2</v>
      </c>
      <c r="R157" s="34">
        <f t="shared" si="17"/>
        <v>122</v>
      </c>
      <c r="S157" s="34">
        <v>190</v>
      </c>
      <c r="T157" s="34" t="str">
        <f t="shared" si="18"/>
        <v> </v>
      </c>
      <c r="U157" s="34" t="str">
        <f t="shared" si="19"/>
        <v> </v>
      </c>
      <c r="V157" s="34" t="str">
        <f t="shared" si="20"/>
        <v/>
      </c>
    </row>
    <row r="158" ht="17.1" customHeight="1" spans="1:22">
      <c r="A158" s="197">
        <v>157</v>
      </c>
      <c r="B158" s="198">
        <v>8424</v>
      </c>
      <c r="C158" s="199" t="s">
        <v>55</v>
      </c>
      <c r="D158" s="31" t="s">
        <v>207</v>
      </c>
      <c r="E158" s="32">
        <v>62</v>
      </c>
      <c r="F158" s="32">
        <v>17</v>
      </c>
      <c r="G158" s="32">
        <v>39</v>
      </c>
      <c r="H158" s="32">
        <v>22</v>
      </c>
      <c r="I158" s="32">
        <v>62</v>
      </c>
      <c r="J158" s="33">
        <v>32</v>
      </c>
      <c r="K158" s="32">
        <v>32</v>
      </c>
      <c r="L158" s="32">
        <v>28</v>
      </c>
      <c r="M158" s="44">
        <f t="shared" si="14"/>
        <v>294</v>
      </c>
      <c r="N158" s="45">
        <f t="shared" si="15"/>
        <v>0.42</v>
      </c>
      <c r="O158" s="46">
        <v>158</v>
      </c>
      <c r="P158" s="46">
        <v>156</v>
      </c>
      <c r="Q158" s="46">
        <f t="shared" si="16"/>
        <v>2</v>
      </c>
      <c r="R158" s="34">
        <f t="shared" si="17"/>
        <v>118</v>
      </c>
      <c r="S158" s="34">
        <v>196</v>
      </c>
      <c r="T158" s="34" t="str">
        <f t="shared" si="18"/>
        <v> </v>
      </c>
      <c r="U158" s="34" t="str">
        <f t="shared" si="19"/>
        <v> </v>
      </c>
      <c r="V158" s="34" t="str">
        <f t="shared" si="20"/>
        <v/>
      </c>
    </row>
    <row r="159" ht="17.1" customHeight="1" spans="1:22">
      <c r="A159" s="197">
        <v>156</v>
      </c>
      <c r="B159" s="198">
        <v>8315</v>
      </c>
      <c r="C159" s="199" t="s">
        <v>57</v>
      </c>
      <c r="D159" s="31" t="s">
        <v>208</v>
      </c>
      <c r="E159" s="32">
        <v>75</v>
      </c>
      <c r="F159" s="32">
        <v>35</v>
      </c>
      <c r="G159" s="32">
        <v>37</v>
      </c>
      <c r="H159" s="32">
        <v>18</v>
      </c>
      <c r="I159" s="32">
        <v>46</v>
      </c>
      <c r="J159" s="33">
        <v>43</v>
      </c>
      <c r="K159" s="32">
        <v>12</v>
      </c>
      <c r="L159" s="32">
        <v>28</v>
      </c>
      <c r="M159" s="44">
        <f t="shared" si="14"/>
        <v>294</v>
      </c>
      <c r="N159" s="45">
        <f t="shared" si="15"/>
        <v>0.42</v>
      </c>
      <c r="O159" s="46">
        <v>105</v>
      </c>
      <c r="P159" s="46">
        <v>157</v>
      </c>
      <c r="Q159" s="46">
        <f t="shared" si="16"/>
        <v>-52</v>
      </c>
      <c r="R159" s="34">
        <f t="shared" si="17"/>
        <v>147</v>
      </c>
      <c r="S159" s="34">
        <v>139</v>
      </c>
      <c r="T159" s="34" t="str">
        <f t="shared" si="18"/>
        <v> </v>
      </c>
      <c r="U159" s="34" t="str">
        <f t="shared" si="19"/>
        <v> </v>
      </c>
      <c r="V159" s="34" t="str">
        <f t="shared" si="20"/>
        <v/>
      </c>
    </row>
    <row r="160" ht="17.1" customHeight="1" spans="1:22">
      <c r="A160" s="197">
        <v>159</v>
      </c>
      <c r="B160" s="198">
        <v>8505</v>
      </c>
      <c r="C160" s="199" t="s">
        <v>45</v>
      </c>
      <c r="D160" s="31" t="s">
        <v>209</v>
      </c>
      <c r="E160" s="32">
        <v>62</v>
      </c>
      <c r="F160" s="32">
        <v>35</v>
      </c>
      <c r="G160" s="32">
        <v>45</v>
      </c>
      <c r="H160" s="32">
        <v>28</v>
      </c>
      <c r="I160" s="32">
        <v>56</v>
      </c>
      <c r="J160" s="33">
        <v>27</v>
      </c>
      <c r="K160" s="32">
        <v>22</v>
      </c>
      <c r="L160" s="32">
        <v>18</v>
      </c>
      <c r="M160" s="44">
        <f t="shared" si="14"/>
        <v>293</v>
      </c>
      <c r="N160" s="45">
        <f t="shared" si="15"/>
        <v>0.418571428571429</v>
      </c>
      <c r="O160" s="46">
        <v>184</v>
      </c>
      <c r="P160" s="46">
        <v>158</v>
      </c>
      <c r="Q160" s="46">
        <f t="shared" si="16"/>
        <v>26</v>
      </c>
      <c r="R160" s="34">
        <f t="shared" si="17"/>
        <v>142</v>
      </c>
      <c r="S160" s="34">
        <v>155</v>
      </c>
      <c r="T160" s="34" t="str">
        <f t="shared" si="18"/>
        <v> </v>
      </c>
      <c r="U160" s="34" t="str">
        <f t="shared" si="19"/>
        <v> </v>
      </c>
      <c r="V160" s="34" t="str">
        <f t="shared" si="20"/>
        <v/>
      </c>
    </row>
    <row r="161" ht="17.1" customHeight="1" spans="1:22">
      <c r="A161" s="197">
        <v>158</v>
      </c>
      <c r="B161" s="198">
        <v>8303</v>
      </c>
      <c r="C161" s="199" t="s">
        <v>57</v>
      </c>
      <c r="D161" s="31" t="s">
        <v>210</v>
      </c>
      <c r="E161" s="32">
        <v>64</v>
      </c>
      <c r="F161" s="32">
        <v>49</v>
      </c>
      <c r="G161" s="32">
        <v>37</v>
      </c>
      <c r="H161" s="32">
        <v>19</v>
      </c>
      <c r="I161" s="32">
        <v>40</v>
      </c>
      <c r="J161" s="33">
        <v>44</v>
      </c>
      <c r="K161" s="32">
        <v>18</v>
      </c>
      <c r="L161" s="32">
        <v>22</v>
      </c>
      <c r="M161" s="44">
        <f t="shared" si="14"/>
        <v>293</v>
      </c>
      <c r="N161" s="45">
        <f t="shared" si="15"/>
        <v>0.418571428571429</v>
      </c>
      <c r="O161" s="46">
        <v>93</v>
      </c>
      <c r="P161" s="46">
        <v>159</v>
      </c>
      <c r="Q161" s="46">
        <f t="shared" si="16"/>
        <v>-66</v>
      </c>
      <c r="R161" s="34">
        <f t="shared" si="17"/>
        <v>150</v>
      </c>
      <c r="S161" s="34">
        <v>134</v>
      </c>
      <c r="T161" s="34" t="str">
        <f t="shared" si="18"/>
        <v> </v>
      </c>
      <c r="U161" s="34" t="str">
        <f t="shared" si="19"/>
        <v> </v>
      </c>
      <c r="V161" s="34" t="str">
        <f t="shared" si="20"/>
        <v/>
      </c>
    </row>
    <row r="162" ht="17.1" customHeight="1" spans="1:22">
      <c r="A162" s="197">
        <v>160</v>
      </c>
      <c r="B162" s="198">
        <v>8322</v>
      </c>
      <c r="C162" s="199" t="s">
        <v>57</v>
      </c>
      <c r="D162" s="31" t="s">
        <v>211</v>
      </c>
      <c r="E162" s="32">
        <v>63</v>
      </c>
      <c r="F162" s="32">
        <v>52</v>
      </c>
      <c r="G162" s="32">
        <v>39</v>
      </c>
      <c r="H162" s="32">
        <v>34</v>
      </c>
      <c r="I162" s="32">
        <v>11</v>
      </c>
      <c r="J162" s="33">
        <v>41</v>
      </c>
      <c r="K162" s="32">
        <v>28</v>
      </c>
      <c r="L162" s="32">
        <v>24</v>
      </c>
      <c r="M162" s="44">
        <f t="shared" si="14"/>
        <v>292</v>
      </c>
      <c r="N162" s="45">
        <f t="shared" si="15"/>
        <v>0.417142857142857</v>
      </c>
      <c r="O162" s="46">
        <v>112</v>
      </c>
      <c r="P162" s="46">
        <v>160</v>
      </c>
      <c r="Q162" s="46">
        <f t="shared" si="16"/>
        <v>-48</v>
      </c>
      <c r="R162" s="34">
        <f t="shared" si="17"/>
        <v>154</v>
      </c>
      <c r="S162" s="34">
        <v>122</v>
      </c>
      <c r="T162" s="34" t="str">
        <f t="shared" si="18"/>
        <v> </v>
      </c>
      <c r="U162" s="34" t="str">
        <f t="shared" si="19"/>
        <v> </v>
      </c>
      <c r="V162" s="34" t="str">
        <f t="shared" si="20"/>
        <v/>
      </c>
    </row>
    <row r="163" ht="17.1" customHeight="1" spans="1:22">
      <c r="A163" s="197">
        <v>161</v>
      </c>
      <c r="B163" s="198">
        <v>8429</v>
      </c>
      <c r="C163" s="199" t="s">
        <v>49</v>
      </c>
      <c r="D163" s="31" t="s">
        <v>212</v>
      </c>
      <c r="E163" s="32">
        <v>55</v>
      </c>
      <c r="F163" s="32">
        <v>60</v>
      </c>
      <c r="G163" s="32">
        <v>38</v>
      </c>
      <c r="H163" s="32">
        <v>31</v>
      </c>
      <c r="I163" s="32">
        <v>48</v>
      </c>
      <c r="J163" s="33">
        <v>17</v>
      </c>
      <c r="K163" s="32">
        <v>20</v>
      </c>
      <c r="L163" s="32">
        <v>21</v>
      </c>
      <c r="M163" s="44">
        <f t="shared" si="14"/>
        <v>290</v>
      </c>
      <c r="N163" s="45">
        <f t="shared" si="15"/>
        <v>0.414285714285714</v>
      </c>
      <c r="O163" s="46">
        <v>163</v>
      </c>
      <c r="P163" s="46">
        <v>161</v>
      </c>
      <c r="Q163" s="46">
        <f t="shared" si="16"/>
        <v>2</v>
      </c>
      <c r="R163" s="34">
        <f t="shared" si="17"/>
        <v>153</v>
      </c>
      <c r="S163" s="34">
        <v>125</v>
      </c>
      <c r="T163" s="34" t="str">
        <f t="shared" si="18"/>
        <v> </v>
      </c>
      <c r="U163" s="34" t="str">
        <f t="shared" si="19"/>
        <v> </v>
      </c>
      <c r="V163" s="34" t="str">
        <f t="shared" si="20"/>
        <v/>
      </c>
    </row>
    <row r="164" ht="17.1" customHeight="1" spans="1:22">
      <c r="A164" s="197">
        <v>163</v>
      </c>
      <c r="B164" s="198">
        <v>8439</v>
      </c>
      <c r="C164" s="199" t="s">
        <v>52</v>
      </c>
      <c r="D164" s="31" t="s">
        <v>213</v>
      </c>
      <c r="E164" s="32">
        <v>61</v>
      </c>
      <c r="F164" s="32">
        <v>20</v>
      </c>
      <c r="G164" s="32">
        <v>38</v>
      </c>
      <c r="H164" s="32">
        <v>27</v>
      </c>
      <c r="I164" s="32">
        <v>44</v>
      </c>
      <c r="J164" s="33">
        <v>45</v>
      </c>
      <c r="K164" s="32">
        <v>25</v>
      </c>
      <c r="L164" s="32">
        <v>29</v>
      </c>
      <c r="M164" s="44">
        <f t="shared" si="14"/>
        <v>289</v>
      </c>
      <c r="N164" s="45">
        <f t="shared" si="15"/>
        <v>0.412857142857143</v>
      </c>
      <c r="O164" s="46">
        <v>173</v>
      </c>
      <c r="P164" s="46">
        <v>162</v>
      </c>
      <c r="Q164" s="46">
        <f t="shared" si="16"/>
        <v>11</v>
      </c>
      <c r="R164" s="34">
        <f t="shared" si="17"/>
        <v>119</v>
      </c>
      <c r="S164" s="34">
        <v>193</v>
      </c>
      <c r="T164" s="34" t="str">
        <f t="shared" si="18"/>
        <v> </v>
      </c>
      <c r="U164" s="34" t="str">
        <f t="shared" si="19"/>
        <v> </v>
      </c>
      <c r="V164" s="34" t="str">
        <f t="shared" si="20"/>
        <v/>
      </c>
    </row>
    <row r="165" ht="17.1" customHeight="1" spans="1:22">
      <c r="A165" s="197">
        <v>162</v>
      </c>
      <c r="B165" s="198">
        <v>8440</v>
      </c>
      <c r="C165" s="199" t="s">
        <v>47</v>
      </c>
      <c r="D165" s="31" t="s">
        <v>214</v>
      </c>
      <c r="E165" s="32">
        <v>64</v>
      </c>
      <c r="F165" s="32">
        <v>22</v>
      </c>
      <c r="G165" s="32">
        <v>49</v>
      </c>
      <c r="H165" s="32">
        <v>32</v>
      </c>
      <c r="I165" s="32">
        <v>48</v>
      </c>
      <c r="J165" s="33">
        <v>25</v>
      </c>
      <c r="K165" s="32">
        <v>24</v>
      </c>
      <c r="L165" s="32">
        <v>25</v>
      </c>
      <c r="M165" s="44">
        <f t="shared" si="14"/>
        <v>289</v>
      </c>
      <c r="N165" s="45">
        <f t="shared" si="15"/>
        <v>0.412857142857143</v>
      </c>
      <c r="O165" s="46">
        <v>174</v>
      </c>
      <c r="P165" s="46">
        <v>163</v>
      </c>
      <c r="Q165" s="46">
        <f t="shared" si="16"/>
        <v>11</v>
      </c>
      <c r="R165" s="34">
        <f t="shared" si="17"/>
        <v>135</v>
      </c>
      <c r="S165" s="34">
        <v>166</v>
      </c>
      <c r="T165" s="34" t="str">
        <f t="shared" si="18"/>
        <v> </v>
      </c>
      <c r="U165" s="34" t="str">
        <f t="shared" si="19"/>
        <v> </v>
      </c>
      <c r="V165" s="34" t="str">
        <f t="shared" si="20"/>
        <v/>
      </c>
    </row>
    <row r="166" ht="17.1" customHeight="1" spans="1:22">
      <c r="A166" s="197">
        <v>164</v>
      </c>
      <c r="B166" s="198">
        <v>8522</v>
      </c>
      <c r="C166" s="199" t="s">
        <v>47</v>
      </c>
      <c r="D166" s="31" t="s">
        <v>215</v>
      </c>
      <c r="E166" s="32">
        <v>69</v>
      </c>
      <c r="F166" s="32">
        <v>37</v>
      </c>
      <c r="G166" s="32">
        <v>39</v>
      </c>
      <c r="H166" s="32">
        <v>26</v>
      </c>
      <c r="I166" s="32">
        <v>46</v>
      </c>
      <c r="J166" s="33">
        <v>23</v>
      </c>
      <c r="K166" s="32">
        <v>24</v>
      </c>
      <c r="L166" s="32">
        <v>24</v>
      </c>
      <c r="M166" s="44">
        <f t="shared" si="14"/>
        <v>288</v>
      </c>
      <c r="N166" s="45">
        <f t="shared" si="15"/>
        <v>0.411428571428571</v>
      </c>
      <c r="O166" s="46">
        <v>201</v>
      </c>
      <c r="P166" s="46">
        <v>164</v>
      </c>
      <c r="Q166" s="46">
        <f t="shared" si="16"/>
        <v>37</v>
      </c>
      <c r="R166" s="34">
        <f t="shared" si="17"/>
        <v>145</v>
      </c>
      <c r="S166" s="34">
        <v>149</v>
      </c>
      <c r="T166" s="34" t="str">
        <f t="shared" si="18"/>
        <v> </v>
      </c>
      <c r="U166" s="34" t="str">
        <f t="shared" si="19"/>
        <v> </v>
      </c>
      <c r="V166" s="34" t="str">
        <f t="shared" si="20"/>
        <v/>
      </c>
    </row>
    <row r="167" ht="17.1" customHeight="1" spans="1:22">
      <c r="A167" s="197">
        <v>165</v>
      </c>
      <c r="B167" s="198">
        <v>8427</v>
      </c>
      <c r="C167" s="199" t="s">
        <v>73</v>
      </c>
      <c r="D167" s="31" t="s">
        <v>216</v>
      </c>
      <c r="E167" s="32">
        <v>64</v>
      </c>
      <c r="F167" s="32">
        <v>54</v>
      </c>
      <c r="G167" s="32">
        <v>21</v>
      </c>
      <c r="H167" s="32">
        <v>27</v>
      </c>
      <c r="I167" s="32">
        <v>46</v>
      </c>
      <c r="J167" s="33">
        <v>28</v>
      </c>
      <c r="K167" s="32">
        <v>19</v>
      </c>
      <c r="L167" s="32">
        <v>28</v>
      </c>
      <c r="M167" s="44">
        <f t="shared" si="14"/>
        <v>287</v>
      </c>
      <c r="N167" s="45">
        <f t="shared" si="15"/>
        <v>0.41</v>
      </c>
      <c r="O167" s="46">
        <v>161</v>
      </c>
      <c r="P167" s="46">
        <v>165</v>
      </c>
      <c r="Q167" s="46">
        <f t="shared" si="16"/>
        <v>-4</v>
      </c>
      <c r="R167" s="34">
        <f t="shared" si="17"/>
        <v>139</v>
      </c>
      <c r="S167" s="34">
        <v>162</v>
      </c>
      <c r="T167" s="34" t="str">
        <f t="shared" si="18"/>
        <v> </v>
      </c>
      <c r="U167" s="34" t="str">
        <f t="shared" si="19"/>
        <v> </v>
      </c>
      <c r="V167" s="34" t="str">
        <f t="shared" si="20"/>
        <v/>
      </c>
    </row>
    <row r="168" ht="17.1" customHeight="1" spans="1:22">
      <c r="A168" s="197">
        <v>166</v>
      </c>
      <c r="B168" s="198">
        <v>8343</v>
      </c>
      <c r="C168" s="199" t="s">
        <v>73</v>
      </c>
      <c r="D168" s="31" t="s">
        <v>217</v>
      </c>
      <c r="E168" s="32">
        <v>45</v>
      </c>
      <c r="F168" s="32">
        <v>26</v>
      </c>
      <c r="G168" s="32">
        <v>22</v>
      </c>
      <c r="H168" s="32">
        <v>28</v>
      </c>
      <c r="I168" s="32">
        <v>54</v>
      </c>
      <c r="J168" s="33">
        <v>51</v>
      </c>
      <c r="K168" s="32">
        <v>30</v>
      </c>
      <c r="L168" s="32">
        <v>31</v>
      </c>
      <c r="M168" s="44">
        <f t="shared" si="14"/>
        <v>287</v>
      </c>
      <c r="N168" s="45">
        <f t="shared" si="15"/>
        <v>0.41</v>
      </c>
      <c r="O168" s="46">
        <v>133</v>
      </c>
      <c r="P168" s="46">
        <v>166</v>
      </c>
      <c r="Q168" s="46">
        <f t="shared" si="16"/>
        <v>-33</v>
      </c>
      <c r="R168" s="34">
        <f t="shared" si="17"/>
        <v>93</v>
      </c>
      <c r="S168" s="34">
        <v>261</v>
      </c>
      <c r="T168" s="34" t="str">
        <f t="shared" si="18"/>
        <v> </v>
      </c>
      <c r="U168" s="34" t="str">
        <f t="shared" si="19"/>
        <v> </v>
      </c>
      <c r="V168" s="34" t="str">
        <f t="shared" si="20"/>
        <v/>
      </c>
    </row>
    <row r="169" ht="17.1" customHeight="1" spans="1:22">
      <c r="A169" s="197">
        <v>167</v>
      </c>
      <c r="B169" s="198">
        <v>8509</v>
      </c>
      <c r="C169" s="199" t="s">
        <v>73</v>
      </c>
      <c r="D169" s="31" t="s">
        <v>218</v>
      </c>
      <c r="E169" s="32">
        <v>69</v>
      </c>
      <c r="F169" s="32">
        <v>35</v>
      </c>
      <c r="G169" s="32">
        <v>38</v>
      </c>
      <c r="H169" s="32">
        <v>24</v>
      </c>
      <c r="I169" s="32">
        <v>42</v>
      </c>
      <c r="J169" s="33">
        <v>33</v>
      </c>
      <c r="K169" s="32">
        <v>17</v>
      </c>
      <c r="L169" s="32">
        <v>28</v>
      </c>
      <c r="M169" s="44">
        <f t="shared" si="14"/>
        <v>286</v>
      </c>
      <c r="N169" s="45">
        <f t="shared" si="15"/>
        <v>0.408571428571429</v>
      </c>
      <c r="O169" s="46">
        <v>188</v>
      </c>
      <c r="P169" s="46">
        <v>167</v>
      </c>
      <c r="Q169" s="46">
        <f t="shared" si="16"/>
        <v>21</v>
      </c>
      <c r="R169" s="34">
        <f t="shared" si="17"/>
        <v>142</v>
      </c>
      <c r="S169" s="34">
        <v>156</v>
      </c>
      <c r="T169" s="34" t="str">
        <f t="shared" si="18"/>
        <v> </v>
      </c>
      <c r="U169" s="34" t="str">
        <f t="shared" si="19"/>
        <v> </v>
      </c>
      <c r="V169" s="34" t="str">
        <f t="shared" si="20"/>
        <v/>
      </c>
    </row>
    <row r="170" ht="17.1" customHeight="1" spans="1:22">
      <c r="A170" s="197">
        <v>168</v>
      </c>
      <c r="B170" s="198">
        <v>8404</v>
      </c>
      <c r="C170" s="199" t="s">
        <v>55</v>
      </c>
      <c r="D170" s="31" t="s">
        <v>219</v>
      </c>
      <c r="E170" s="32">
        <v>58</v>
      </c>
      <c r="F170" s="32">
        <v>23</v>
      </c>
      <c r="G170" s="32">
        <v>36</v>
      </c>
      <c r="H170" s="32">
        <v>33</v>
      </c>
      <c r="I170" s="32">
        <v>51</v>
      </c>
      <c r="J170" s="33">
        <v>35</v>
      </c>
      <c r="K170" s="32">
        <v>30</v>
      </c>
      <c r="L170" s="32">
        <v>19</v>
      </c>
      <c r="M170" s="44">
        <f t="shared" si="14"/>
        <v>285</v>
      </c>
      <c r="N170" s="45">
        <f t="shared" si="15"/>
        <v>0.407142857142857</v>
      </c>
      <c r="O170" s="46">
        <v>138</v>
      </c>
      <c r="P170" s="46">
        <v>168</v>
      </c>
      <c r="Q170" s="46">
        <f t="shared" si="16"/>
        <v>-30</v>
      </c>
      <c r="R170" s="34">
        <f t="shared" si="17"/>
        <v>117</v>
      </c>
      <c r="S170" s="34">
        <v>199</v>
      </c>
      <c r="T170" s="34" t="str">
        <f t="shared" si="18"/>
        <v> </v>
      </c>
      <c r="U170" s="34" t="str">
        <f t="shared" si="19"/>
        <v> </v>
      </c>
      <c r="V170" s="34" t="str">
        <f t="shared" si="20"/>
        <v/>
      </c>
    </row>
    <row r="171" ht="17.1" customHeight="1" spans="1:22">
      <c r="A171" s="197">
        <v>169</v>
      </c>
      <c r="B171" s="198">
        <v>8432</v>
      </c>
      <c r="C171" s="199" t="s">
        <v>49</v>
      </c>
      <c r="D171" s="31" t="s">
        <v>220</v>
      </c>
      <c r="E171" s="32">
        <v>72</v>
      </c>
      <c r="F171" s="32">
        <v>47</v>
      </c>
      <c r="G171" s="32">
        <v>46</v>
      </c>
      <c r="H171" s="32">
        <v>22</v>
      </c>
      <c r="I171" s="32">
        <v>49</v>
      </c>
      <c r="J171" s="33">
        <v>19</v>
      </c>
      <c r="K171" s="32">
        <v>10</v>
      </c>
      <c r="L171" s="32">
        <v>19</v>
      </c>
      <c r="M171" s="44">
        <f t="shared" si="14"/>
        <v>284</v>
      </c>
      <c r="N171" s="45">
        <f t="shared" si="15"/>
        <v>0.405714285714286</v>
      </c>
      <c r="O171" s="46">
        <v>166</v>
      </c>
      <c r="P171" s="46">
        <v>169</v>
      </c>
      <c r="Q171" s="46">
        <f t="shared" si="16"/>
        <v>-3</v>
      </c>
      <c r="R171" s="34">
        <f t="shared" si="17"/>
        <v>165</v>
      </c>
      <c r="S171" s="34">
        <v>109</v>
      </c>
      <c r="T171" s="34" t="str">
        <f t="shared" si="18"/>
        <v> </v>
      </c>
      <c r="U171" s="34" t="str">
        <f t="shared" si="19"/>
        <v> </v>
      </c>
      <c r="V171" s="34" t="str">
        <f t="shared" si="20"/>
        <v/>
      </c>
    </row>
    <row r="172" ht="17.1" customHeight="1" spans="1:22">
      <c r="A172" s="197">
        <v>170</v>
      </c>
      <c r="B172" s="198">
        <v>8443</v>
      </c>
      <c r="C172" s="199" t="s">
        <v>49</v>
      </c>
      <c r="D172" s="31" t="s">
        <v>221</v>
      </c>
      <c r="E172" s="32">
        <v>68</v>
      </c>
      <c r="F172" s="32">
        <v>17</v>
      </c>
      <c r="G172" s="32">
        <v>40</v>
      </c>
      <c r="H172" s="32">
        <v>23</v>
      </c>
      <c r="I172" s="32">
        <v>53</v>
      </c>
      <c r="J172" s="33">
        <v>32</v>
      </c>
      <c r="K172" s="32">
        <v>30</v>
      </c>
      <c r="L172" s="32">
        <v>21</v>
      </c>
      <c r="M172" s="44">
        <f t="shared" si="14"/>
        <v>284</v>
      </c>
      <c r="N172" s="45">
        <f t="shared" si="15"/>
        <v>0.405714285714286</v>
      </c>
      <c r="O172" s="46">
        <v>177</v>
      </c>
      <c r="P172" s="46">
        <v>170</v>
      </c>
      <c r="Q172" s="46">
        <f t="shared" si="16"/>
        <v>7</v>
      </c>
      <c r="R172" s="34">
        <f t="shared" si="17"/>
        <v>125</v>
      </c>
      <c r="S172" s="34">
        <v>183</v>
      </c>
      <c r="T172" s="34" t="str">
        <f t="shared" si="18"/>
        <v> </v>
      </c>
      <c r="U172" s="34" t="str">
        <f t="shared" si="19"/>
        <v> </v>
      </c>
      <c r="V172" s="34" t="str">
        <f t="shared" si="20"/>
        <v/>
      </c>
    </row>
    <row r="173" ht="17.1" customHeight="1" spans="1:22">
      <c r="A173" s="197">
        <v>171</v>
      </c>
      <c r="B173" s="198">
        <v>8521</v>
      </c>
      <c r="C173" s="199" t="s">
        <v>69</v>
      </c>
      <c r="D173" s="31" t="s">
        <v>222</v>
      </c>
      <c r="E173" s="32">
        <v>60</v>
      </c>
      <c r="F173" s="32">
        <v>26</v>
      </c>
      <c r="G173" s="32">
        <v>22</v>
      </c>
      <c r="H173" s="32">
        <v>22</v>
      </c>
      <c r="I173" s="32">
        <v>48</v>
      </c>
      <c r="J173" s="33">
        <v>45</v>
      </c>
      <c r="K173" s="32">
        <v>26</v>
      </c>
      <c r="L173" s="32">
        <v>35</v>
      </c>
      <c r="M173" s="44">
        <f t="shared" si="14"/>
        <v>284</v>
      </c>
      <c r="N173" s="45">
        <f t="shared" si="15"/>
        <v>0.405714285714286</v>
      </c>
      <c r="O173" s="46">
        <v>200</v>
      </c>
      <c r="P173" s="46">
        <v>171</v>
      </c>
      <c r="Q173" s="46">
        <f t="shared" si="16"/>
        <v>29</v>
      </c>
      <c r="R173" s="34">
        <f t="shared" si="17"/>
        <v>108</v>
      </c>
      <c r="S173" s="34">
        <v>217</v>
      </c>
      <c r="T173" s="34" t="str">
        <f t="shared" si="18"/>
        <v> </v>
      </c>
      <c r="U173" s="34" t="str">
        <f t="shared" si="19"/>
        <v> </v>
      </c>
      <c r="V173" s="34" t="str">
        <f t="shared" si="20"/>
        <v/>
      </c>
    </row>
    <row r="174" ht="17.1" customHeight="1" spans="1:22">
      <c r="A174" s="197">
        <v>172</v>
      </c>
      <c r="B174" s="198">
        <v>8616</v>
      </c>
      <c r="C174" s="199" t="s">
        <v>49</v>
      </c>
      <c r="D174" s="31" t="s">
        <v>223</v>
      </c>
      <c r="E174" s="32">
        <v>54</v>
      </c>
      <c r="F174" s="32">
        <v>13</v>
      </c>
      <c r="G174" s="32">
        <v>68</v>
      </c>
      <c r="H174" s="32">
        <v>40</v>
      </c>
      <c r="I174" s="32">
        <v>40</v>
      </c>
      <c r="J174" s="33">
        <v>31</v>
      </c>
      <c r="K174" s="32">
        <v>16</v>
      </c>
      <c r="L174" s="32">
        <v>21</v>
      </c>
      <c r="M174" s="44">
        <f t="shared" si="14"/>
        <v>283</v>
      </c>
      <c r="N174" s="45">
        <f t="shared" si="15"/>
        <v>0.404285714285714</v>
      </c>
      <c r="O174" s="46">
        <v>241</v>
      </c>
      <c r="P174" s="46">
        <v>172</v>
      </c>
      <c r="Q174" s="46">
        <f t="shared" si="16"/>
        <v>69</v>
      </c>
      <c r="R174" s="34">
        <f t="shared" si="17"/>
        <v>135</v>
      </c>
      <c r="S174" s="34">
        <v>167</v>
      </c>
      <c r="T174" s="34" t="str">
        <f t="shared" si="18"/>
        <v> </v>
      </c>
      <c r="U174" s="34" t="str">
        <f t="shared" si="19"/>
        <v> </v>
      </c>
      <c r="V174" s="34" t="str">
        <f t="shared" si="20"/>
        <v/>
      </c>
    </row>
    <row r="175" ht="17.1" customHeight="1" spans="1:22">
      <c r="A175" s="197">
        <v>173</v>
      </c>
      <c r="B175" s="198">
        <v>8414</v>
      </c>
      <c r="C175" s="199" t="s">
        <v>52</v>
      </c>
      <c r="D175" s="31" t="s">
        <v>224</v>
      </c>
      <c r="E175" s="32">
        <v>57</v>
      </c>
      <c r="F175" s="32">
        <v>27</v>
      </c>
      <c r="G175" s="32">
        <v>48</v>
      </c>
      <c r="H175" s="32">
        <v>29</v>
      </c>
      <c r="I175" s="32">
        <v>45</v>
      </c>
      <c r="J175" s="33">
        <v>28</v>
      </c>
      <c r="K175" s="32">
        <v>23</v>
      </c>
      <c r="L175" s="32">
        <v>26</v>
      </c>
      <c r="M175" s="44">
        <f t="shared" si="14"/>
        <v>283</v>
      </c>
      <c r="N175" s="45">
        <f t="shared" si="15"/>
        <v>0.404285714285714</v>
      </c>
      <c r="O175" s="46">
        <v>148</v>
      </c>
      <c r="P175" s="46">
        <v>173</v>
      </c>
      <c r="Q175" s="46">
        <f t="shared" si="16"/>
        <v>-25</v>
      </c>
      <c r="R175" s="34">
        <f t="shared" si="17"/>
        <v>132</v>
      </c>
      <c r="S175" s="34">
        <v>171</v>
      </c>
      <c r="T175" s="34" t="str">
        <f t="shared" si="18"/>
        <v> </v>
      </c>
      <c r="U175" s="34" t="str">
        <f t="shared" si="19"/>
        <v> </v>
      </c>
      <c r="V175" s="34" t="str">
        <f t="shared" si="20"/>
        <v/>
      </c>
    </row>
    <row r="176" ht="17.1" customHeight="1" spans="1:22">
      <c r="A176" s="197">
        <v>174</v>
      </c>
      <c r="B176" s="198">
        <v>8501</v>
      </c>
      <c r="C176" s="199" t="s">
        <v>57</v>
      </c>
      <c r="D176" s="31" t="s">
        <v>225</v>
      </c>
      <c r="E176" s="32">
        <v>60</v>
      </c>
      <c r="F176" s="32">
        <v>50</v>
      </c>
      <c r="G176" s="36">
        <v>37</v>
      </c>
      <c r="H176" s="32">
        <v>23</v>
      </c>
      <c r="I176" s="32">
        <v>37</v>
      </c>
      <c r="J176" s="33">
        <v>23</v>
      </c>
      <c r="K176" s="32">
        <v>31</v>
      </c>
      <c r="L176" s="32">
        <v>19</v>
      </c>
      <c r="M176" s="44">
        <f t="shared" si="14"/>
        <v>280</v>
      </c>
      <c r="N176" s="45">
        <f t="shared" si="15"/>
        <v>0.4</v>
      </c>
      <c r="O176" s="46">
        <v>180</v>
      </c>
      <c r="P176" s="46">
        <v>174</v>
      </c>
      <c r="Q176" s="46">
        <f t="shared" si="16"/>
        <v>6</v>
      </c>
      <c r="R176" s="34">
        <f t="shared" si="17"/>
        <v>147</v>
      </c>
      <c r="S176" s="34">
        <v>140</v>
      </c>
      <c r="T176" s="34" t="str">
        <f t="shared" si="18"/>
        <v> </v>
      </c>
      <c r="U176" s="34" t="str">
        <f t="shared" si="19"/>
        <v> </v>
      </c>
      <c r="V176" s="34" t="str">
        <f t="shared" si="20"/>
        <v/>
      </c>
    </row>
    <row r="177" ht="17.1" customHeight="1" spans="1:22">
      <c r="A177" s="197">
        <v>175</v>
      </c>
      <c r="B177" s="198">
        <v>8426</v>
      </c>
      <c r="C177" s="199" t="s">
        <v>55</v>
      </c>
      <c r="D177" s="31" t="s">
        <v>226</v>
      </c>
      <c r="E177" s="32">
        <v>65</v>
      </c>
      <c r="F177" s="32">
        <v>24</v>
      </c>
      <c r="G177" s="32">
        <v>39</v>
      </c>
      <c r="H177" s="32">
        <v>25</v>
      </c>
      <c r="I177" s="32">
        <v>46</v>
      </c>
      <c r="J177" s="33">
        <v>30</v>
      </c>
      <c r="K177" s="32">
        <v>22</v>
      </c>
      <c r="L177" s="32">
        <v>27</v>
      </c>
      <c r="M177" s="44">
        <f t="shared" si="14"/>
        <v>278</v>
      </c>
      <c r="N177" s="45">
        <f t="shared" si="15"/>
        <v>0.397142857142857</v>
      </c>
      <c r="O177" s="46">
        <v>160</v>
      </c>
      <c r="P177" s="46">
        <v>175</v>
      </c>
      <c r="Q177" s="46">
        <f t="shared" si="16"/>
        <v>-15</v>
      </c>
      <c r="R177" s="34">
        <f t="shared" si="17"/>
        <v>128</v>
      </c>
      <c r="S177" s="34">
        <v>179</v>
      </c>
      <c r="T177" s="34" t="str">
        <f t="shared" si="18"/>
        <v> </v>
      </c>
      <c r="U177" s="34" t="str">
        <f t="shared" si="19"/>
        <v> </v>
      </c>
      <c r="V177" s="34" t="str">
        <f t="shared" si="20"/>
        <v>低分</v>
      </c>
    </row>
    <row r="178" ht="17.1" customHeight="1" spans="1:22">
      <c r="A178" s="197">
        <v>176</v>
      </c>
      <c r="B178" s="198">
        <v>8513</v>
      </c>
      <c r="C178" s="199" t="s">
        <v>57</v>
      </c>
      <c r="D178" s="31" t="s">
        <v>227</v>
      </c>
      <c r="E178" s="32">
        <v>54</v>
      </c>
      <c r="F178" s="32">
        <v>41</v>
      </c>
      <c r="G178" s="32">
        <v>39</v>
      </c>
      <c r="H178" s="32">
        <v>33</v>
      </c>
      <c r="I178" s="32">
        <v>38</v>
      </c>
      <c r="J178" s="33">
        <v>25</v>
      </c>
      <c r="K178" s="32">
        <v>18</v>
      </c>
      <c r="L178" s="32">
        <v>28</v>
      </c>
      <c r="M178" s="44">
        <f t="shared" si="14"/>
        <v>276</v>
      </c>
      <c r="N178" s="45">
        <f t="shared" si="15"/>
        <v>0.394285714285714</v>
      </c>
      <c r="O178" s="46">
        <v>192</v>
      </c>
      <c r="P178" s="46">
        <v>176</v>
      </c>
      <c r="Q178" s="46">
        <f t="shared" si="16"/>
        <v>16</v>
      </c>
      <c r="R178" s="34">
        <f t="shared" si="17"/>
        <v>134</v>
      </c>
      <c r="S178" s="34">
        <v>169</v>
      </c>
      <c r="T178" s="34" t="str">
        <f t="shared" si="18"/>
        <v> </v>
      </c>
      <c r="U178" s="34" t="str">
        <f t="shared" si="19"/>
        <v> </v>
      </c>
      <c r="V178" s="34" t="str">
        <f t="shared" si="20"/>
        <v>低分</v>
      </c>
    </row>
    <row r="179" ht="17.1" customHeight="1" spans="1:22">
      <c r="A179" s="197">
        <v>177</v>
      </c>
      <c r="B179" s="198">
        <v>8520</v>
      </c>
      <c r="C179" s="199" t="s">
        <v>47</v>
      </c>
      <c r="D179" s="31" t="s">
        <v>228</v>
      </c>
      <c r="E179" s="32">
        <v>68</v>
      </c>
      <c r="F179" s="32">
        <v>15</v>
      </c>
      <c r="G179" s="32">
        <v>40</v>
      </c>
      <c r="H179" s="32">
        <v>24</v>
      </c>
      <c r="I179" s="32">
        <v>49</v>
      </c>
      <c r="J179" s="33">
        <v>34</v>
      </c>
      <c r="K179" s="32">
        <v>25</v>
      </c>
      <c r="L179" s="32">
        <v>21</v>
      </c>
      <c r="M179" s="44">
        <f t="shared" si="14"/>
        <v>276</v>
      </c>
      <c r="N179" s="45">
        <f t="shared" si="15"/>
        <v>0.394285714285714</v>
      </c>
      <c r="O179" s="46">
        <v>199</v>
      </c>
      <c r="P179" s="46">
        <v>177</v>
      </c>
      <c r="Q179" s="46">
        <f t="shared" si="16"/>
        <v>22</v>
      </c>
      <c r="R179" s="34">
        <f t="shared" si="17"/>
        <v>123</v>
      </c>
      <c r="S179" s="34">
        <v>186</v>
      </c>
      <c r="T179" s="34" t="str">
        <f t="shared" si="18"/>
        <v> </v>
      </c>
      <c r="U179" s="34" t="str">
        <f t="shared" si="19"/>
        <v> </v>
      </c>
      <c r="V179" s="34" t="str">
        <f t="shared" si="20"/>
        <v>低分</v>
      </c>
    </row>
    <row r="180" ht="17.1" customHeight="1" spans="1:22">
      <c r="A180" s="197">
        <v>179</v>
      </c>
      <c r="B180" s="198">
        <v>8511</v>
      </c>
      <c r="C180" s="199" t="s">
        <v>55</v>
      </c>
      <c r="D180" s="31" t="s">
        <v>229</v>
      </c>
      <c r="E180" s="32">
        <v>55</v>
      </c>
      <c r="F180" s="32">
        <v>12</v>
      </c>
      <c r="G180" s="32">
        <v>30</v>
      </c>
      <c r="H180" s="32">
        <v>36</v>
      </c>
      <c r="I180" s="32">
        <v>56</v>
      </c>
      <c r="J180" s="33">
        <v>33</v>
      </c>
      <c r="K180" s="32">
        <v>28</v>
      </c>
      <c r="L180" s="32">
        <v>25</v>
      </c>
      <c r="M180" s="44">
        <f t="shared" si="14"/>
        <v>275</v>
      </c>
      <c r="N180" s="45">
        <f t="shared" si="15"/>
        <v>0.392857142857143</v>
      </c>
      <c r="O180" s="46">
        <v>190</v>
      </c>
      <c r="P180" s="46">
        <v>178</v>
      </c>
      <c r="Q180" s="46">
        <f t="shared" si="16"/>
        <v>12</v>
      </c>
      <c r="R180" s="34">
        <f t="shared" si="17"/>
        <v>97</v>
      </c>
      <c r="S180" s="34">
        <v>247</v>
      </c>
      <c r="T180" s="34" t="str">
        <f t="shared" si="18"/>
        <v> </v>
      </c>
      <c r="U180" s="34" t="str">
        <f t="shared" si="19"/>
        <v> </v>
      </c>
      <c r="V180" s="34" t="str">
        <f t="shared" si="20"/>
        <v>低分</v>
      </c>
    </row>
    <row r="181" ht="17.1" customHeight="1" spans="1:22">
      <c r="A181" s="197">
        <v>178</v>
      </c>
      <c r="B181" s="198">
        <v>8516</v>
      </c>
      <c r="C181" s="199" t="s">
        <v>69</v>
      </c>
      <c r="D181" s="31" t="s">
        <v>230</v>
      </c>
      <c r="E181" s="32">
        <v>69</v>
      </c>
      <c r="F181" s="32">
        <v>46</v>
      </c>
      <c r="G181" s="32">
        <v>31</v>
      </c>
      <c r="H181" s="32">
        <v>25</v>
      </c>
      <c r="I181" s="32">
        <v>35</v>
      </c>
      <c r="J181" s="33">
        <v>24</v>
      </c>
      <c r="K181" s="32">
        <v>22</v>
      </c>
      <c r="L181" s="32">
        <v>23</v>
      </c>
      <c r="M181" s="44">
        <f t="shared" si="14"/>
        <v>275</v>
      </c>
      <c r="N181" s="45">
        <f t="shared" si="15"/>
        <v>0.392857142857143</v>
      </c>
      <c r="O181" s="46">
        <v>195</v>
      </c>
      <c r="P181" s="46">
        <v>179</v>
      </c>
      <c r="Q181" s="46">
        <f t="shared" si="16"/>
        <v>16</v>
      </c>
      <c r="R181" s="34">
        <f t="shared" si="17"/>
        <v>146</v>
      </c>
      <c r="S181" s="34">
        <v>144</v>
      </c>
      <c r="T181" s="34" t="str">
        <f t="shared" si="18"/>
        <v> </v>
      </c>
      <c r="U181" s="34" t="str">
        <f t="shared" si="19"/>
        <v> </v>
      </c>
      <c r="V181" s="34" t="str">
        <f t="shared" si="20"/>
        <v>低分</v>
      </c>
    </row>
    <row r="182" ht="17.1" customHeight="1" spans="1:22">
      <c r="A182" s="197">
        <v>180</v>
      </c>
      <c r="B182" s="198">
        <v>8508</v>
      </c>
      <c r="C182" s="199" t="s">
        <v>47</v>
      </c>
      <c r="D182" s="31" t="s">
        <v>231</v>
      </c>
      <c r="E182" s="32">
        <v>72</v>
      </c>
      <c r="F182" s="32">
        <v>30</v>
      </c>
      <c r="G182" s="32">
        <v>26</v>
      </c>
      <c r="H182" s="32">
        <v>14</v>
      </c>
      <c r="I182" s="32">
        <v>44</v>
      </c>
      <c r="J182" s="33">
        <v>29</v>
      </c>
      <c r="K182" s="32">
        <v>22</v>
      </c>
      <c r="L182" s="32">
        <v>37</v>
      </c>
      <c r="M182" s="44">
        <f t="shared" si="14"/>
        <v>274</v>
      </c>
      <c r="N182" s="45">
        <f t="shared" si="15"/>
        <v>0.391428571428571</v>
      </c>
      <c r="O182" s="46">
        <v>187</v>
      </c>
      <c r="P182" s="46">
        <v>180</v>
      </c>
      <c r="Q182" s="46">
        <f t="shared" si="16"/>
        <v>7</v>
      </c>
      <c r="R182" s="34">
        <f t="shared" si="17"/>
        <v>128</v>
      </c>
      <c r="S182" s="34">
        <v>180</v>
      </c>
      <c r="T182" s="34" t="str">
        <f t="shared" si="18"/>
        <v> </v>
      </c>
      <c r="U182" s="34" t="str">
        <f t="shared" si="19"/>
        <v> </v>
      </c>
      <c r="V182" s="34" t="str">
        <f t="shared" si="20"/>
        <v>低分</v>
      </c>
    </row>
    <row r="183" ht="17.1" customHeight="1" spans="1:22">
      <c r="A183" s="197">
        <v>181</v>
      </c>
      <c r="B183" s="198">
        <v>8403</v>
      </c>
      <c r="C183" s="199" t="s">
        <v>69</v>
      </c>
      <c r="D183" s="31" t="s">
        <v>232</v>
      </c>
      <c r="E183" s="32">
        <v>28</v>
      </c>
      <c r="F183" s="32">
        <v>36</v>
      </c>
      <c r="G183" s="32">
        <v>27</v>
      </c>
      <c r="H183" s="32">
        <v>27</v>
      </c>
      <c r="I183" s="32">
        <v>43</v>
      </c>
      <c r="J183" s="33">
        <v>49</v>
      </c>
      <c r="K183" s="32">
        <v>31</v>
      </c>
      <c r="L183" s="32">
        <v>33</v>
      </c>
      <c r="M183" s="44">
        <f t="shared" si="14"/>
        <v>274</v>
      </c>
      <c r="N183" s="45">
        <f t="shared" si="15"/>
        <v>0.391428571428571</v>
      </c>
      <c r="O183" s="46">
        <v>137</v>
      </c>
      <c r="P183" s="46">
        <v>181</v>
      </c>
      <c r="Q183" s="46">
        <f t="shared" si="16"/>
        <v>-44</v>
      </c>
      <c r="R183" s="34">
        <f t="shared" si="17"/>
        <v>91</v>
      </c>
      <c r="S183" s="34">
        <v>270</v>
      </c>
      <c r="T183" s="34" t="str">
        <f t="shared" si="18"/>
        <v> </v>
      </c>
      <c r="U183" s="34" t="str">
        <f t="shared" si="19"/>
        <v> </v>
      </c>
      <c r="V183" s="34" t="str">
        <f t="shared" si="20"/>
        <v>低分</v>
      </c>
    </row>
    <row r="184" ht="17.1" customHeight="1" spans="1:22">
      <c r="A184" s="197">
        <v>182</v>
      </c>
      <c r="B184" s="198">
        <v>8625</v>
      </c>
      <c r="C184" s="199" t="s">
        <v>73</v>
      </c>
      <c r="D184" s="31" t="s">
        <v>233</v>
      </c>
      <c r="E184" s="32">
        <v>62</v>
      </c>
      <c r="F184" s="32">
        <v>35</v>
      </c>
      <c r="G184" s="32">
        <v>50</v>
      </c>
      <c r="H184" s="32">
        <v>12</v>
      </c>
      <c r="I184" s="32">
        <v>38</v>
      </c>
      <c r="J184" s="33">
        <v>27</v>
      </c>
      <c r="K184" s="32">
        <v>28</v>
      </c>
      <c r="L184" s="32">
        <v>21</v>
      </c>
      <c r="M184" s="44">
        <f t="shared" si="14"/>
        <v>273</v>
      </c>
      <c r="N184" s="45">
        <f t="shared" si="15"/>
        <v>0.39</v>
      </c>
      <c r="O184" s="46">
        <v>250</v>
      </c>
      <c r="P184" s="46">
        <v>182</v>
      </c>
      <c r="Q184" s="46">
        <f t="shared" si="16"/>
        <v>68</v>
      </c>
      <c r="R184" s="34">
        <f t="shared" si="17"/>
        <v>147</v>
      </c>
      <c r="S184" s="34">
        <v>141</v>
      </c>
      <c r="T184" s="34" t="str">
        <f t="shared" si="18"/>
        <v> </v>
      </c>
      <c r="U184" s="34" t="str">
        <f t="shared" si="19"/>
        <v> </v>
      </c>
      <c r="V184" s="34" t="str">
        <f t="shared" si="20"/>
        <v>低分</v>
      </c>
    </row>
    <row r="185" ht="17.1" customHeight="1" spans="1:22">
      <c r="A185" s="197">
        <v>183</v>
      </c>
      <c r="B185" s="198">
        <v>8532</v>
      </c>
      <c r="C185" s="199" t="s">
        <v>49</v>
      </c>
      <c r="D185" s="31" t="s">
        <v>234</v>
      </c>
      <c r="E185" s="32">
        <v>62</v>
      </c>
      <c r="F185" s="32">
        <v>23</v>
      </c>
      <c r="G185" s="32">
        <v>46</v>
      </c>
      <c r="H185" s="32">
        <v>21</v>
      </c>
      <c r="I185" s="32">
        <v>46</v>
      </c>
      <c r="J185" s="33">
        <v>31</v>
      </c>
      <c r="K185" s="32">
        <v>21</v>
      </c>
      <c r="L185" s="32">
        <v>22</v>
      </c>
      <c r="M185" s="44">
        <f t="shared" si="14"/>
        <v>272</v>
      </c>
      <c r="N185" s="45">
        <f t="shared" si="15"/>
        <v>0.388571428571429</v>
      </c>
      <c r="O185" s="46">
        <v>211</v>
      </c>
      <c r="P185" s="46">
        <v>183</v>
      </c>
      <c r="Q185" s="46">
        <f t="shared" si="16"/>
        <v>28</v>
      </c>
      <c r="R185" s="34">
        <f t="shared" si="17"/>
        <v>131</v>
      </c>
      <c r="S185" s="34">
        <v>176</v>
      </c>
      <c r="T185" s="34" t="str">
        <f t="shared" si="18"/>
        <v> </v>
      </c>
      <c r="U185" s="34" t="str">
        <f t="shared" si="19"/>
        <v> </v>
      </c>
      <c r="V185" s="34" t="str">
        <f t="shared" si="20"/>
        <v>低分</v>
      </c>
    </row>
    <row r="186" ht="17.1" customHeight="1" spans="1:22">
      <c r="A186" s="197">
        <v>184</v>
      </c>
      <c r="B186" s="198">
        <v>8510</v>
      </c>
      <c r="C186" s="199" t="s">
        <v>73</v>
      </c>
      <c r="D186" s="31" t="s">
        <v>235</v>
      </c>
      <c r="E186" s="32">
        <v>68</v>
      </c>
      <c r="F186" s="32">
        <v>35</v>
      </c>
      <c r="G186" s="32">
        <v>37</v>
      </c>
      <c r="H186" s="32">
        <v>22</v>
      </c>
      <c r="I186" s="32">
        <v>32</v>
      </c>
      <c r="J186" s="33">
        <v>33</v>
      </c>
      <c r="K186" s="32">
        <v>15</v>
      </c>
      <c r="L186" s="32">
        <v>25</v>
      </c>
      <c r="M186" s="44">
        <f t="shared" si="14"/>
        <v>267</v>
      </c>
      <c r="N186" s="45">
        <f t="shared" si="15"/>
        <v>0.381428571428571</v>
      </c>
      <c r="O186" s="46">
        <v>189</v>
      </c>
      <c r="P186" s="46">
        <v>184</v>
      </c>
      <c r="Q186" s="46">
        <f t="shared" si="16"/>
        <v>5</v>
      </c>
      <c r="R186" s="34">
        <f t="shared" si="17"/>
        <v>140</v>
      </c>
      <c r="S186" s="34">
        <v>160</v>
      </c>
      <c r="T186" s="34" t="str">
        <f t="shared" si="18"/>
        <v> </v>
      </c>
      <c r="U186" s="34" t="str">
        <f t="shared" si="19"/>
        <v> </v>
      </c>
      <c r="V186" s="34" t="str">
        <f t="shared" si="20"/>
        <v>低分</v>
      </c>
    </row>
    <row r="187" ht="17.1" customHeight="1" spans="1:22">
      <c r="A187" s="197">
        <v>185</v>
      </c>
      <c r="B187" s="198">
        <v>8528</v>
      </c>
      <c r="C187" s="199" t="s">
        <v>69</v>
      </c>
      <c r="D187" s="31" t="s">
        <v>236</v>
      </c>
      <c r="E187" s="32">
        <v>62</v>
      </c>
      <c r="F187" s="32">
        <v>26</v>
      </c>
      <c r="G187" s="32">
        <v>36</v>
      </c>
      <c r="H187" s="32">
        <v>27</v>
      </c>
      <c r="I187" s="32">
        <v>44</v>
      </c>
      <c r="J187" s="33">
        <v>34</v>
      </c>
      <c r="K187" s="32">
        <v>15</v>
      </c>
      <c r="L187" s="32">
        <v>23</v>
      </c>
      <c r="M187" s="44">
        <f t="shared" si="14"/>
        <v>267</v>
      </c>
      <c r="N187" s="45">
        <f t="shared" si="15"/>
        <v>0.381428571428571</v>
      </c>
      <c r="O187" s="46">
        <v>207</v>
      </c>
      <c r="P187" s="46">
        <v>185</v>
      </c>
      <c r="Q187" s="46">
        <f t="shared" si="16"/>
        <v>22</v>
      </c>
      <c r="R187" s="34">
        <f t="shared" si="17"/>
        <v>124</v>
      </c>
      <c r="S187" s="34">
        <v>184</v>
      </c>
      <c r="T187" s="34" t="str">
        <f t="shared" si="18"/>
        <v> </v>
      </c>
      <c r="U187" s="34" t="str">
        <f t="shared" si="19"/>
        <v> </v>
      </c>
      <c r="V187" s="34" t="str">
        <f t="shared" si="20"/>
        <v>低分</v>
      </c>
    </row>
    <row r="188" ht="17.1" customHeight="1" spans="1:22">
      <c r="A188" s="197">
        <v>187</v>
      </c>
      <c r="B188" s="198">
        <v>8530</v>
      </c>
      <c r="C188" s="199" t="s">
        <v>49</v>
      </c>
      <c r="D188" s="31" t="s">
        <v>237</v>
      </c>
      <c r="E188" s="32">
        <v>75</v>
      </c>
      <c r="F188" s="32">
        <v>16</v>
      </c>
      <c r="G188" s="32">
        <v>41</v>
      </c>
      <c r="H188" s="32">
        <v>25</v>
      </c>
      <c r="I188" s="32">
        <v>40</v>
      </c>
      <c r="J188" s="33">
        <v>32</v>
      </c>
      <c r="K188" s="32">
        <v>15</v>
      </c>
      <c r="L188" s="32">
        <v>22</v>
      </c>
      <c r="M188" s="44">
        <f t="shared" si="14"/>
        <v>266</v>
      </c>
      <c r="N188" s="45">
        <f t="shared" si="15"/>
        <v>0.38</v>
      </c>
      <c r="O188" s="46">
        <v>209</v>
      </c>
      <c r="P188" s="46">
        <v>186</v>
      </c>
      <c r="Q188" s="46">
        <f t="shared" si="16"/>
        <v>23</v>
      </c>
      <c r="R188" s="34">
        <f t="shared" si="17"/>
        <v>132</v>
      </c>
      <c r="S188" s="34">
        <v>173</v>
      </c>
      <c r="T188" s="34" t="str">
        <f t="shared" si="18"/>
        <v> </v>
      </c>
      <c r="U188" s="34" t="str">
        <f t="shared" si="19"/>
        <v> </v>
      </c>
      <c r="V188" s="34" t="str">
        <f t="shared" si="20"/>
        <v>低分</v>
      </c>
    </row>
    <row r="189" ht="17.1" customHeight="1" spans="1:22">
      <c r="A189" s="197">
        <v>186</v>
      </c>
      <c r="B189" s="198">
        <v>8435</v>
      </c>
      <c r="C189" s="199" t="s">
        <v>57</v>
      </c>
      <c r="D189" s="31" t="s">
        <v>238</v>
      </c>
      <c r="E189" s="32">
        <v>75</v>
      </c>
      <c r="F189" s="32">
        <v>19</v>
      </c>
      <c r="G189" s="32">
        <v>38</v>
      </c>
      <c r="H189" s="32">
        <v>21</v>
      </c>
      <c r="I189" s="32">
        <v>38</v>
      </c>
      <c r="J189" s="33">
        <v>33</v>
      </c>
      <c r="K189" s="32">
        <v>22</v>
      </c>
      <c r="L189" s="32">
        <v>20</v>
      </c>
      <c r="M189" s="44">
        <f t="shared" si="14"/>
        <v>266</v>
      </c>
      <c r="N189" s="45">
        <f t="shared" si="15"/>
        <v>0.38</v>
      </c>
      <c r="O189" s="46">
        <v>169</v>
      </c>
      <c r="P189" s="46">
        <v>187</v>
      </c>
      <c r="Q189" s="46">
        <f t="shared" si="16"/>
        <v>-18</v>
      </c>
      <c r="R189" s="34">
        <f t="shared" si="17"/>
        <v>132</v>
      </c>
      <c r="S189" s="34">
        <v>172</v>
      </c>
      <c r="T189" s="34" t="str">
        <f t="shared" si="18"/>
        <v> </v>
      </c>
      <c r="U189" s="34" t="str">
        <f t="shared" si="19"/>
        <v> </v>
      </c>
      <c r="V189" s="34" t="str">
        <f t="shared" si="20"/>
        <v>低分</v>
      </c>
    </row>
    <row r="190" ht="17.1" customHeight="1" spans="1:22">
      <c r="A190" s="197">
        <v>188</v>
      </c>
      <c r="B190" s="198">
        <v>8610</v>
      </c>
      <c r="C190" s="199" t="s">
        <v>73</v>
      </c>
      <c r="D190" s="31" t="s">
        <v>239</v>
      </c>
      <c r="E190" s="32">
        <v>62</v>
      </c>
      <c r="F190" s="32">
        <v>33</v>
      </c>
      <c r="G190" s="32">
        <v>40</v>
      </c>
      <c r="H190" s="32">
        <v>20</v>
      </c>
      <c r="I190" s="32">
        <v>52</v>
      </c>
      <c r="J190" s="33">
        <v>24</v>
      </c>
      <c r="K190" s="32">
        <v>16</v>
      </c>
      <c r="L190" s="32">
        <v>18</v>
      </c>
      <c r="M190" s="44">
        <f t="shared" si="14"/>
        <v>265</v>
      </c>
      <c r="N190" s="45">
        <f t="shared" si="15"/>
        <v>0.378571428571429</v>
      </c>
      <c r="O190" s="46">
        <v>235</v>
      </c>
      <c r="P190" s="46">
        <v>188</v>
      </c>
      <c r="Q190" s="46">
        <f t="shared" si="16"/>
        <v>47</v>
      </c>
      <c r="R190" s="34">
        <f t="shared" si="17"/>
        <v>135</v>
      </c>
      <c r="S190" s="34">
        <v>168</v>
      </c>
      <c r="T190" s="34" t="str">
        <f t="shared" si="18"/>
        <v> </v>
      </c>
      <c r="U190" s="34" t="str">
        <f t="shared" si="19"/>
        <v> </v>
      </c>
      <c r="V190" s="34" t="str">
        <f t="shared" si="20"/>
        <v>低分</v>
      </c>
    </row>
    <row r="191" ht="17.1" customHeight="1" spans="1:22">
      <c r="A191" s="197">
        <v>189</v>
      </c>
      <c r="B191" s="198">
        <v>8437</v>
      </c>
      <c r="C191" s="199" t="s">
        <v>69</v>
      </c>
      <c r="D191" s="31" t="s">
        <v>240</v>
      </c>
      <c r="E191" s="32">
        <v>38</v>
      </c>
      <c r="F191" s="32">
        <v>26</v>
      </c>
      <c r="G191" s="32">
        <v>22</v>
      </c>
      <c r="H191" s="32">
        <v>24</v>
      </c>
      <c r="I191" s="32">
        <v>54</v>
      </c>
      <c r="J191" s="33">
        <v>46</v>
      </c>
      <c r="K191" s="32">
        <v>23</v>
      </c>
      <c r="L191" s="32">
        <v>31</v>
      </c>
      <c r="M191" s="44">
        <f t="shared" si="14"/>
        <v>264</v>
      </c>
      <c r="N191" s="45">
        <f t="shared" si="15"/>
        <v>0.377142857142857</v>
      </c>
      <c r="O191" s="46">
        <v>171</v>
      </c>
      <c r="P191" s="46">
        <v>189</v>
      </c>
      <c r="Q191" s="46">
        <f t="shared" si="16"/>
        <v>-18</v>
      </c>
      <c r="R191" s="34">
        <f t="shared" si="17"/>
        <v>86</v>
      </c>
      <c r="S191" s="34">
        <v>279</v>
      </c>
      <c r="T191" s="34" t="str">
        <f t="shared" si="18"/>
        <v> </v>
      </c>
      <c r="U191" s="34" t="str">
        <f t="shared" si="19"/>
        <v> </v>
      </c>
      <c r="V191" s="34" t="str">
        <f t="shared" si="20"/>
        <v>低分</v>
      </c>
    </row>
    <row r="192" ht="17.1" customHeight="1" spans="1:22">
      <c r="A192" s="197">
        <v>191</v>
      </c>
      <c r="B192" s="198">
        <v>8502</v>
      </c>
      <c r="C192" s="199" t="s">
        <v>49</v>
      </c>
      <c r="D192" s="31" t="s">
        <v>241</v>
      </c>
      <c r="E192" s="32">
        <v>56</v>
      </c>
      <c r="F192" s="32">
        <v>21</v>
      </c>
      <c r="G192" s="32">
        <v>30</v>
      </c>
      <c r="H192" s="32">
        <v>27</v>
      </c>
      <c r="I192" s="32">
        <v>52</v>
      </c>
      <c r="J192" s="33">
        <v>28</v>
      </c>
      <c r="K192" s="32">
        <v>22</v>
      </c>
      <c r="L192" s="32">
        <v>27</v>
      </c>
      <c r="M192" s="44">
        <f t="shared" si="14"/>
        <v>263</v>
      </c>
      <c r="N192" s="45">
        <f t="shared" si="15"/>
        <v>0.375714285714286</v>
      </c>
      <c r="O192" s="46">
        <v>181</v>
      </c>
      <c r="P192" s="46">
        <v>190</v>
      </c>
      <c r="Q192" s="46">
        <f t="shared" si="16"/>
        <v>-9</v>
      </c>
      <c r="R192" s="34">
        <f t="shared" si="17"/>
        <v>107</v>
      </c>
      <c r="S192" s="34">
        <v>219</v>
      </c>
      <c r="T192" s="34" t="str">
        <f t="shared" si="18"/>
        <v> </v>
      </c>
      <c r="U192" s="34" t="str">
        <f t="shared" si="19"/>
        <v> </v>
      </c>
      <c r="V192" s="34" t="str">
        <f t="shared" si="20"/>
        <v>低分</v>
      </c>
    </row>
    <row r="193" ht="17.1" customHeight="1" spans="1:22">
      <c r="A193" s="197">
        <v>190</v>
      </c>
      <c r="B193" s="198">
        <v>8531</v>
      </c>
      <c r="C193" s="199" t="s">
        <v>47</v>
      </c>
      <c r="D193" s="31" t="s">
        <v>242</v>
      </c>
      <c r="E193" s="32">
        <v>69</v>
      </c>
      <c r="F193" s="32">
        <v>15</v>
      </c>
      <c r="G193" s="32">
        <v>47</v>
      </c>
      <c r="H193" s="32">
        <v>15</v>
      </c>
      <c r="I193" s="32">
        <v>53</v>
      </c>
      <c r="J193" s="33">
        <v>17</v>
      </c>
      <c r="K193" s="32">
        <v>16</v>
      </c>
      <c r="L193" s="32">
        <v>31</v>
      </c>
      <c r="M193" s="44">
        <f t="shared" si="14"/>
        <v>263</v>
      </c>
      <c r="N193" s="45">
        <f t="shared" si="15"/>
        <v>0.375714285714286</v>
      </c>
      <c r="O193" s="46">
        <v>210</v>
      </c>
      <c r="P193" s="46">
        <v>191</v>
      </c>
      <c r="Q193" s="46">
        <f t="shared" si="16"/>
        <v>19</v>
      </c>
      <c r="R193" s="34">
        <f t="shared" si="17"/>
        <v>131</v>
      </c>
      <c r="S193" s="34">
        <v>177</v>
      </c>
      <c r="T193" s="34" t="str">
        <f t="shared" si="18"/>
        <v> </v>
      </c>
      <c r="U193" s="34" t="str">
        <f t="shared" si="19"/>
        <v> </v>
      </c>
      <c r="V193" s="34" t="str">
        <f t="shared" si="20"/>
        <v>低分</v>
      </c>
    </row>
    <row r="194" ht="17.1" customHeight="1" spans="1:22">
      <c r="A194" s="197">
        <v>192</v>
      </c>
      <c r="B194" s="198">
        <v>8431</v>
      </c>
      <c r="C194" s="199" t="s">
        <v>57</v>
      </c>
      <c r="D194" s="35" t="s">
        <v>243</v>
      </c>
      <c r="E194" s="32">
        <v>59</v>
      </c>
      <c r="F194" s="32">
        <v>7</v>
      </c>
      <c r="G194" s="32">
        <v>32</v>
      </c>
      <c r="H194" s="32">
        <v>20</v>
      </c>
      <c r="I194" s="32">
        <v>41</v>
      </c>
      <c r="J194" s="33">
        <v>48</v>
      </c>
      <c r="K194" s="32">
        <v>25</v>
      </c>
      <c r="L194" s="32">
        <v>30</v>
      </c>
      <c r="M194" s="44">
        <f t="shared" si="14"/>
        <v>262</v>
      </c>
      <c r="N194" s="45">
        <f t="shared" si="15"/>
        <v>0.374285714285714</v>
      </c>
      <c r="O194" s="46">
        <v>165</v>
      </c>
      <c r="P194" s="46">
        <v>192</v>
      </c>
      <c r="Q194" s="46">
        <f t="shared" si="16"/>
        <v>-27</v>
      </c>
      <c r="R194" s="34">
        <f t="shared" si="17"/>
        <v>98</v>
      </c>
      <c r="S194" s="34">
        <v>242</v>
      </c>
      <c r="T194" s="34" t="str">
        <f t="shared" si="18"/>
        <v> </v>
      </c>
      <c r="U194" s="34" t="str">
        <f t="shared" si="19"/>
        <v> </v>
      </c>
      <c r="V194" s="34" t="str">
        <f t="shared" si="20"/>
        <v>低分</v>
      </c>
    </row>
    <row r="195" ht="17.1" customHeight="1" spans="1:22">
      <c r="A195" s="197">
        <v>193</v>
      </c>
      <c r="B195" s="198">
        <v>8444</v>
      </c>
      <c r="C195" s="199" t="s">
        <v>57</v>
      </c>
      <c r="D195" s="31" t="s">
        <v>244</v>
      </c>
      <c r="E195" s="32">
        <v>36</v>
      </c>
      <c r="F195" s="32">
        <v>48</v>
      </c>
      <c r="G195" s="32">
        <v>31</v>
      </c>
      <c r="H195" s="32">
        <v>24</v>
      </c>
      <c r="I195" s="32">
        <v>48</v>
      </c>
      <c r="J195" s="33">
        <v>35</v>
      </c>
      <c r="K195" s="32">
        <v>16</v>
      </c>
      <c r="L195" s="32">
        <v>23</v>
      </c>
      <c r="M195" s="44">
        <f t="shared" ref="M195:M258" si="21">SUM(E195:L195)</f>
        <v>261</v>
      </c>
      <c r="N195" s="45">
        <f t="shared" ref="N195:N258" si="22">M195/700*100%</f>
        <v>0.372857142857143</v>
      </c>
      <c r="O195" s="46">
        <v>178</v>
      </c>
      <c r="P195" s="46">
        <v>193</v>
      </c>
      <c r="Q195" s="46">
        <f t="shared" ref="Q195:Q258" si="23">O195-P195</f>
        <v>-15</v>
      </c>
      <c r="R195" s="34">
        <f t="shared" ref="R195:R221" si="24">E195+F195+G195</f>
        <v>115</v>
      </c>
      <c r="S195" s="34">
        <v>201</v>
      </c>
      <c r="T195" s="34" t="str">
        <f t="shared" ref="T195:T221" si="25">IF(AND(E195&gt;=72,F195&gt;=72,G195&gt;=72),"☆"," ")</f>
        <v> </v>
      </c>
      <c r="U195" s="34" t="str">
        <f t="shared" ref="U195:U258" si="26">IF(AND(E195&gt;=72,F195&gt;=72,G195&gt;=72,H195&gt;=48,I195&gt;=48,J195&gt;=48,K195&gt;=30,L195&gt;=30),"★"," ")</f>
        <v> </v>
      </c>
      <c r="V195" s="34" t="str">
        <f t="shared" ref="V195:V258" si="27">IF(M195&gt;=560,"优秀",IF(M195&gt;=525,"良好",IF(M195&gt;=420,"及格",IF(M195&lt;280,"低分",""))))</f>
        <v>低分</v>
      </c>
    </row>
    <row r="196" ht="17.1" customHeight="1" spans="1:22">
      <c r="A196" s="197">
        <v>194</v>
      </c>
      <c r="B196" s="198">
        <v>8507</v>
      </c>
      <c r="C196" s="199" t="s">
        <v>49</v>
      </c>
      <c r="D196" s="31" t="s">
        <v>245</v>
      </c>
      <c r="E196" s="32">
        <v>64</v>
      </c>
      <c r="F196" s="32">
        <v>13</v>
      </c>
      <c r="G196" s="32">
        <v>38</v>
      </c>
      <c r="H196" s="32">
        <v>19</v>
      </c>
      <c r="I196" s="32">
        <v>49</v>
      </c>
      <c r="J196" s="33">
        <v>31</v>
      </c>
      <c r="K196" s="32">
        <v>23</v>
      </c>
      <c r="L196" s="32">
        <v>23</v>
      </c>
      <c r="M196" s="44">
        <f t="shared" si="21"/>
        <v>260</v>
      </c>
      <c r="N196" s="45">
        <f t="shared" si="22"/>
        <v>0.371428571428571</v>
      </c>
      <c r="O196" s="46">
        <v>186</v>
      </c>
      <c r="P196" s="46">
        <v>194</v>
      </c>
      <c r="Q196" s="46">
        <f t="shared" si="23"/>
        <v>-8</v>
      </c>
      <c r="R196" s="34">
        <f t="shared" si="24"/>
        <v>115</v>
      </c>
      <c r="S196" s="34">
        <v>202</v>
      </c>
      <c r="T196" s="34" t="str">
        <f t="shared" si="25"/>
        <v> </v>
      </c>
      <c r="U196" s="34" t="str">
        <f t="shared" si="26"/>
        <v> </v>
      </c>
      <c r="V196" s="34" t="str">
        <f t="shared" si="27"/>
        <v>低分</v>
      </c>
    </row>
    <row r="197" ht="17.1" customHeight="1" spans="1:22">
      <c r="A197" s="197">
        <v>196</v>
      </c>
      <c r="B197" s="198">
        <v>8638</v>
      </c>
      <c r="C197" s="199" t="s">
        <v>55</v>
      </c>
      <c r="D197" s="31" t="s">
        <v>246</v>
      </c>
      <c r="E197" s="32">
        <v>72</v>
      </c>
      <c r="F197" s="32">
        <v>20</v>
      </c>
      <c r="G197" s="32">
        <v>50</v>
      </c>
      <c r="H197" s="32">
        <v>21</v>
      </c>
      <c r="I197" s="32">
        <v>39</v>
      </c>
      <c r="J197" s="33">
        <v>21</v>
      </c>
      <c r="K197" s="32">
        <v>18</v>
      </c>
      <c r="L197" s="32">
        <v>17</v>
      </c>
      <c r="M197" s="44">
        <f t="shared" si="21"/>
        <v>258</v>
      </c>
      <c r="N197" s="45">
        <f t="shared" si="22"/>
        <v>0.368571428571429</v>
      </c>
      <c r="O197" s="46">
        <v>263</v>
      </c>
      <c r="P197" s="46">
        <v>195</v>
      </c>
      <c r="Q197" s="46">
        <f t="shared" si="23"/>
        <v>68</v>
      </c>
      <c r="R197" s="34">
        <f t="shared" si="24"/>
        <v>142</v>
      </c>
      <c r="S197" s="34">
        <v>157</v>
      </c>
      <c r="T197" s="34" t="str">
        <f t="shared" si="25"/>
        <v> </v>
      </c>
      <c r="U197" s="34" t="str">
        <f t="shared" si="26"/>
        <v> </v>
      </c>
      <c r="V197" s="34" t="str">
        <f t="shared" si="27"/>
        <v>低分</v>
      </c>
    </row>
    <row r="198" ht="17.1" customHeight="1" spans="1:22">
      <c r="A198" s="197">
        <v>198</v>
      </c>
      <c r="B198" s="198">
        <v>8842</v>
      </c>
      <c r="C198" s="199" t="s">
        <v>45</v>
      </c>
      <c r="D198" s="31" t="s">
        <v>247</v>
      </c>
      <c r="E198" s="32">
        <v>67</v>
      </c>
      <c r="F198" s="32">
        <v>18</v>
      </c>
      <c r="G198" s="32">
        <v>38</v>
      </c>
      <c r="H198" s="32">
        <v>22</v>
      </c>
      <c r="I198" s="32">
        <v>41</v>
      </c>
      <c r="J198" s="33">
        <v>23</v>
      </c>
      <c r="K198" s="32">
        <v>25</v>
      </c>
      <c r="L198" s="32">
        <v>24</v>
      </c>
      <c r="M198" s="44">
        <f t="shared" si="21"/>
        <v>258</v>
      </c>
      <c r="N198" s="45">
        <f t="shared" si="22"/>
        <v>0.368571428571429</v>
      </c>
      <c r="O198" s="46">
        <v>350</v>
      </c>
      <c r="P198" s="46">
        <v>196</v>
      </c>
      <c r="Q198" s="46">
        <f t="shared" si="23"/>
        <v>154</v>
      </c>
      <c r="R198" s="34">
        <f t="shared" si="24"/>
        <v>123</v>
      </c>
      <c r="S198" s="34">
        <v>188</v>
      </c>
      <c r="T198" s="34" t="str">
        <f t="shared" si="25"/>
        <v> </v>
      </c>
      <c r="U198" s="34" t="str">
        <f t="shared" si="26"/>
        <v> </v>
      </c>
      <c r="V198" s="34" t="str">
        <f t="shared" si="27"/>
        <v>低分</v>
      </c>
    </row>
    <row r="199" ht="17.1" customHeight="1" spans="1:22">
      <c r="A199" s="197">
        <v>197</v>
      </c>
      <c r="B199" s="198">
        <v>8330</v>
      </c>
      <c r="C199" s="199" t="s">
        <v>57</v>
      </c>
      <c r="D199" s="31" t="s">
        <v>248</v>
      </c>
      <c r="E199" s="32">
        <v>28</v>
      </c>
      <c r="F199" s="32">
        <v>41</v>
      </c>
      <c r="G199" s="32">
        <v>54</v>
      </c>
      <c r="H199" s="32">
        <v>19</v>
      </c>
      <c r="I199" s="32">
        <v>48</v>
      </c>
      <c r="J199" s="33">
        <v>28</v>
      </c>
      <c r="K199" s="32">
        <v>25</v>
      </c>
      <c r="L199" s="32">
        <v>15</v>
      </c>
      <c r="M199" s="44">
        <f t="shared" si="21"/>
        <v>258</v>
      </c>
      <c r="N199" s="45">
        <f t="shared" si="22"/>
        <v>0.368571428571429</v>
      </c>
      <c r="O199" s="46">
        <v>120</v>
      </c>
      <c r="P199" s="46">
        <v>197</v>
      </c>
      <c r="Q199" s="46">
        <f t="shared" si="23"/>
        <v>-77</v>
      </c>
      <c r="R199" s="34">
        <f t="shared" si="24"/>
        <v>123</v>
      </c>
      <c r="S199" s="34">
        <v>187</v>
      </c>
      <c r="T199" s="34" t="str">
        <f t="shared" si="25"/>
        <v> </v>
      </c>
      <c r="U199" s="34" t="str">
        <f t="shared" si="26"/>
        <v> </v>
      </c>
      <c r="V199" s="34" t="str">
        <f t="shared" si="27"/>
        <v>低分</v>
      </c>
    </row>
    <row r="200" ht="17.1" customHeight="1" spans="1:22">
      <c r="A200" s="197">
        <v>195</v>
      </c>
      <c r="B200" s="198">
        <v>8605</v>
      </c>
      <c r="C200" s="199" t="s">
        <v>47</v>
      </c>
      <c r="D200" s="31" t="s">
        <v>249</v>
      </c>
      <c r="E200" s="32">
        <v>58</v>
      </c>
      <c r="F200" s="32">
        <v>44</v>
      </c>
      <c r="G200" s="32">
        <v>45</v>
      </c>
      <c r="H200" s="32">
        <v>18</v>
      </c>
      <c r="I200" s="32">
        <v>35</v>
      </c>
      <c r="J200" s="33">
        <v>23</v>
      </c>
      <c r="K200" s="32">
        <v>19</v>
      </c>
      <c r="L200" s="32">
        <v>16</v>
      </c>
      <c r="M200" s="44">
        <f t="shared" si="21"/>
        <v>258</v>
      </c>
      <c r="N200" s="45">
        <f t="shared" si="22"/>
        <v>0.368571428571429</v>
      </c>
      <c r="O200" s="46">
        <v>230</v>
      </c>
      <c r="P200" s="46">
        <v>198</v>
      </c>
      <c r="Q200" s="46">
        <f t="shared" si="23"/>
        <v>32</v>
      </c>
      <c r="R200" s="34">
        <f t="shared" si="24"/>
        <v>147</v>
      </c>
      <c r="S200" s="34">
        <v>142</v>
      </c>
      <c r="T200" s="34" t="str">
        <f t="shared" si="25"/>
        <v> </v>
      </c>
      <c r="U200" s="34" t="str">
        <f t="shared" si="26"/>
        <v> </v>
      </c>
      <c r="V200" s="34" t="str">
        <f t="shared" si="27"/>
        <v>低分</v>
      </c>
    </row>
    <row r="201" ht="17.1" customHeight="1" spans="1:22">
      <c r="A201" s="197">
        <v>199</v>
      </c>
      <c r="B201" s="198">
        <v>8428</v>
      </c>
      <c r="C201" s="199" t="s">
        <v>45</v>
      </c>
      <c r="D201" s="31" t="s">
        <v>250</v>
      </c>
      <c r="E201" s="32">
        <v>73</v>
      </c>
      <c r="F201" s="32">
        <v>21</v>
      </c>
      <c r="G201" s="32">
        <v>24</v>
      </c>
      <c r="H201" s="32">
        <v>22</v>
      </c>
      <c r="I201" s="32">
        <v>45</v>
      </c>
      <c r="J201" s="33">
        <v>25</v>
      </c>
      <c r="K201" s="32">
        <v>18</v>
      </c>
      <c r="L201" s="32">
        <v>29</v>
      </c>
      <c r="M201" s="44">
        <f t="shared" si="21"/>
        <v>257</v>
      </c>
      <c r="N201" s="45">
        <f t="shared" si="22"/>
        <v>0.367142857142857</v>
      </c>
      <c r="O201" s="46">
        <v>162</v>
      </c>
      <c r="P201" s="46">
        <v>199</v>
      </c>
      <c r="Q201" s="46">
        <f t="shared" si="23"/>
        <v>-37</v>
      </c>
      <c r="R201" s="34">
        <f t="shared" si="24"/>
        <v>118</v>
      </c>
      <c r="S201" s="34">
        <v>197</v>
      </c>
      <c r="T201" s="34" t="str">
        <f t="shared" si="25"/>
        <v> </v>
      </c>
      <c r="U201" s="34" t="str">
        <f t="shared" si="26"/>
        <v> </v>
      </c>
      <c r="V201" s="34" t="str">
        <f t="shared" si="27"/>
        <v>低分</v>
      </c>
    </row>
    <row r="202" ht="17.1" customHeight="1" spans="1:22">
      <c r="A202" s="197">
        <v>200</v>
      </c>
      <c r="B202" s="198">
        <v>8445</v>
      </c>
      <c r="C202" s="199" t="s">
        <v>69</v>
      </c>
      <c r="D202" s="31" t="s">
        <v>251</v>
      </c>
      <c r="E202" s="32">
        <v>31</v>
      </c>
      <c r="F202" s="32">
        <v>35</v>
      </c>
      <c r="G202" s="32">
        <v>37</v>
      </c>
      <c r="H202" s="32">
        <v>20</v>
      </c>
      <c r="I202" s="32">
        <v>47</v>
      </c>
      <c r="J202" s="33">
        <v>38</v>
      </c>
      <c r="K202" s="32">
        <v>22</v>
      </c>
      <c r="L202" s="32">
        <v>24</v>
      </c>
      <c r="M202" s="44">
        <f t="shared" si="21"/>
        <v>254</v>
      </c>
      <c r="N202" s="45">
        <f t="shared" si="22"/>
        <v>0.362857142857143</v>
      </c>
      <c r="O202" s="46">
        <v>179</v>
      </c>
      <c r="P202" s="46">
        <v>200</v>
      </c>
      <c r="Q202" s="46">
        <f t="shared" si="23"/>
        <v>-21</v>
      </c>
      <c r="R202" s="34">
        <f t="shared" si="24"/>
        <v>103</v>
      </c>
      <c r="S202" s="34">
        <v>228</v>
      </c>
      <c r="T202" s="34" t="str">
        <f t="shared" si="25"/>
        <v> </v>
      </c>
      <c r="U202" s="34" t="str">
        <f t="shared" si="26"/>
        <v> </v>
      </c>
      <c r="V202" s="34" t="str">
        <f t="shared" si="27"/>
        <v>低分</v>
      </c>
    </row>
    <row r="203" ht="17.1" customHeight="1" spans="1:22">
      <c r="A203" s="197">
        <v>201</v>
      </c>
      <c r="B203" s="198">
        <v>8438</v>
      </c>
      <c r="C203" s="199" t="s">
        <v>55</v>
      </c>
      <c r="D203" s="31" t="s">
        <v>252</v>
      </c>
      <c r="E203" s="32">
        <v>60</v>
      </c>
      <c r="F203" s="32">
        <v>14</v>
      </c>
      <c r="G203" s="32">
        <v>30</v>
      </c>
      <c r="H203" s="32">
        <v>12</v>
      </c>
      <c r="I203" s="32">
        <v>52</v>
      </c>
      <c r="J203" s="33">
        <v>33</v>
      </c>
      <c r="K203" s="32">
        <v>25</v>
      </c>
      <c r="L203" s="32">
        <v>27</v>
      </c>
      <c r="M203" s="44">
        <f t="shared" si="21"/>
        <v>253</v>
      </c>
      <c r="N203" s="45">
        <f t="shared" si="22"/>
        <v>0.361428571428571</v>
      </c>
      <c r="O203" s="46">
        <v>172</v>
      </c>
      <c r="P203" s="46">
        <v>201</v>
      </c>
      <c r="Q203" s="46">
        <f t="shared" si="23"/>
        <v>-29</v>
      </c>
      <c r="R203" s="34">
        <f t="shared" si="24"/>
        <v>104</v>
      </c>
      <c r="S203" s="34">
        <v>224</v>
      </c>
      <c r="T203" s="34" t="str">
        <f t="shared" si="25"/>
        <v> </v>
      </c>
      <c r="U203" s="34" t="str">
        <f t="shared" si="26"/>
        <v> </v>
      </c>
      <c r="V203" s="34" t="str">
        <f t="shared" si="27"/>
        <v>低分</v>
      </c>
    </row>
    <row r="204" ht="17.1" customHeight="1" spans="1:22">
      <c r="A204" s="197">
        <v>202</v>
      </c>
      <c r="B204" s="198">
        <v>8619</v>
      </c>
      <c r="C204" s="199" t="s">
        <v>73</v>
      </c>
      <c r="D204" s="31" t="s">
        <v>253</v>
      </c>
      <c r="E204" s="32">
        <v>63</v>
      </c>
      <c r="F204" s="32">
        <v>40</v>
      </c>
      <c r="G204" s="32">
        <v>43</v>
      </c>
      <c r="H204" s="32">
        <v>16</v>
      </c>
      <c r="I204" s="32">
        <v>43</v>
      </c>
      <c r="J204" s="33">
        <v>21</v>
      </c>
      <c r="K204" s="32">
        <v>13</v>
      </c>
      <c r="L204" s="32">
        <v>13</v>
      </c>
      <c r="M204" s="44">
        <f t="shared" si="21"/>
        <v>252</v>
      </c>
      <c r="N204" s="45">
        <f t="shared" si="22"/>
        <v>0.36</v>
      </c>
      <c r="O204" s="46">
        <v>244</v>
      </c>
      <c r="P204" s="46">
        <v>202</v>
      </c>
      <c r="Q204" s="46">
        <f t="shared" si="23"/>
        <v>42</v>
      </c>
      <c r="R204" s="34">
        <f t="shared" si="24"/>
        <v>146</v>
      </c>
      <c r="S204" s="34">
        <v>145</v>
      </c>
      <c r="T204" s="34" t="str">
        <f t="shared" si="25"/>
        <v> </v>
      </c>
      <c r="U204" s="34" t="str">
        <f t="shared" si="26"/>
        <v> </v>
      </c>
      <c r="V204" s="34" t="str">
        <f t="shared" si="27"/>
        <v>低分</v>
      </c>
    </row>
    <row r="205" ht="17.1" customHeight="1" spans="1:22">
      <c r="A205" s="197">
        <v>203</v>
      </c>
      <c r="B205" s="198">
        <v>8539</v>
      </c>
      <c r="C205" s="199" t="s">
        <v>55</v>
      </c>
      <c r="D205" s="31" t="s">
        <v>254</v>
      </c>
      <c r="E205" s="32">
        <v>67</v>
      </c>
      <c r="F205" s="32">
        <v>17</v>
      </c>
      <c r="G205" s="32">
        <v>28</v>
      </c>
      <c r="H205" s="32">
        <v>25</v>
      </c>
      <c r="I205" s="32">
        <v>42</v>
      </c>
      <c r="J205" s="33">
        <v>22</v>
      </c>
      <c r="K205" s="32">
        <v>23</v>
      </c>
      <c r="L205" s="32">
        <v>27</v>
      </c>
      <c r="M205" s="44">
        <f t="shared" si="21"/>
        <v>251</v>
      </c>
      <c r="N205" s="45">
        <f t="shared" si="22"/>
        <v>0.358571428571429</v>
      </c>
      <c r="O205" s="46">
        <v>218</v>
      </c>
      <c r="P205" s="46">
        <v>203</v>
      </c>
      <c r="Q205" s="46">
        <f t="shared" si="23"/>
        <v>15</v>
      </c>
      <c r="R205" s="34">
        <f t="shared" si="24"/>
        <v>112</v>
      </c>
      <c r="S205" s="34">
        <v>209</v>
      </c>
      <c r="T205" s="34" t="str">
        <f t="shared" si="25"/>
        <v> </v>
      </c>
      <c r="U205" s="34" t="str">
        <f t="shared" si="26"/>
        <v> </v>
      </c>
      <c r="V205" s="34" t="str">
        <f t="shared" si="27"/>
        <v>低分</v>
      </c>
    </row>
    <row r="206" ht="17.1" customHeight="1" spans="1:22">
      <c r="A206" s="197">
        <v>205</v>
      </c>
      <c r="B206" s="198">
        <v>8526</v>
      </c>
      <c r="C206" s="199" t="s">
        <v>45</v>
      </c>
      <c r="D206" s="31" t="s">
        <v>255</v>
      </c>
      <c r="E206" s="32">
        <v>66</v>
      </c>
      <c r="F206" s="32">
        <v>15</v>
      </c>
      <c r="G206" s="32">
        <v>28</v>
      </c>
      <c r="H206" s="32">
        <v>19</v>
      </c>
      <c r="I206" s="32">
        <v>46</v>
      </c>
      <c r="J206" s="33">
        <v>31</v>
      </c>
      <c r="K206" s="32">
        <v>21</v>
      </c>
      <c r="L206" s="32">
        <v>25</v>
      </c>
      <c r="M206" s="44">
        <f t="shared" si="21"/>
        <v>251</v>
      </c>
      <c r="N206" s="45">
        <f t="shared" si="22"/>
        <v>0.358571428571429</v>
      </c>
      <c r="O206" s="46">
        <v>205</v>
      </c>
      <c r="P206" s="46">
        <v>204</v>
      </c>
      <c r="Q206" s="46">
        <f t="shared" si="23"/>
        <v>1</v>
      </c>
      <c r="R206" s="34">
        <f t="shared" si="24"/>
        <v>109</v>
      </c>
      <c r="S206" s="34">
        <v>214</v>
      </c>
      <c r="T206" s="34" t="str">
        <f t="shared" si="25"/>
        <v> </v>
      </c>
      <c r="U206" s="34" t="str">
        <f t="shared" si="26"/>
        <v> </v>
      </c>
      <c r="V206" s="34" t="str">
        <f t="shared" si="27"/>
        <v>低分</v>
      </c>
    </row>
    <row r="207" ht="17.1" customHeight="1" spans="1:22">
      <c r="A207" s="197">
        <v>204</v>
      </c>
      <c r="B207" s="198">
        <v>8602</v>
      </c>
      <c r="C207" s="199" t="s">
        <v>73</v>
      </c>
      <c r="D207" s="31" t="s">
        <v>256</v>
      </c>
      <c r="E207" s="32">
        <v>62</v>
      </c>
      <c r="F207" s="32">
        <v>18</v>
      </c>
      <c r="G207" s="32">
        <v>32</v>
      </c>
      <c r="H207" s="32">
        <v>25</v>
      </c>
      <c r="I207" s="32">
        <v>49</v>
      </c>
      <c r="J207" s="33">
        <v>24</v>
      </c>
      <c r="K207" s="32">
        <v>15</v>
      </c>
      <c r="L207" s="32">
        <v>26</v>
      </c>
      <c r="M207" s="44">
        <f t="shared" si="21"/>
        <v>251</v>
      </c>
      <c r="N207" s="45">
        <f t="shared" si="22"/>
        <v>0.358571428571429</v>
      </c>
      <c r="O207" s="46">
        <v>227</v>
      </c>
      <c r="P207" s="46">
        <v>205</v>
      </c>
      <c r="Q207" s="46">
        <f t="shared" si="23"/>
        <v>22</v>
      </c>
      <c r="R207" s="34">
        <f t="shared" si="24"/>
        <v>112</v>
      </c>
      <c r="S207" s="34">
        <v>210</v>
      </c>
      <c r="T207" s="34" t="str">
        <f t="shared" si="25"/>
        <v> </v>
      </c>
      <c r="U207" s="34" t="str">
        <f t="shared" si="26"/>
        <v> </v>
      </c>
      <c r="V207" s="34" t="str">
        <f t="shared" si="27"/>
        <v>低分</v>
      </c>
    </row>
    <row r="208" ht="17.1" customHeight="1" spans="1:22">
      <c r="A208" s="197">
        <v>206</v>
      </c>
      <c r="B208" s="198">
        <v>8617</v>
      </c>
      <c r="C208" s="199" t="s">
        <v>57</v>
      </c>
      <c r="D208" s="31" t="s">
        <v>257</v>
      </c>
      <c r="E208" s="32">
        <v>56</v>
      </c>
      <c r="F208" s="32">
        <v>14</v>
      </c>
      <c r="G208" s="32">
        <v>34</v>
      </c>
      <c r="H208" s="32">
        <v>27</v>
      </c>
      <c r="I208" s="32">
        <v>43</v>
      </c>
      <c r="J208" s="33">
        <v>34</v>
      </c>
      <c r="K208" s="32">
        <v>17</v>
      </c>
      <c r="L208" s="32">
        <v>25</v>
      </c>
      <c r="M208" s="44">
        <f t="shared" si="21"/>
        <v>250</v>
      </c>
      <c r="N208" s="45">
        <f t="shared" si="22"/>
        <v>0.357142857142857</v>
      </c>
      <c r="O208" s="46">
        <v>242</v>
      </c>
      <c r="P208" s="46">
        <v>206</v>
      </c>
      <c r="Q208" s="46">
        <f t="shared" si="23"/>
        <v>36</v>
      </c>
      <c r="R208" s="34">
        <f t="shared" si="24"/>
        <v>104</v>
      </c>
      <c r="S208" s="34">
        <v>225</v>
      </c>
      <c r="T208" s="34" t="str">
        <f t="shared" si="25"/>
        <v> </v>
      </c>
      <c r="U208" s="34" t="str">
        <f t="shared" si="26"/>
        <v> </v>
      </c>
      <c r="V208" s="34" t="str">
        <f t="shared" si="27"/>
        <v>低分</v>
      </c>
    </row>
    <row r="209" ht="17.1" customHeight="1" spans="1:22">
      <c r="A209" s="197">
        <v>207</v>
      </c>
      <c r="B209" s="198">
        <v>8544</v>
      </c>
      <c r="C209" s="199" t="s">
        <v>45</v>
      </c>
      <c r="D209" s="31" t="s">
        <v>258</v>
      </c>
      <c r="E209" s="32">
        <v>57</v>
      </c>
      <c r="F209" s="32">
        <v>20</v>
      </c>
      <c r="G209" s="32">
        <v>41</v>
      </c>
      <c r="H209" s="32">
        <v>24</v>
      </c>
      <c r="I209" s="32">
        <v>43</v>
      </c>
      <c r="J209" s="33">
        <v>26</v>
      </c>
      <c r="K209" s="32">
        <v>17</v>
      </c>
      <c r="L209" s="32">
        <v>21</v>
      </c>
      <c r="M209" s="44">
        <f t="shared" si="21"/>
        <v>249</v>
      </c>
      <c r="N209" s="45">
        <f t="shared" si="22"/>
        <v>0.355714285714286</v>
      </c>
      <c r="O209" s="46">
        <v>223</v>
      </c>
      <c r="P209" s="46">
        <v>207</v>
      </c>
      <c r="Q209" s="46">
        <f t="shared" si="23"/>
        <v>16</v>
      </c>
      <c r="R209" s="34">
        <f t="shared" si="24"/>
        <v>118</v>
      </c>
      <c r="S209" s="34">
        <v>198</v>
      </c>
      <c r="T209" s="34" t="str">
        <f t="shared" si="25"/>
        <v> </v>
      </c>
      <c r="U209" s="34" t="str">
        <f t="shared" si="26"/>
        <v> </v>
      </c>
      <c r="V209" s="34" t="str">
        <f t="shared" si="27"/>
        <v>低分</v>
      </c>
    </row>
    <row r="210" ht="17.1" customHeight="1" spans="1:22">
      <c r="A210" s="197">
        <v>208</v>
      </c>
      <c r="B210" s="198">
        <v>8534</v>
      </c>
      <c r="C210" s="199" t="s">
        <v>57</v>
      </c>
      <c r="D210" s="31" t="s">
        <v>259</v>
      </c>
      <c r="E210" s="32">
        <v>72</v>
      </c>
      <c r="F210" s="32">
        <v>13</v>
      </c>
      <c r="G210" s="32">
        <v>28</v>
      </c>
      <c r="H210" s="32">
        <v>17</v>
      </c>
      <c r="I210" s="32">
        <v>46</v>
      </c>
      <c r="J210" s="33">
        <v>30</v>
      </c>
      <c r="K210" s="32">
        <v>14</v>
      </c>
      <c r="L210" s="32">
        <v>29</v>
      </c>
      <c r="M210" s="44">
        <f t="shared" si="21"/>
        <v>249</v>
      </c>
      <c r="N210" s="45">
        <f t="shared" si="22"/>
        <v>0.355714285714286</v>
      </c>
      <c r="O210" s="46">
        <v>213</v>
      </c>
      <c r="P210" s="46">
        <v>208</v>
      </c>
      <c r="Q210" s="46">
        <f t="shared" si="23"/>
        <v>5</v>
      </c>
      <c r="R210" s="34">
        <f t="shared" si="24"/>
        <v>113</v>
      </c>
      <c r="S210" s="34">
        <v>207</v>
      </c>
      <c r="T210" s="34" t="str">
        <f t="shared" si="25"/>
        <v> </v>
      </c>
      <c r="U210" s="34" t="str">
        <f t="shared" si="26"/>
        <v> </v>
      </c>
      <c r="V210" s="34" t="str">
        <f t="shared" si="27"/>
        <v>低分</v>
      </c>
    </row>
    <row r="211" ht="17.1" customHeight="1" spans="1:22">
      <c r="A211" s="197">
        <v>209</v>
      </c>
      <c r="B211" s="198">
        <v>8410</v>
      </c>
      <c r="C211" s="199" t="s">
        <v>45</v>
      </c>
      <c r="D211" s="31" t="s">
        <v>260</v>
      </c>
      <c r="E211" s="32">
        <v>27</v>
      </c>
      <c r="F211" s="32">
        <v>24</v>
      </c>
      <c r="G211" s="32">
        <v>30</v>
      </c>
      <c r="H211" s="32">
        <v>28</v>
      </c>
      <c r="I211" s="32">
        <v>37</v>
      </c>
      <c r="J211" s="33">
        <v>32</v>
      </c>
      <c r="K211" s="32">
        <v>34</v>
      </c>
      <c r="L211" s="32">
        <v>36</v>
      </c>
      <c r="M211" s="44">
        <f t="shared" si="21"/>
        <v>248</v>
      </c>
      <c r="N211" s="45">
        <f t="shared" si="22"/>
        <v>0.354285714285714</v>
      </c>
      <c r="O211" s="46">
        <v>144</v>
      </c>
      <c r="P211" s="46">
        <v>209</v>
      </c>
      <c r="Q211" s="46">
        <f t="shared" si="23"/>
        <v>-65</v>
      </c>
      <c r="R211" s="34">
        <f t="shared" si="24"/>
        <v>81</v>
      </c>
      <c r="S211" s="34">
        <v>286</v>
      </c>
      <c r="T211" s="34" t="str">
        <f t="shared" si="25"/>
        <v> </v>
      </c>
      <c r="U211" s="34" t="str">
        <f t="shared" si="26"/>
        <v> </v>
      </c>
      <c r="V211" s="34" t="str">
        <f t="shared" si="27"/>
        <v>低分</v>
      </c>
    </row>
    <row r="212" ht="17.1" customHeight="1" spans="1:22">
      <c r="A212" s="197">
        <v>210</v>
      </c>
      <c r="B212" s="198">
        <v>8538</v>
      </c>
      <c r="C212" s="199" t="s">
        <v>55</v>
      </c>
      <c r="D212" s="31" t="s">
        <v>261</v>
      </c>
      <c r="E212" s="32">
        <v>55</v>
      </c>
      <c r="F212" s="32">
        <v>6</v>
      </c>
      <c r="G212" s="32">
        <v>19</v>
      </c>
      <c r="H212" s="32">
        <v>21</v>
      </c>
      <c r="I212" s="32">
        <v>49</v>
      </c>
      <c r="J212" s="33">
        <v>34</v>
      </c>
      <c r="K212" s="32">
        <v>28</v>
      </c>
      <c r="L212" s="32">
        <v>35</v>
      </c>
      <c r="M212" s="44">
        <f t="shared" si="21"/>
        <v>247</v>
      </c>
      <c r="N212" s="45">
        <f t="shared" si="22"/>
        <v>0.352857142857143</v>
      </c>
      <c r="O212" s="46">
        <v>217</v>
      </c>
      <c r="P212" s="46">
        <v>210</v>
      </c>
      <c r="Q212" s="46">
        <f t="shared" si="23"/>
        <v>7</v>
      </c>
      <c r="R212" s="34">
        <f t="shared" si="24"/>
        <v>80</v>
      </c>
      <c r="S212" s="34">
        <v>292</v>
      </c>
      <c r="T212" s="34" t="str">
        <f t="shared" si="25"/>
        <v> </v>
      </c>
      <c r="U212" s="34" t="str">
        <f t="shared" si="26"/>
        <v> </v>
      </c>
      <c r="V212" s="34" t="str">
        <f t="shared" si="27"/>
        <v>低分</v>
      </c>
    </row>
    <row r="213" ht="17.1" customHeight="1" spans="1:22">
      <c r="A213" s="197">
        <v>212</v>
      </c>
      <c r="B213" s="198">
        <v>8612</v>
      </c>
      <c r="C213" s="199" t="s">
        <v>49</v>
      </c>
      <c r="D213" s="31" t="s">
        <v>262</v>
      </c>
      <c r="E213" s="32">
        <v>53</v>
      </c>
      <c r="F213" s="32">
        <v>10</v>
      </c>
      <c r="G213" s="32">
        <v>36</v>
      </c>
      <c r="H213" s="32">
        <v>37</v>
      </c>
      <c r="I213" s="32">
        <v>43</v>
      </c>
      <c r="J213" s="33">
        <v>26</v>
      </c>
      <c r="K213" s="32">
        <v>21</v>
      </c>
      <c r="L213" s="32">
        <v>20</v>
      </c>
      <c r="M213" s="44">
        <f t="shared" si="21"/>
        <v>246</v>
      </c>
      <c r="N213" s="45">
        <f t="shared" si="22"/>
        <v>0.351428571428571</v>
      </c>
      <c r="O213" s="46">
        <v>237</v>
      </c>
      <c r="P213" s="46">
        <v>211</v>
      </c>
      <c r="Q213" s="46">
        <f t="shared" si="23"/>
        <v>26</v>
      </c>
      <c r="R213" s="34">
        <f t="shared" si="24"/>
        <v>99</v>
      </c>
      <c r="S213" s="34">
        <v>238</v>
      </c>
      <c r="T213" s="34" t="str">
        <f t="shared" si="25"/>
        <v> </v>
      </c>
      <c r="U213" s="34" t="str">
        <f t="shared" si="26"/>
        <v> </v>
      </c>
      <c r="V213" s="34" t="str">
        <f t="shared" si="27"/>
        <v>低分</v>
      </c>
    </row>
    <row r="214" ht="17.1" customHeight="1" spans="1:22">
      <c r="A214" s="197">
        <v>211</v>
      </c>
      <c r="B214" s="198">
        <v>8614</v>
      </c>
      <c r="C214" s="199" t="s">
        <v>52</v>
      </c>
      <c r="D214" s="31" t="s">
        <v>263</v>
      </c>
      <c r="E214" s="32">
        <v>49</v>
      </c>
      <c r="F214" s="32">
        <v>29</v>
      </c>
      <c r="G214" s="32">
        <v>26</v>
      </c>
      <c r="H214" s="32">
        <v>33</v>
      </c>
      <c r="I214" s="32">
        <v>38</v>
      </c>
      <c r="J214" s="33">
        <v>21</v>
      </c>
      <c r="K214" s="32">
        <v>21</v>
      </c>
      <c r="L214" s="32">
        <v>29</v>
      </c>
      <c r="M214" s="44">
        <f t="shared" si="21"/>
        <v>246</v>
      </c>
      <c r="N214" s="45">
        <f t="shared" si="22"/>
        <v>0.351428571428571</v>
      </c>
      <c r="O214" s="46">
        <v>239</v>
      </c>
      <c r="P214" s="46">
        <v>212</v>
      </c>
      <c r="Q214" s="46">
        <f t="shared" si="23"/>
        <v>27</v>
      </c>
      <c r="R214" s="34">
        <f t="shared" si="24"/>
        <v>104</v>
      </c>
      <c r="S214" s="34">
        <v>226</v>
      </c>
      <c r="T214" s="34" t="str">
        <f t="shared" si="25"/>
        <v> </v>
      </c>
      <c r="U214" s="34" t="str">
        <f t="shared" si="26"/>
        <v> </v>
      </c>
      <c r="V214" s="34" t="str">
        <f t="shared" si="27"/>
        <v>低分</v>
      </c>
    </row>
    <row r="215" ht="17.1" customHeight="1" spans="1:22">
      <c r="A215" s="197">
        <v>213</v>
      </c>
      <c r="B215" s="198">
        <v>8506</v>
      </c>
      <c r="C215" s="199" t="s">
        <v>55</v>
      </c>
      <c r="D215" s="31" t="s">
        <v>264</v>
      </c>
      <c r="E215" s="32">
        <v>55</v>
      </c>
      <c r="F215" s="32">
        <v>36</v>
      </c>
      <c r="G215" s="32">
        <v>32</v>
      </c>
      <c r="H215" s="32">
        <v>20</v>
      </c>
      <c r="I215" s="32">
        <v>36</v>
      </c>
      <c r="J215" s="33">
        <v>28</v>
      </c>
      <c r="K215" s="32">
        <v>15</v>
      </c>
      <c r="L215" s="32">
        <v>22</v>
      </c>
      <c r="M215" s="44">
        <f t="shared" si="21"/>
        <v>244</v>
      </c>
      <c r="N215" s="45">
        <f t="shared" si="22"/>
        <v>0.348571428571429</v>
      </c>
      <c r="O215" s="46">
        <v>185</v>
      </c>
      <c r="P215" s="46">
        <v>213</v>
      </c>
      <c r="Q215" s="46">
        <f t="shared" si="23"/>
        <v>-28</v>
      </c>
      <c r="R215" s="34">
        <f t="shared" si="24"/>
        <v>123</v>
      </c>
      <c r="S215" s="34">
        <v>189</v>
      </c>
      <c r="T215" s="34" t="str">
        <f t="shared" si="25"/>
        <v> </v>
      </c>
      <c r="U215" s="34" t="str">
        <f t="shared" si="26"/>
        <v> </v>
      </c>
      <c r="V215" s="34" t="str">
        <f t="shared" si="27"/>
        <v>低分</v>
      </c>
    </row>
    <row r="216" ht="17.1" customHeight="1" spans="1:22">
      <c r="A216" s="197">
        <v>214</v>
      </c>
      <c r="B216" s="198">
        <v>8631</v>
      </c>
      <c r="C216" s="199" t="s">
        <v>69</v>
      </c>
      <c r="D216" s="31" t="s">
        <v>265</v>
      </c>
      <c r="E216" s="32">
        <v>48</v>
      </c>
      <c r="F216" s="32">
        <v>38</v>
      </c>
      <c r="G216" s="32">
        <v>27</v>
      </c>
      <c r="H216" s="32">
        <v>20</v>
      </c>
      <c r="I216" s="32">
        <v>42</v>
      </c>
      <c r="J216" s="33">
        <v>22</v>
      </c>
      <c r="K216" s="32">
        <v>25</v>
      </c>
      <c r="L216" s="32">
        <v>22</v>
      </c>
      <c r="M216" s="44">
        <f t="shared" si="21"/>
        <v>244</v>
      </c>
      <c r="N216" s="45">
        <f t="shared" si="22"/>
        <v>0.348571428571429</v>
      </c>
      <c r="O216" s="46">
        <v>256</v>
      </c>
      <c r="P216" s="46">
        <v>214</v>
      </c>
      <c r="Q216" s="46">
        <f t="shared" si="23"/>
        <v>42</v>
      </c>
      <c r="R216" s="34">
        <f t="shared" si="24"/>
        <v>113</v>
      </c>
      <c r="S216" s="34">
        <v>208</v>
      </c>
      <c r="T216" s="34" t="str">
        <f t="shared" si="25"/>
        <v> </v>
      </c>
      <c r="U216" s="34" t="str">
        <f t="shared" si="26"/>
        <v> </v>
      </c>
      <c r="V216" s="34" t="str">
        <f t="shared" si="27"/>
        <v>低分</v>
      </c>
    </row>
    <row r="217" ht="17.1" customHeight="1" spans="1:22">
      <c r="A217" s="197">
        <v>215</v>
      </c>
      <c r="B217" s="198">
        <v>8603</v>
      </c>
      <c r="C217" s="199" t="s">
        <v>69</v>
      </c>
      <c r="D217" s="31" t="s">
        <v>266</v>
      </c>
      <c r="E217" s="32">
        <v>37</v>
      </c>
      <c r="F217" s="32">
        <v>34</v>
      </c>
      <c r="G217" s="32">
        <v>30</v>
      </c>
      <c r="H217" s="32">
        <v>29</v>
      </c>
      <c r="I217" s="32">
        <v>48</v>
      </c>
      <c r="J217" s="33">
        <v>23</v>
      </c>
      <c r="K217" s="32">
        <v>23</v>
      </c>
      <c r="L217" s="32">
        <v>20</v>
      </c>
      <c r="M217" s="44">
        <f t="shared" si="21"/>
        <v>244</v>
      </c>
      <c r="N217" s="45">
        <f t="shared" si="22"/>
        <v>0.348571428571429</v>
      </c>
      <c r="O217" s="46">
        <v>228</v>
      </c>
      <c r="P217" s="46">
        <v>215</v>
      </c>
      <c r="Q217" s="46">
        <f t="shared" si="23"/>
        <v>13</v>
      </c>
      <c r="R217" s="34">
        <f t="shared" si="24"/>
        <v>101</v>
      </c>
      <c r="S217" s="34">
        <v>234</v>
      </c>
      <c r="T217" s="34" t="str">
        <f t="shared" si="25"/>
        <v> </v>
      </c>
      <c r="U217" s="34" t="str">
        <f t="shared" si="26"/>
        <v> </v>
      </c>
      <c r="V217" s="34" t="str">
        <f t="shared" si="27"/>
        <v>低分</v>
      </c>
    </row>
    <row r="218" ht="17.1" customHeight="1" spans="1:22">
      <c r="A218" s="197">
        <v>217</v>
      </c>
      <c r="B218" s="198">
        <v>8515</v>
      </c>
      <c r="C218" s="199" t="s">
        <v>55</v>
      </c>
      <c r="D218" s="31" t="s">
        <v>267</v>
      </c>
      <c r="E218" s="32">
        <v>66</v>
      </c>
      <c r="F218" s="32">
        <v>10</v>
      </c>
      <c r="G218" s="32">
        <v>25</v>
      </c>
      <c r="H218" s="32">
        <v>21</v>
      </c>
      <c r="I218" s="32">
        <v>42</v>
      </c>
      <c r="J218" s="33">
        <v>27</v>
      </c>
      <c r="K218" s="32">
        <v>24</v>
      </c>
      <c r="L218" s="32">
        <v>27</v>
      </c>
      <c r="M218" s="44">
        <f t="shared" si="21"/>
        <v>242</v>
      </c>
      <c r="N218" s="45">
        <f t="shared" si="22"/>
        <v>0.345714285714286</v>
      </c>
      <c r="O218" s="46">
        <v>194</v>
      </c>
      <c r="P218" s="46">
        <v>216</v>
      </c>
      <c r="Q218" s="46">
        <f t="shared" si="23"/>
        <v>-22</v>
      </c>
      <c r="R218" s="34">
        <f t="shared" si="24"/>
        <v>101</v>
      </c>
      <c r="S218" s="34">
        <v>235</v>
      </c>
      <c r="T218" s="34" t="str">
        <f t="shared" si="25"/>
        <v> </v>
      </c>
      <c r="U218" s="34" t="str">
        <f t="shared" si="26"/>
        <v> </v>
      </c>
      <c r="V218" s="34" t="str">
        <f t="shared" si="27"/>
        <v>低分</v>
      </c>
    </row>
    <row r="219" ht="17.1" customHeight="1" spans="1:22">
      <c r="A219" s="197">
        <v>216</v>
      </c>
      <c r="B219" s="198">
        <v>8606</v>
      </c>
      <c r="C219" s="199" t="s">
        <v>45</v>
      </c>
      <c r="D219" s="31" t="s">
        <v>268</v>
      </c>
      <c r="E219" s="32">
        <v>62</v>
      </c>
      <c r="F219" s="32">
        <v>10</v>
      </c>
      <c r="G219" s="32">
        <v>52</v>
      </c>
      <c r="H219" s="32">
        <v>15</v>
      </c>
      <c r="I219" s="32">
        <v>42</v>
      </c>
      <c r="J219" s="33">
        <v>25</v>
      </c>
      <c r="K219" s="32">
        <v>19</v>
      </c>
      <c r="L219" s="32">
        <v>17</v>
      </c>
      <c r="M219" s="44">
        <f t="shared" si="21"/>
        <v>242</v>
      </c>
      <c r="N219" s="45">
        <f t="shared" si="22"/>
        <v>0.345714285714286</v>
      </c>
      <c r="O219" s="46">
        <v>231</v>
      </c>
      <c r="P219" s="46">
        <v>217</v>
      </c>
      <c r="Q219" s="46">
        <f t="shared" si="23"/>
        <v>14</v>
      </c>
      <c r="R219" s="34">
        <f t="shared" si="24"/>
        <v>124</v>
      </c>
      <c r="S219" s="34">
        <v>185</v>
      </c>
      <c r="T219" s="34" t="str">
        <f t="shared" si="25"/>
        <v> </v>
      </c>
      <c r="U219" s="34" t="str">
        <f t="shared" si="26"/>
        <v> </v>
      </c>
      <c r="V219" s="34" t="str">
        <f t="shared" si="27"/>
        <v>低分</v>
      </c>
    </row>
    <row r="220" ht="17.1" customHeight="1" spans="1:22">
      <c r="A220" s="197">
        <v>218</v>
      </c>
      <c r="B220" s="198">
        <v>8402</v>
      </c>
      <c r="C220" s="199" t="s">
        <v>52</v>
      </c>
      <c r="D220" s="31" t="s">
        <v>269</v>
      </c>
      <c r="E220" s="32">
        <v>37</v>
      </c>
      <c r="F220" s="32">
        <v>35</v>
      </c>
      <c r="G220" s="32">
        <v>30</v>
      </c>
      <c r="H220" s="32">
        <v>23</v>
      </c>
      <c r="I220" s="32">
        <v>46</v>
      </c>
      <c r="J220" s="33">
        <v>32</v>
      </c>
      <c r="K220" s="32">
        <v>22</v>
      </c>
      <c r="L220" s="32">
        <v>16</v>
      </c>
      <c r="M220" s="44">
        <f t="shared" si="21"/>
        <v>241</v>
      </c>
      <c r="N220" s="45">
        <f t="shared" si="22"/>
        <v>0.344285714285714</v>
      </c>
      <c r="O220" s="46">
        <v>136</v>
      </c>
      <c r="P220" s="46">
        <v>218</v>
      </c>
      <c r="Q220" s="46">
        <f t="shared" si="23"/>
        <v>-82</v>
      </c>
      <c r="R220" s="34">
        <f t="shared" si="24"/>
        <v>102</v>
      </c>
      <c r="S220" s="34">
        <v>232</v>
      </c>
      <c r="T220" s="34" t="str">
        <f t="shared" si="25"/>
        <v> </v>
      </c>
      <c r="U220" s="34" t="str">
        <f t="shared" si="26"/>
        <v> </v>
      </c>
      <c r="V220" s="34" t="str">
        <f t="shared" si="27"/>
        <v>低分</v>
      </c>
    </row>
    <row r="221" ht="17.1" customHeight="1" spans="1:22">
      <c r="A221" s="197">
        <v>219</v>
      </c>
      <c r="B221" s="198">
        <v>8519</v>
      </c>
      <c r="C221" s="199" t="s">
        <v>47</v>
      </c>
      <c r="D221" s="31" t="s">
        <v>270</v>
      </c>
      <c r="E221" s="32">
        <v>62</v>
      </c>
      <c r="F221" s="32">
        <v>13</v>
      </c>
      <c r="G221" s="32">
        <v>19</v>
      </c>
      <c r="H221" s="32">
        <v>14</v>
      </c>
      <c r="I221" s="32">
        <v>44</v>
      </c>
      <c r="J221" s="33">
        <v>39</v>
      </c>
      <c r="K221" s="32">
        <v>23</v>
      </c>
      <c r="L221" s="32">
        <v>25</v>
      </c>
      <c r="M221" s="44">
        <f t="shared" si="21"/>
        <v>239</v>
      </c>
      <c r="N221" s="45">
        <f t="shared" si="22"/>
        <v>0.341428571428571</v>
      </c>
      <c r="O221" s="46">
        <v>198</v>
      </c>
      <c r="P221" s="46">
        <v>219</v>
      </c>
      <c r="Q221" s="46">
        <f t="shared" si="23"/>
        <v>-21</v>
      </c>
      <c r="R221" s="34">
        <f t="shared" si="24"/>
        <v>94</v>
      </c>
      <c r="S221" s="34">
        <v>259</v>
      </c>
      <c r="T221" s="34" t="str">
        <f t="shared" si="25"/>
        <v> </v>
      </c>
      <c r="U221" s="34" t="str">
        <f t="shared" si="26"/>
        <v> </v>
      </c>
      <c r="V221" s="34" t="str">
        <f t="shared" si="27"/>
        <v>低分</v>
      </c>
    </row>
    <row r="222" ht="17.1" customHeight="1" spans="1:22">
      <c r="A222" s="197">
        <v>220</v>
      </c>
      <c r="B222" s="198">
        <v>8636</v>
      </c>
      <c r="C222" s="199" t="s">
        <v>57</v>
      </c>
      <c r="D222" s="31" t="s">
        <v>271</v>
      </c>
      <c r="E222" s="32">
        <v>72</v>
      </c>
      <c r="F222" s="32">
        <v>20</v>
      </c>
      <c r="G222" s="34">
        <v>39</v>
      </c>
      <c r="H222" s="32">
        <v>9</v>
      </c>
      <c r="I222" s="32">
        <v>41</v>
      </c>
      <c r="J222" s="33">
        <v>21</v>
      </c>
      <c r="K222" s="32">
        <v>17</v>
      </c>
      <c r="L222" s="32">
        <v>19</v>
      </c>
      <c r="M222" s="44">
        <f t="shared" si="21"/>
        <v>238</v>
      </c>
      <c r="N222" s="45">
        <f t="shared" si="22"/>
        <v>0.34</v>
      </c>
      <c r="O222" s="46">
        <v>261</v>
      </c>
      <c r="P222" s="46">
        <v>220</v>
      </c>
      <c r="Q222" s="46">
        <f t="shared" si="23"/>
        <v>41</v>
      </c>
      <c r="R222" s="34">
        <f>E222+F222+H222</f>
        <v>101</v>
      </c>
      <c r="S222" s="34">
        <v>236</v>
      </c>
      <c r="T222" s="34" t="str">
        <f>IF(AND(E222&gt;=72,F222&gt;=72,H222&gt;=72),"☆"," ")</f>
        <v> </v>
      </c>
      <c r="U222" s="34" t="str">
        <f t="shared" si="26"/>
        <v> </v>
      </c>
      <c r="V222" s="34" t="str">
        <f t="shared" si="27"/>
        <v>低分</v>
      </c>
    </row>
    <row r="223" ht="17.1" customHeight="1" spans="1:22">
      <c r="A223" s="197">
        <v>223</v>
      </c>
      <c r="B223" s="198">
        <v>8542</v>
      </c>
      <c r="C223" s="199" t="s">
        <v>49</v>
      </c>
      <c r="D223" s="31" t="s">
        <v>272</v>
      </c>
      <c r="E223" s="32">
        <v>44</v>
      </c>
      <c r="F223" s="32">
        <v>12</v>
      </c>
      <c r="G223" s="32">
        <v>36</v>
      </c>
      <c r="H223" s="32">
        <v>22</v>
      </c>
      <c r="I223" s="32">
        <v>53</v>
      </c>
      <c r="J223" s="33">
        <v>20</v>
      </c>
      <c r="K223" s="32">
        <v>29</v>
      </c>
      <c r="L223" s="32">
        <v>21</v>
      </c>
      <c r="M223" s="44">
        <f t="shared" si="21"/>
        <v>237</v>
      </c>
      <c r="N223" s="45">
        <f t="shared" si="22"/>
        <v>0.338571428571429</v>
      </c>
      <c r="O223" s="46">
        <v>221</v>
      </c>
      <c r="P223" s="46">
        <v>221</v>
      </c>
      <c r="Q223" s="46">
        <f t="shared" si="23"/>
        <v>0</v>
      </c>
      <c r="R223" s="34">
        <f t="shared" ref="R223:R286" si="28">E223+F223+G223</f>
        <v>92</v>
      </c>
      <c r="S223" s="34">
        <v>266</v>
      </c>
      <c r="T223" s="34" t="str">
        <f t="shared" ref="T223:T286" si="29">IF(AND(E223&gt;=72,F223&gt;=72,G223&gt;=72),"☆"," ")</f>
        <v> </v>
      </c>
      <c r="U223" s="34" t="str">
        <f t="shared" si="26"/>
        <v> </v>
      </c>
      <c r="V223" s="34" t="str">
        <f t="shared" si="27"/>
        <v>低分</v>
      </c>
    </row>
    <row r="224" ht="17.1" customHeight="1" spans="1:22">
      <c r="A224" s="197">
        <v>221</v>
      </c>
      <c r="B224" s="198">
        <v>8609</v>
      </c>
      <c r="C224" s="199" t="s">
        <v>73</v>
      </c>
      <c r="D224" s="31" t="s">
        <v>273</v>
      </c>
      <c r="E224" s="32">
        <v>56</v>
      </c>
      <c r="F224" s="32">
        <v>38</v>
      </c>
      <c r="G224" s="32">
        <v>36</v>
      </c>
      <c r="H224" s="32">
        <v>26</v>
      </c>
      <c r="I224" s="32">
        <v>26</v>
      </c>
      <c r="J224" s="33">
        <v>28</v>
      </c>
      <c r="K224" s="32">
        <v>11</v>
      </c>
      <c r="L224" s="32">
        <v>16</v>
      </c>
      <c r="M224" s="44">
        <f t="shared" si="21"/>
        <v>237</v>
      </c>
      <c r="N224" s="45">
        <f t="shared" si="22"/>
        <v>0.338571428571429</v>
      </c>
      <c r="O224" s="46">
        <v>234</v>
      </c>
      <c r="P224" s="46">
        <v>222</v>
      </c>
      <c r="Q224" s="46">
        <f t="shared" si="23"/>
        <v>12</v>
      </c>
      <c r="R224" s="34">
        <f t="shared" si="28"/>
        <v>130</v>
      </c>
      <c r="S224" s="34">
        <v>178</v>
      </c>
      <c r="T224" s="34" t="str">
        <f t="shared" si="29"/>
        <v> </v>
      </c>
      <c r="U224" s="34" t="str">
        <f t="shared" si="26"/>
        <v> </v>
      </c>
      <c r="V224" s="34" t="str">
        <f t="shared" si="27"/>
        <v>低分</v>
      </c>
    </row>
    <row r="225" ht="17.1" customHeight="1" spans="1:22">
      <c r="A225" s="197">
        <v>222</v>
      </c>
      <c r="B225" s="198">
        <v>8514</v>
      </c>
      <c r="C225" s="199" t="s">
        <v>69</v>
      </c>
      <c r="D225" s="31" t="s">
        <v>274</v>
      </c>
      <c r="E225" s="32">
        <v>56</v>
      </c>
      <c r="F225" s="32">
        <v>35</v>
      </c>
      <c r="G225" s="32">
        <v>28</v>
      </c>
      <c r="H225" s="32">
        <v>23</v>
      </c>
      <c r="I225" s="32">
        <v>28</v>
      </c>
      <c r="J225" s="33">
        <v>24</v>
      </c>
      <c r="K225" s="32">
        <v>22</v>
      </c>
      <c r="L225" s="32">
        <v>21</v>
      </c>
      <c r="M225" s="44">
        <f t="shared" si="21"/>
        <v>237</v>
      </c>
      <c r="N225" s="45">
        <f t="shared" si="22"/>
        <v>0.338571428571429</v>
      </c>
      <c r="O225" s="46">
        <v>193</v>
      </c>
      <c r="P225" s="46">
        <v>223</v>
      </c>
      <c r="Q225" s="46">
        <f t="shared" si="23"/>
        <v>-30</v>
      </c>
      <c r="R225" s="34">
        <f t="shared" si="28"/>
        <v>119</v>
      </c>
      <c r="S225" s="34">
        <v>194</v>
      </c>
      <c r="T225" s="34" t="str">
        <f t="shared" si="29"/>
        <v> </v>
      </c>
      <c r="U225" s="34" t="str">
        <f t="shared" si="26"/>
        <v> </v>
      </c>
      <c r="V225" s="34" t="str">
        <f t="shared" si="27"/>
        <v>低分</v>
      </c>
    </row>
    <row r="226" ht="17.1" customHeight="1" spans="1:22">
      <c r="A226" s="197">
        <v>224</v>
      </c>
      <c r="B226" s="198">
        <v>8517</v>
      </c>
      <c r="C226" s="199" t="s">
        <v>57</v>
      </c>
      <c r="D226" s="31" t="s">
        <v>275</v>
      </c>
      <c r="E226" s="32">
        <v>55</v>
      </c>
      <c r="F226" s="32">
        <v>8</v>
      </c>
      <c r="G226" s="32">
        <v>33</v>
      </c>
      <c r="H226" s="32">
        <v>15</v>
      </c>
      <c r="I226" s="32">
        <v>38</v>
      </c>
      <c r="J226" s="33">
        <v>50</v>
      </c>
      <c r="K226" s="32">
        <v>19</v>
      </c>
      <c r="L226" s="32">
        <v>17</v>
      </c>
      <c r="M226" s="44">
        <f t="shared" si="21"/>
        <v>235</v>
      </c>
      <c r="N226" s="45">
        <f t="shared" si="22"/>
        <v>0.335714285714286</v>
      </c>
      <c r="O226" s="46">
        <v>196</v>
      </c>
      <c r="P226" s="46">
        <v>224</v>
      </c>
      <c r="Q226" s="46">
        <f t="shared" si="23"/>
        <v>-28</v>
      </c>
      <c r="R226" s="34">
        <f t="shared" si="28"/>
        <v>96</v>
      </c>
      <c r="S226" s="34">
        <v>254</v>
      </c>
      <c r="T226" s="34" t="str">
        <f t="shared" si="29"/>
        <v> </v>
      </c>
      <c r="U226" s="34" t="str">
        <f t="shared" si="26"/>
        <v> </v>
      </c>
      <c r="V226" s="34" t="str">
        <f t="shared" si="27"/>
        <v>低分</v>
      </c>
    </row>
    <row r="227" ht="17.1" customHeight="1" spans="1:22">
      <c r="A227" s="197">
        <v>225</v>
      </c>
      <c r="B227" s="198">
        <v>8536</v>
      </c>
      <c r="C227" s="199" t="s">
        <v>49</v>
      </c>
      <c r="D227" s="31" t="s">
        <v>276</v>
      </c>
      <c r="E227" s="32">
        <v>64</v>
      </c>
      <c r="F227" s="32">
        <v>7</v>
      </c>
      <c r="G227" s="32">
        <v>35</v>
      </c>
      <c r="H227" s="32">
        <v>22</v>
      </c>
      <c r="I227" s="32">
        <v>42</v>
      </c>
      <c r="J227" s="33">
        <v>24</v>
      </c>
      <c r="K227" s="32">
        <v>20</v>
      </c>
      <c r="L227" s="32">
        <v>20</v>
      </c>
      <c r="M227" s="44">
        <f t="shared" si="21"/>
        <v>234</v>
      </c>
      <c r="N227" s="45">
        <f t="shared" si="22"/>
        <v>0.334285714285714</v>
      </c>
      <c r="O227" s="46">
        <v>215</v>
      </c>
      <c r="P227" s="46">
        <v>225</v>
      </c>
      <c r="Q227" s="46">
        <f t="shared" si="23"/>
        <v>-10</v>
      </c>
      <c r="R227" s="34">
        <f t="shared" si="28"/>
        <v>106</v>
      </c>
      <c r="S227" s="34">
        <v>220</v>
      </c>
      <c r="T227" s="34" t="str">
        <f t="shared" si="29"/>
        <v> </v>
      </c>
      <c r="U227" s="34" t="str">
        <f t="shared" si="26"/>
        <v> </v>
      </c>
      <c r="V227" s="34" t="str">
        <f t="shared" si="27"/>
        <v>低分</v>
      </c>
    </row>
    <row r="228" ht="17.1" customHeight="1" spans="1:22">
      <c r="A228" s="197">
        <v>226</v>
      </c>
      <c r="B228" s="198">
        <v>8621</v>
      </c>
      <c r="C228" s="199" t="s">
        <v>49</v>
      </c>
      <c r="D228" s="31" t="s">
        <v>277</v>
      </c>
      <c r="E228" s="32">
        <v>52</v>
      </c>
      <c r="F228" s="32">
        <v>27</v>
      </c>
      <c r="G228" s="32">
        <v>36</v>
      </c>
      <c r="H228" s="32">
        <v>23</v>
      </c>
      <c r="I228" s="32">
        <v>35</v>
      </c>
      <c r="J228" s="33">
        <v>26</v>
      </c>
      <c r="K228" s="32">
        <v>17</v>
      </c>
      <c r="L228" s="32">
        <v>17</v>
      </c>
      <c r="M228" s="44">
        <f t="shared" si="21"/>
        <v>233</v>
      </c>
      <c r="N228" s="45">
        <f t="shared" si="22"/>
        <v>0.332857142857143</v>
      </c>
      <c r="O228" s="46">
        <v>246</v>
      </c>
      <c r="P228" s="46">
        <v>226</v>
      </c>
      <c r="Q228" s="46">
        <f t="shared" si="23"/>
        <v>20</v>
      </c>
      <c r="R228" s="34">
        <f t="shared" si="28"/>
        <v>115</v>
      </c>
      <c r="S228" s="34">
        <v>203</v>
      </c>
      <c r="T228" s="34" t="str">
        <f t="shared" si="29"/>
        <v> </v>
      </c>
      <c r="U228" s="34" t="str">
        <f t="shared" si="26"/>
        <v> </v>
      </c>
      <c r="V228" s="34" t="str">
        <f t="shared" si="27"/>
        <v>低分</v>
      </c>
    </row>
    <row r="229" ht="17.1" customHeight="1" spans="1:22">
      <c r="A229" s="197">
        <v>227</v>
      </c>
      <c r="B229" s="198">
        <v>8643</v>
      </c>
      <c r="C229" s="199" t="s">
        <v>52</v>
      </c>
      <c r="D229" s="31" t="s">
        <v>278</v>
      </c>
      <c r="E229" s="32">
        <v>48</v>
      </c>
      <c r="F229" s="32">
        <v>37</v>
      </c>
      <c r="G229" s="32">
        <v>26</v>
      </c>
      <c r="H229" s="32">
        <v>24</v>
      </c>
      <c r="I229" s="32">
        <v>40</v>
      </c>
      <c r="J229" s="33">
        <v>23</v>
      </c>
      <c r="K229" s="32">
        <v>15</v>
      </c>
      <c r="L229" s="32">
        <v>20</v>
      </c>
      <c r="M229" s="44">
        <f t="shared" si="21"/>
        <v>233</v>
      </c>
      <c r="N229" s="45">
        <f t="shared" si="22"/>
        <v>0.332857142857143</v>
      </c>
      <c r="O229" s="46">
        <v>268</v>
      </c>
      <c r="P229" s="46">
        <v>227</v>
      </c>
      <c r="Q229" s="46">
        <f t="shared" si="23"/>
        <v>41</v>
      </c>
      <c r="R229" s="34">
        <f t="shared" si="28"/>
        <v>111</v>
      </c>
      <c r="S229" s="34">
        <v>212</v>
      </c>
      <c r="T229" s="34" t="str">
        <f t="shared" si="29"/>
        <v> </v>
      </c>
      <c r="U229" s="34" t="str">
        <f t="shared" si="26"/>
        <v> </v>
      </c>
      <c r="V229" s="34" t="str">
        <f t="shared" si="27"/>
        <v>低分</v>
      </c>
    </row>
    <row r="230" ht="17.1" customHeight="1" spans="1:22">
      <c r="A230" s="197">
        <v>228</v>
      </c>
      <c r="B230" s="198">
        <v>8611</v>
      </c>
      <c r="C230" s="199" t="s">
        <v>55</v>
      </c>
      <c r="D230" s="31" t="s">
        <v>279</v>
      </c>
      <c r="E230" s="32">
        <v>59</v>
      </c>
      <c r="F230" s="32">
        <v>37</v>
      </c>
      <c r="G230" s="32">
        <v>36</v>
      </c>
      <c r="H230" s="32">
        <v>13</v>
      </c>
      <c r="I230" s="32">
        <v>34</v>
      </c>
      <c r="J230" s="33">
        <v>19</v>
      </c>
      <c r="K230" s="32">
        <v>18</v>
      </c>
      <c r="L230" s="32">
        <v>16</v>
      </c>
      <c r="M230" s="44">
        <f t="shared" si="21"/>
        <v>232</v>
      </c>
      <c r="N230" s="45">
        <f t="shared" si="22"/>
        <v>0.331428571428571</v>
      </c>
      <c r="O230" s="46">
        <v>236</v>
      </c>
      <c r="P230" s="46">
        <v>228</v>
      </c>
      <c r="Q230" s="46">
        <f t="shared" si="23"/>
        <v>8</v>
      </c>
      <c r="R230" s="34">
        <f t="shared" si="28"/>
        <v>132</v>
      </c>
      <c r="S230" s="34">
        <v>174</v>
      </c>
      <c r="T230" s="34" t="str">
        <f t="shared" si="29"/>
        <v> </v>
      </c>
      <c r="U230" s="34" t="str">
        <f t="shared" si="26"/>
        <v> </v>
      </c>
      <c r="V230" s="34" t="str">
        <f t="shared" si="27"/>
        <v>低分</v>
      </c>
    </row>
    <row r="231" ht="17.1" customHeight="1" spans="1:22">
      <c r="A231" s="197">
        <v>229</v>
      </c>
      <c r="B231" s="198">
        <v>8518</v>
      </c>
      <c r="C231" s="199" t="s">
        <v>57</v>
      </c>
      <c r="D231" s="31" t="s">
        <v>280</v>
      </c>
      <c r="E231" s="32">
        <v>59</v>
      </c>
      <c r="F231" s="32">
        <v>28</v>
      </c>
      <c r="G231" s="32">
        <v>33</v>
      </c>
      <c r="H231" s="32">
        <v>18</v>
      </c>
      <c r="I231" s="32">
        <v>41</v>
      </c>
      <c r="J231" s="33">
        <v>14</v>
      </c>
      <c r="K231" s="32">
        <v>18</v>
      </c>
      <c r="L231" s="32">
        <v>21</v>
      </c>
      <c r="M231" s="44">
        <f t="shared" si="21"/>
        <v>232</v>
      </c>
      <c r="N231" s="45">
        <f t="shared" si="22"/>
        <v>0.331428571428571</v>
      </c>
      <c r="O231" s="46">
        <v>197</v>
      </c>
      <c r="P231" s="46">
        <v>229</v>
      </c>
      <c r="Q231" s="46">
        <f t="shared" si="23"/>
        <v>-32</v>
      </c>
      <c r="R231" s="34">
        <f t="shared" si="28"/>
        <v>120</v>
      </c>
      <c r="S231" s="34">
        <v>192</v>
      </c>
      <c r="T231" s="34" t="str">
        <f t="shared" si="29"/>
        <v> </v>
      </c>
      <c r="U231" s="34" t="str">
        <f t="shared" si="26"/>
        <v> </v>
      </c>
      <c r="V231" s="34" t="str">
        <f t="shared" si="27"/>
        <v>低分</v>
      </c>
    </row>
    <row r="232" ht="17.1" customHeight="1" spans="1:22">
      <c r="A232" s="197">
        <v>230</v>
      </c>
      <c r="B232" s="198">
        <v>8615</v>
      </c>
      <c r="C232" s="199" t="s">
        <v>57</v>
      </c>
      <c r="D232" s="31" t="s">
        <v>281</v>
      </c>
      <c r="E232" s="32">
        <v>53</v>
      </c>
      <c r="F232" s="32">
        <v>16</v>
      </c>
      <c r="G232" s="32">
        <v>28</v>
      </c>
      <c r="H232" s="32">
        <v>19</v>
      </c>
      <c r="I232" s="32">
        <v>37</v>
      </c>
      <c r="J232" s="33">
        <v>35</v>
      </c>
      <c r="K232" s="32">
        <v>21</v>
      </c>
      <c r="L232" s="32">
        <v>23</v>
      </c>
      <c r="M232" s="44">
        <f t="shared" si="21"/>
        <v>232</v>
      </c>
      <c r="N232" s="45">
        <f t="shared" si="22"/>
        <v>0.331428571428571</v>
      </c>
      <c r="O232" s="46">
        <v>240</v>
      </c>
      <c r="P232" s="46">
        <v>230</v>
      </c>
      <c r="Q232" s="46">
        <f t="shared" si="23"/>
        <v>10</v>
      </c>
      <c r="R232" s="34">
        <f t="shared" si="28"/>
        <v>97</v>
      </c>
      <c r="S232" s="34">
        <v>248</v>
      </c>
      <c r="T232" s="34" t="str">
        <f t="shared" si="29"/>
        <v> </v>
      </c>
      <c r="U232" s="34" t="str">
        <f t="shared" si="26"/>
        <v> </v>
      </c>
      <c r="V232" s="34" t="str">
        <f t="shared" si="27"/>
        <v>低分</v>
      </c>
    </row>
    <row r="233" ht="17.1" customHeight="1" spans="1:22">
      <c r="A233" s="197">
        <v>231</v>
      </c>
      <c r="B233" s="198">
        <v>8541</v>
      </c>
      <c r="C233" s="199" t="s">
        <v>47</v>
      </c>
      <c r="D233" s="31" t="s">
        <v>282</v>
      </c>
      <c r="E233" s="32">
        <v>59</v>
      </c>
      <c r="F233" s="32">
        <v>7</v>
      </c>
      <c r="G233" s="32">
        <v>28</v>
      </c>
      <c r="H233" s="32">
        <v>16</v>
      </c>
      <c r="I233" s="32">
        <v>44</v>
      </c>
      <c r="J233" s="33">
        <v>31</v>
      </c>
      <c r="K233" s="32">
        <v>14</v>
      </c>
      <c r="L233" s="32">
        <v>32</v>
      </c>
      <c r="M233" s="44">
        <f t="shared" si="21"/>
        <v>231</v>
      </c>
      <c r="N233" s="45">
        <f t="shared" si="22"/>
        <v>0.33</v>
      </c>
      <c r="O233" s="46">
        <v>220</v>
      </c>
      <c r="P233" s="46">
        <v>231</v>
      </c>
      <c r="Q233" s="46">
        <f t="shared" si="23"/>
        <v>-11</v>
      </c>
      <c r="R233" s="34">
        <f t="shared" si="28"/>
        <v>94</v>
      </c>
      <c r="S233" s="34">
        <v>260</v>
      </c>
      <c r="T233" s="34" t="str">
        <f t="shared" si="29"/>
        <v> </v>
      </c>
      <c r="U233" s="34" t="str">
        <f t="shared" si="26"/>
        <v> </v>
      </c>
      <c r="V233" s="34" t="str">
        <f t="shared" si="27"/>
        <v>低分</v>
      </c>
    </row>
    <row r="234" ht="17.1" customHeight="1" spans="1:22">
      <c r="A234" s="197">
        <v>232</v>
      </c>
      <c r="B234" s="198">
        <v>8721</v>
      </c>
      <c r="C234" s="199" t="s">
        <v>47</v>
      </c>
      <c r="D234" s="31" t="s">
        <v>283</v>
      </c>
      <c r="E234" s="32">
        <v>49</v>
      </c>
      <c r="F234" s="32">
        <v>10</v>
      </c>
      <c r="G234" s="32">
        <v>39</v>
      </c>
      <c r="H234" s="32">
        <v>21</v>
      </c>
      <c r="I234" s="32">
        <v>42</v>
      </c>
      <c r="J234" s="33">
        <v>27</v>
      </c>
      <c r="K234" s="32">
        <v>21</v>
      </c>
      <c r="L234" s="32">
        <v>20</v>
      </c>
      <c r="M234" s="44">
        <f t="shared" si="21"/>
        <v>229</v>
      </c>
      <c r="N234" s="45">
        <f t="shared" si="22"/>
        <v>0.327142857142857</v>
      </c>
      <c r="O234" s="46">
        <v>289</v>
      </c>
      <c r="P234" s="46">
        <v>232</v>
      </c>
      <c r="Q234" s="46">
        <f t="shared" si="23"/>
        <v>57</v>
      </c>
      <c r="R234" s="34">
        <f t="shared" si="28"/>
        <v>98</v>
      </c>
      <c r="S234" s="34">
        <v>243</v>
      </c>
      <c r="T234" s="34" t="str">
        <f t="shared" si="29"/>
        <v> </v>
      </c>
      <c r="U234" s="34" t="str">
        <f t="shared" si="26"/>
        <v> </v>
      </c>
      <c r="V234" s="34" t="str">
        <f t="shared" si="27"/>
        <v>低分</v>
      </c>
    </row>
    <row r="235" ht="17.1" customHeight="1" spans="1:22">
      <c r="A235" s="197">
        <v>233</v>
      </c>
      <c r="B235" s="198">
        <v>8434</v>
      </c>
      <c r="C235" s="199" t="s">
        <v>69</v>
      </c>
      <c r="D235" s="31" t="s">
        <v>284</v>
      </c>
      <c r="E235" s="32">
        <v>26</v>
      </c>
      <c r="F235" s="32">
        <v>35</v>
      </c>
      <c r="G235" s="32">
        <v>26</v>
      </c>
      <c r="H235" s="32">
        <v>14</v>
      </c>
      <c r="I235" s="32">
        <v>37</v>
      </c>
      <c r="J235" s="33">
        <v>42</v>
      </c>
      <c r="K235" s="32">
        <v>23</v>
      </c>
      <c r="L235" s="32">
        <v>26</v>
      </c>
      <c r="M235" s="44">
        <f t="shared" si="21"/>
        <v>229</v>
      </c>
      <c r="N235" s="45">
        <f t="shared" si="22"/>
        <v>0.327142857142857</v>
      </c>
      <c r="O235" s="46">
        <v>168</v>
      </c>
      <c r="P235" s="46">
        <v>233</v>
      </c>
      <c r="Q235" s="46">
        <f t="shared" si="23"/>
        <v>-65</v>
      </c>
      <c r="R235" s="34">
        <f t="shared" si="28"/>
        <v>87</v>
      </c>
      <c r="S235" s="34">
        <v>277</v>
      </c>
      <c r="T235" s="34" t="str">
        <f t="shared" si="29"/>
        <v> </v>
      </c>
      <c r="U235" s="34" t="str">
        <f t="shared" si="26"/>
        <v> </v>
      </c>
      <c r="V235" s="34" t="str">
        <f t="shared" si="27"/>
        <v>低分</v>
      </c>
    </row>
    <row r="236" ht="17.1" customHeight="1" spans="1:22">
      <c r="A236" s="197">
        <v>234</v>
      </c>
      <c r="B236" s="198">
        <v>8523</v>
      </c>
      <c r="C236" s="199" t="s">
        <v>49</v>
      </c>
      <c r="D236" s="31" t="s">
        <v>285</v>
      </c>
      <c r="E236" s="32">
        <v>60</v>
      </c>
      <c r="F236" s="32">
        <v>23</v>
      </c>
      <c r="G236" s="32">
        <v>33</v>
      </c>
      <c r="H236" s="32">
        <v>18</v>
      </c>
      <c r="I236" s="32">
        <v>47</v>
      </c>
      <c r="J236" s="33">
        <v>17</v>
      </c>
      <c r="K236" s="32">
        <v>11</v>
      </c>
      <c r="L236" s="32">
        <v>19</v>
      </c>
      <c r="M236" s="44">
        <f t="shared" si="21"/>
        <v>228</v>
      </c>
      <c r="N236" s="45">
        <f t="shared" si="22"/>
        <v>0.325714285714286</v>
      </c>
      <c r="O236" s="46">
        <v>202</v>
      </c>
      <c r="P236" s="46">
        <v>234</v>
      </c>
      <c r="Q236" s="46">
        <f t="shared" si="23"/>
        <v>-32</v>
      </c>
      <c r="R236" s="34">
        <f t="shared" si="28"/>
        <v>116</v>
      </c>
      <c r="S236" s="34">
        <v>200</v>
      </c>
      <c r="T236" s="34" t="str">
        <f t="shared" si="29"/>
        <v> </v>
      </c>
      <c r="U236" s="34" t="str">
        <f t="shared" si="26"/>
        <v> </v>
      </c>
      <c r="V236" s="34" t="str">
        <f t="shared" si="27"/>
        <v>低分</v>
      </c>
    </row>
    <row r="237" ht="17.1" customHeight="1" spans="1:22">
      <c r="A237" s="197">
        <v>235</v>
      </c>
      <c r="B237" s="198">
        <v>8719</v>
      </c>
      <c r="C237" s="199" t="s">
        <v>47</v>
      </c>
      <c r="D237" s="31" t="s">
        <v>286</v>
      </c>
      <c r="E237" s="32">
        <v>64</v>
      </c>
      <c r="F237" s="32">
        <v>13</v>
      </c>
      <c r="G237" s="32">
        <v>31</v>
      </c>
      <c r="H237" s="32">
        <v>17</v>
      </c>
      <c r="I237" s="32">
        <v>46</v>
      </c>
      <c r="J237" s="33">
        <v>23</v>
      </c>
      <c r="K237" s="32">
        <v>21</v>
      </c>
      <c r="L237" s="32">
        <v>12</v>
      </c>
      <c r="M237" s="44">
        <f t="shared" si="21"/>
        <v>227</v>
      </c>
      <c r="N237" s="45">
        <f t="shared" si="22"/>
        <v>0.324285714285714</v>
      </c>
      <c r="O237" s="46">
        <v>287</v>
      </c>
      <c r="P237" s="46">
        <v>235</v>
      </c>
      <c r="Q237" s="46">
        <f t="shared" si="23"/>
        <v>52</v>
      </c>
      <c r="R237" s="34">
        <f t="shared" si="28"/>
        <v>108</v>
      </c>
      <c r="S237" s="34">
        <v>218</v>
      </c>
      <c r="T237" s="34" t="str">
        <f t="shared" si="29"/>
        <v> </v>
      </c>
      <c r="U237" s="34" t="str">
        <f t="shared" si="26"/>
        <v> </v>
      </c>
      <c r="V237" s="34" t="str">
        <f t="shared" si="27"/>
        <v>低分</v>
      </c>
    </row>
    <row r="238" ht="17.1" customHeight="1" spans="1:22">
      <c r="A238" s="197">
        <v>236</v>
      </c>
      <c r="B238" s="198">
        <v>8622</v>
      </c>
      <c r="C238" s="199" t="s">
        <v>49</v>
      </c>
      <c r="D238" s="31" t="s">
        <v>287</v>
      </c>
      <c r="E238" s="32">
        <v>61</v>
      </c>
      <c r="F238" s="32">
        <v>33</v>
      </c>
      <c r="G238" s="32">
        <v>21</v>
      </c>
      <c r="H238" s="32">
        <v>21</v>
      </c>
      <c r="I238" s="32">
        <v>38</v>
      </c>
      <c r="J238" s="33">
        <v>16</v>
      </c>
      <c r="K238" s="32">
        <v>17</v>
      </c>
      <c r="L238" s="32">
        <v>19</v>
      </c>
      <c r="M238" s="44">
        <f t="shared" si="21"/>
        <v>226</v>
      </c>
      <c r="N238" s="45">
        <f t="shared" si="22"/>
        <v>0.322857142857143</v>
      </c>
      <c r="O238" s="46">
        <v>247</v>
      </c>
      <c r="P238" s="46">
        <v>236</v>
      </c>
      <c r="Q238" s="46">
        <f t="shared" si="23"/>
        <v>11</v>
      </c>
      <c r="R238" s="34">
        <f t="shared" si="28"/>
        <v>115</v>
      </c>
      <c r="S238" s="34">
        <v>204</v>
      </c>
      <c r="T238" s="34" t="str">
        <f t="shared" si="29"/>
        <v> </v>
      </c>
      <c r="U238" s="34" t="str">
        <f t="shared" si="26"/>
        <v> </v>
      </c>
      <c r="V238" s="34" t="str">
        <f t="shared" si="27"/>
        <v>低分</v>
      </c>
    </row>
    <row r="239" ht="17.1" customHeight="1" spans="1:22">
      <c r="A239" s="197">
        <v>237</v>
      </c>
      <c r="B239" s="198">
        <v>8512</v>
      </c>
      <c r="C239" s="199" t="s">
        <v>57</v>
      </c>
      <c r="D239" s="31" t="s">
        <v>288</v>
      </c>
      <c r="E239" s="32">
        <v>51</v>
      </c>
      <c r="F239" s="32">
        <v>16</v>
      </c>
      <c r="G239" s="32">
        <v>33</v>
      </c>
      <c r="H239" s="32">
        <v>15</v>
      </c>
      <c r="I239" s="32">
        <v>43</v>
      </c>
      <c r="J239" s="33">
        <v>18</v>
      </c>
      <c r="K239" s="32">
        <v>23</v>
      </c>
      <c r="L239" s="32">
        <v>27</v>
      </c>
      <c r="M239" s="44">
        <f t="shared" si="21"/>
        <v>226</v>
      </c>
      <c r="N239" s="45">
        <f t="shared" si="22"/>
        <v>0.322857142857143</v>
      </c>
      <c r="O239" s="46">
        <v>191</v>
      </c>
      <c r="P239" s="46">
        <v>237</v>
      </c>
      <c r="Q239" s="46">
        <f t="shared" si="23"/>
        <v>-46</v>
      </c>
      <c r="R239" s="34">
        <f t="shared" si="28"/>
        <v>100</v>
      </c>
      <c r="S239" s="34">
        <v>237</v>
      </c>
      <c r="T239" s="34" t="str">
        <f t="shared" si="29"/>
        <v> </v>
      </c>
      <c r="U239" s="34" t="str">
        <f t="shared" si="26"/>
        <v> </v>
      </c>
      <c r="V239" s="34" t="str">
        <f t="shared" si="27"/>
        <v>低分</v>
      </c>
    </row>
    <row r="240" ht="17.1" customHeight="1" spans="1:22">
      <c r="A240" s="197">
        <v>238</v>
      </c>
      <c r="B240" s="198">
        <v>8545</v>
      </c>
      <c r="C240" s="199" t="s">
        <v>52</v>
      </c>
      <c r="D240" s="31" t="s">
        <v>289</v>
      </c>
      <c r="E240" s="32">
        <v>60</v>
      </c>
      <c r="F240" s="32">
        <v>26</v>
      </c>
      <c r="G240" s="32">
        <v>24</v>
      </c>
      <c r="H240" s="32">
        <v>20</v>
      </c>
      <c r="I240" s="32">
        <v>33</v>
      </c>
      <c r="J240" s="33">
        <v>24</v>
      </c>
      <c r="K240" s="32">
        <v>15</v>
      </c>
      <c r="L240" s="32">
        <v>23</v>
      </c>
      <c r="M240" s="44">
        <f t="shared" si="21"/>
        <v>225</v>
      </c>
      <c r="N240" s="45">
        <f t="shared" si="22"/>
        <v>0.321428571428571</v>
      </c>
      <c r="O240" s="46">
        <v>224</v>
      </c>
      <c r="P240" s="46">
        <v>238</v>
      </c>
      <c r="Q240" s="46">
        <f t="shared" si="23"/>
        <v>-14</v>
      </c>
      <c r="R240" s="34">
        <f t="shared" si="28"/>
        <v>110</v>
      </c>
      <c r="S240" s="34">
        <v>213</v>
      </c>
      <c r="T240" s="34" t="str">
        <f t="shared" si="29"/>
        <v> </v>
      </c>
      <c r="U240" s="34" t="str">
        <f t="shared" si="26"/>
        <v> </v>
      </c>
      <c r="V240" s="34" t="str">
        <f t="shared" si="27"/>
        <v>低分</v>
      </c>
    </row>
    <row r="241" ht="17.1" customHeight="1" spans="1:22">
      <c r="A241" s="197">
        <v>239</v>
      </c>
      <c r="B241" s="198">
        <v>8525</v>
      </c>
      <c r="C241" s="199" t="s">
        <v>57</v>
      </c>
      <c r="D241" s="31" t="s">
        <v>290</v>
      </c>
      <c r="E241" s="32">
        <v>55</v>
      </c>
      <c r="F241" s="32">
        <v>13</v>
      </c>
      <c r="G241" s="32">
        <v>31</v>
      </c>
      <c r="H241" s="32">
        <v>20</v>
      </c>
      <c r="I241" s="32">
        <v>32</v>
      </c>
      <c r="J241" s="33">
        <v>29</v>
      </c>
      <c r="K241" s="32">
        <v>17</v>
      </c>
      <c r="L241" s="32">
        <v>28</v>
      </c>
      <c r="M241" s="44">
        <f t="shared" si="21"/>
        <v>225</v>
      </c>
      <c r="N241" s="45">
        <f t="shared" si="22"/>
        <v>0.321428571428571</v>
      </c>
      <c r="O241" s="46">
        <v>204</v>
      </c>
      <c r="P241" s="46">
        <v>239</v>
      </c>
      <c r="Q241" s="46">
        <f t="shared" si="23"/>
        <v>-35</v>
      </c>
      <c r="R241" s="34">
        <f t="shared" si="28"/>
        <v>99</v>
      </c>
      <c r="S241" s="34">
        <v>239</v>
      </c>
      <c r="T241" s="34" t="str">
        <f t="shared" si="29"/>
        <v> </v>
      </c>
      <c r="U241" s="34" t="str">
        <f t="shared" si="26"/>
        <v> </v>
      </c>
      <c r="V241" s="34" t="str">
        <f t="shared" si="27"/>
        <v>低分</v>
      </c>
    </row>
    <row r="242" ht="17.1" customHeight="1" spans="1:22">
      <c r="A242" s="197">
        <v>240</v>
      </c>
      <c r="B242" s="198">
        <v>8535</v>
      </c>
      <c r="C242" s="199" t="s">
        <v>57</v>
      </c>
      <c r="D242" s="35" t="s">
        <v>291</v>
      </c>
      <c r="E242" s="32">
        <v>51</v>
      </c>
      <c r="F242" s="32">
        <v>16</v>
      </c>
      <c r="G242" s="32">
        <v>26</v>
      </c>
      <c r="H242" s="32">
        <v>21</v>
      </c>
      <c r="I242" s="32">
        <v>46</v>
      </c>
      <c r="J242" s="33">
        <v>22</v>
      </c>
      <c r="K242" s="32">
        <v>17</v>
      </c>
      <c r="L242" s="32">
        <v>26</v>
      </c>
      <c r="M242" s="44">
        <f t="shared" si="21"/>
        <v>225</v>
      </c>
      <c r="N242" s="45">
        <f t="shared" si="22"/>
        <v>0.321428571428571</v>
      </c>
      <c r="O242" s="46">
        <v>214</v>
      </c>
      <c r="P242" s="46">
        <v>240</v>
      </c>
      <c r="Q242" s="46">
        <f t="shared" si="23"/>
        <v>-26</v>
      </c>
      <c r="R242" s="34">
        <f t="shared" si="28"/>
        <v>93</v>
      </c>
      <c r="S242" s="34">
        <v>262</v>
      </c>
      <c r="T242" s="34" t="str">
        <f t="shared" si="29"/>
        <v> </v>
      </c>
      <c r="U242" s="34" t="str">
        <f t="shared" si="26"/>
        <v> </v>
      </c>
      <c r="V242" s="34" t="str">
        <f t="shared" si="27"/>
        <v>低分</v>
      </c>
    </row>
    <row r="243" ht="17.1" customHeight="1" spans="1:22">
      <c r="A243" s="197">
        <v>241</v>
      </c>
      <c r="B243" s="198">
        <v>8604</v>
      </c>
      <c r="C243" s="199" t="s">
        <v>55</v>
      </c>
      <c r="D243" s="31" t="s">
        <v>292</v>
      </c>
      <c r="E243" s="32">
        <v>56</v>
      </c>
      <c r="F243" s="32">
        <v>20</v>
      </c>
      <c r="G243" s="32">
        <v>38</v>
      </c>
      <c r="H243" s="32">
        <v>14</v>
      </c>
      <c r="I243" s="32">
        <v>41</v>
      </c>
      <c r="J243" s="33">
        <v>21</v>
      </c>
      <c r="K243" s="32">
        <v>19</v>
      </c>
      <c r="L243" s="32">
        <v>15</v>
      </c>
      <c r="M243" s="44">
        <f t="shared" si="21"/>
        <v>224</v>
      </c>
      <c r="N243" s="45">
        <f t="shared" si="22"/>
        <v>0.32</v>
      </c>
      <c r="O243" s="46">
        <v>229</v>
      </c>
      <c r="P243" s="46">
        <v>241</v>
      </c>
      <c r="Q243" s="46">
        <f t="shared" si="23"/>
        <v>-12</v>
      </c>
      <c r="R243" s="34">
        <f t="shared" si="28"/>
        <v>114</v>
      </c>
      <c r="S243" s="34">
        <v>206</v>
      </c>
      <c r="T243" s="34" t="str">
        <f t="shared" si="29"/>
        <v> </v>
      </c>
      <c r="U243" s="34" t="str">
        <f t="shared" si="26"/>
        <v> </v>
      </c>
      <c r="V243" s="34" t="str">
        <f t="shared" si="27"/>
        <v>低分</v>
      </c>
    </row>
    <row r="244" ht="17.1" customHeight="1" spans="1:22">
      <c r="A244" s="197">
        <v>242</v>
      </c>
      <c r="B244" s="198">
        <v>8533</v>
      </c>
      <c r="C244" s="199" t="s">
        <v>57</v>
      </c>
      <c r="D244" s="31" t="s">
        <v>293</v>
      </c>
      <c r="E244" s="32">
        <v>50</v>
      </c>
      <c r="F244" s="32">
        <v>22</v>
      </c>
      <c r="G244" s="32">
        <v>26</v>
      </c>
      <c r="H244" s="32">
        <v>15</v>
      </c>
      <c r="I244" s="32">
        <v>38</v>
      </c>
      <c r="J244" s="33">
        <v>18</v>
      </c>
      <c r="K244" s="32">
        <v>30</v>
      </c>
      <c r="L244" s="32">
        <v>25</v>
      </c>
      <c r="M244" s="44">
        <f t="shared" si="21"/>
        <v>224</v>
      </c>
      <c r="N244" s="45">
        <f t="shared" si="22"/>
        <v>0.32</v>
      </c>
      <c r="O244" s="46">
        <v>212</v>
      </c>
      <c r="P244" s="46">
        <v>242</v>
      </c>
      <c r="Q244" s="46">
        <f t="shared" si="23"/>
        <v>-30</v>
      </c>
      <c r="R244" s="34">
        <f t="shared" si="28"/>
        <v>98</v>
      </c>
      <c r="S244" s="34">
        <v>244</v>
      </c>
      <c r="T244" s="34" t="str">
        <f t="shared" si="29"/>
        <v> </v>
      </c>
      <c r="U244" s="34" t="str">
        <f t="shared" si="26"/>
        <v> </v>
      </c>
      <c r="V244" s="34" t="str">
        <f t="shared" si="27"/>
        <v>低分</v>
      </c>
    </row>
    <row r="245" ht="17.1" customHeight="1" spans="1:22">
      <c r="A245" s="197">
        <v>243</v>
      </c>
      <c r="B245" s="198">
        <v>8527</v>
      </c>
      <c r="C245" s="199" t="s">
        <v>45</v>
      </c>
      <c r="D245" s="31" t="s">
        <v>294</v>
      </c>
      <c r="E245" s="32">
        <v>62</v>
      </c>
      <c r="F245" s="32">
        <v>9</v>
      </c>
      <c r="G245" s="32">
        <v>24</v>
      </c>
      <c r="H245" s="32">
        <v>23</v>
      </c>
      <c r="I245" s="32">
        <v>42</v>
      </c>
      <c r="J245" s="33">
        <v>22</v>
      </c>
      <c r="K245" s="32">
        <v>21</v>
      </c>
      <c r="L245" s="32">
        <v>20</v>
      </c>
      <c r="M245" s="44">
        <f t="shared" si="21"/>
        <v>223</v>
      </c>
      <c r="N245" s="45">
        <f t="shared" si="22"/>
        <v>0.318571428571429</v>
      </c>
      <c r="O245" s="46">
        <v>206</v>
      </c>
      <c r="P245" s="46">
        <v>243</v>
      </c>
      <c r="Q245" s="46">
        <f t="shared" si="23"/>
        <v>-37</v>
      </c>
      <c r="R245" s="34">
        <f t="shared" si="28"/>
        <v>95</v>
      </c>
      <c r="S245" s="34">
        <v>258</v>
      </c>
      <c r="T245" s="34" t="str">
        <f t="shared" si="29"/>
        <v> </v>
      </c>
      <c r="U245" s="34" t="str">
        <f t="shared" si="26"/>
        <v> </v>
      </c>
      <c r="V245" s="34" t="str">
        <f t="shared" si="27"/>
        <v>低分</v>
      </c>
    </row>
    <row r="246" ht="17.1" customHeight="1" spans="1:22">
      <c r="A246" s="197">
        <v>244</v>
      </c>
      <c r="B246" s="198">
        <v>8613</v>
      </c>
      <c r="C246" s="199" t="s">
        <v>45</v>
      </c>
      <c r="D246" s="31" t="s">
        <v>295</v>
      </c>
      <c r="E246" s="32">
        <v>36</v>
      </c>
      <c r="F246" s="32">
        <v>30</v>
      </c>
      <c r="G246" s="32">
        <v>27</v>
      </c>
      <c r="H246" s="32">
        <v>34</v>
      </c>
      <c r="I246" s="32">
        <v>29</v>
      </c>
      <c r="J246" s="33">
        <v>23</v>
      </c>
      <c r="K246" s="32">
        <v>22</v>
      </c>
      <c r="L246" s="32">
        <v>22</v>
      </c>
      <c r="M246" s="44">
        <f t="shared" si="21"/>
        <v>223</v>
      </c>
      <c r="N246" s="45">
        <f t="shared" si="22"/>
        <v>0.318571428571429</v>
      </c>
      <c r="O246" s="46">
        <v>238</v>
      </c>
      <c r="P246" s="46">
        <v>244</v>
      </c>
      <c r="Q246" s="46">
        <f t="shared" si="23"/>
        <v>-6</v>
      </c>
      <c r="R246" s="34">
        <f t="shared" si="28"/>
        <v>93</v>
      </c>
      <c r="S246" s="34">
        <v>263</v>
      </c>
      <c r="T246" s="34" t="str">
        <f t="shared" si="29"/>
        <v> </v>
      </c>
      <c r="U246" s="34" t="str">
        <f t="shared" si="26"/>
        <v> </v>
      </c>
      <c r="V246" s="34" t="str">
        <f t="shared" si="27"/>
        <v>低分</v>
      </c>
    </row>
    <row r="247" ht="17.1" customHeight="1" spans="1:22">
      <c r="A247" s="197">
        <v>245</v>
      </c>
      <c r="B247" s="198">
        <v>8546</v>
      </c>
      <c r="C247" s="199" t="s">
        <v>55</v>
      </c>
      <c r="D247" s="31" t="s">
        <v>296</v>
      </c>
      <c r="E247" s="32">
        <v>65</v>
      </c>
      <c r="F247" s="32">
        <v>25</v>
      </c>
      <c r="G247" s="32">
        <v>25</v>
      </c>
      <c r="H247" s="32">
        <v>20</v>
      </c>
      <c r="I247" s="32">
        <v>33</v>
      </c>
      <c r="J247" s="33">
        <v>25</v>
      </c>
      <c r="K247" s="32">
        <v>13</v>
      </c>
      <c r="L247" s="32">
        <v>15</v>
      </c>
      <c r="M247" s="44">
        <f t="shared" si="21"/>
        <v>221</v>
      </c>
      <c r="N247" s="45">
        <f t="shared" si="22"/>
        <v>0.315714285714286</v>
      </c>
      <c r="O247" s="46">
        <v>225</v>
      </c>
      <c r="P247" s="46">
        <v>245</v>
      </c>
      <c r="Q247" s="46">
        <f t="shared" si="23"/>
        <v>-20</v>
      </c>
      <c r="R247" s="34">
        <f t="shared" si="28"/>
        <v>115</v>
      </c>
      <c r="S247" s="34">
        <v>205</v>
      </c>
      <c r="T247" s="34" t="str">
        <f t="shared" si="29"/>
        <v> </v>
      </c>
      <c r="U247" s="34" t="str">
        <f t="shared" si="26"/>
        <v> </v>
      </c>
      <c r="V247" s="34" t="str">
        <f t="shared" si="27"/>
        <v>低分</v>
      </c>
    </row>
    <row r="248" ht="17.1" customHeight="1" spans="1:22">
      <c r="A248" s="197">
        <v>246</v>
      </c>
      <c r="B248" s="198">
        <v>8640</v>
      </c>
      <c r="C248" s="199" t="s">
        <v>45</v>
      </c>
      <c r="D248" s="31" t="s">
        <v>297</v>
      </c>
      <c r="E248" s="32">
        <v>56</v>
      </c>
      <c r="F248" s="32">
        <v>15</v>
      </c>
      <c r="G248" s="32">
        <v>41</v>
      </c>
      <c r="H248" s="32">
        <v>14</v>
      </c>
      <c r="I248" s="32">
        <v>45</v>
      </c>
      <c r="J248" s="33">
        <v>20</v>
      </c>
      <c r="K248" s="32">
        <v>14</v>
      </c>
      <c r="L248" s="32">
        <v>16</v>
      </c>
      <c r="M248" s="44">
        <f t="shared" si="21"/>
        <v>221</v>
      </c>
      <c r="N248" s="45">
        <f t="shared" si="22"/>
        <v>0.315714285714286</v>
      </c>
      <c r="O248" s="46">
        <v>265</v>
      </c>
      <c r="P248" s="46">
        <v>246</v>
      </c>
      <c r="Q248" s="46">
        <f t="shared" si="23"/>
        <v>19</v>
      </c>
      <c r="R248" s="34">
        <f t="shared" si="28"/>
        <v>112</v>
      </c>
      <c r="S248" s="34">
        <v>211</v>
      </c>
      <c r="T248" s="34" t="str">
        <f t="shared" si="29"/>
        <v> </v>
      </c>
      <c r="U248" s="34" t="str">
        <f t="shared" si="26"/>
        <v> </v>
      </c>
      <c r="V248" s="34" t="str">
        <f t="shared" si="27"/>
        <v>低分</v>
      </c>
    </row>
    <row r="249" ht="17.1" customHeight="1" spans="1:22">
      <c r="A249" s="197">
        <v>247</v>
      </c>
      <c r="B249" s="198">
        <v>8711</v>
      </c>
      <c r="C249" s="199" t="s">
        <v>47</v>
      </c>
      <c r="D249" s="31" t="s">
        <v>298</v>
      </c>
      <c r="E249" s="32">
        <v>51</v>
      </c>
      <c r="F249" s="32">
        <v>12</v>
      </c>
      <c r="G249" s="32">
        <v>36</v>
      </c>
      <c r="H249" s="32">
        <v>18</v>
      </c>
      <c r="I249" s="32">
        <v>39</v>
      </c>
      <c r="J249" s="33">
        <v>26</v>
      </c>
      <c r="K249" s="32">
        <v>21</v>
      </c>
      <c r="L249" s="32">
        <v>18</v>
      </c>
      <c r="M249" s="44">
        <f t="shared" si="21"/>
        <v>221</v>
      </c>
      <c r="N249" s="45">
        <f t="shared" si="22"/>
        <v>0.315714285714286</v>
      </c>
      <c r="O249" s="46">
        <v>279</v>
      </c>
      <c r="P249" s="46">
        <v>247</v>
      </c>
      <c r="Q249" s="46">
        <f t="shared" si="23"/>
        <v>32</v>
      </c>
      <c r="R249" s="34">
        <f t="shared" si="28"/>
        <v>99</v>
      </c>
      <c r="S249" s="34">
        <v>240</v>
      </c>
      <c r="T249" s="34" t="str">
        <f t="shared" si="29"/>
        <v> </v>
      </c>
      <c r="U249" s="34" t="str">
        <f t="shared" si="26"/>
        <v> </v>
      </c>
      <c r="V249" s="34" t="str">
        <f t="shared" si="27"/>
        <v>低分</v>
      </c>
    </row>
    <row r="250" ht="17.1" customHeight="1" spans="1:22">
      <c r="A250" s="197">
        <v>248</v>
      </c>
      <c r="B250" s="198">
        <v>8628</v>
      </c>
      <c r="C250" s="199" t="s">
        <v>45</v>
      </c>
      <c r="D250" s="31" t="s">
        <v>299</v>
      </c>
      <c r="E250" s="32">
        <v>52</v>
      </c>
      <c r="F250" s="32">
        <v>12</v>
      </c>
      <c r="G250" s="32">
        <v>33</v>
      </c>
      <c r="H250" s="32">
        <v>18</v>
      </c>
      <c r="I250" s="32">
        <v>35</v>
      </c>
      <c r="J250" s="33">
        <v>34</v>
      </c>
      <c r="K250" s="32">
        <v>18</v>
      </c>
      <c r="L250" s="32">
        <v>18</v>
      </c>
      <c r="M250" s="44">
        <f t="shared" si="21"/>
        <v>220</v>
      </c>
      <c r="N250" s="45">
        <f t="shared" si="22"/>
        <v>0.314285714285714</v>
      </c>
      <c r="O250" s="46">
        <v>253</v>
      </c>
      <c r="P250" s="46">
        <v>248</v>
      </c>
      <c r="Q250" s="46">
        <f t="shared" si="23"/>
        <v>5</v>
      </c>
      <c r="R250" s="34">
        <f t="shared" si="28"/>
        <v>97</v>
      </c>
      <c r="S250" s="34">
        <v>249</v>
      </c>
      <c r="T250" s="34" t="str">
        <f t="shared" si="29"/>
        <v> </v>
      </c>
      <c r="U250" s="34" t="str">
        <f t="shared" si="26"/>
        <v> </v>
      </c>
      <c r="V250" s="34" t="str">
        <f t="shared" si="27"/>
        <v>低分</v>
      </c>
    </row>
    <row r="251" ht="17.1" customHeight="1" spans="1:22">
      <c r="A251" s="197">
        <v>250</v>
      </c>
      <c r="B251" s="198">
        <v>8630</v>
      </c>
      <c r="C251" s="199" t="s">
        <v>49</v>
      </c>
      <c r="D251" s="31" t="s">
        <v>300</v>
      </c>
      <c r="E251" s="32">
        <v>51</v>
      </c>
      <c r="F251" s="32">
        <v>9</v>
      </c>
      <c r="G251" s="32">
        <v>31</v>
      </c>
      <c r="H251" s="32">
        <v>26</v>
      </c>
      <c r="I251" s="32">
        <v>38</v>
      </c>
      <c r="J251" s="33">
        <v>13</v>
      </c>
      <c r="K251" s="32">
        <v>23</v>
      </c>
      <c r="L251" s="32">
        <v>27</v>
      </c>
      <c r="M251" s="44">
        <f t="shared" si="21"/>
        <v>218</v>
      </c>
      <c r="N251" s="45">
        <f t="shared" si="22"/>
        <v>0.311428571428571</v>
      </c>
      <c r="O251" s="46">
        <v>255</v>
      </c>
      <c r="P251" s="46">
        <v>249</v>
      </c>
      <c r="Q251" s="46">
        <f t="shared" si="23"/>
        <v>6</v>
      </c>
      <c r="R251" s="34">
        <f t="shared" si="28"/>
        <v>91</v>
      </c>
      <c r="S251" s="34">
        <v>271</v>
      </c>
      <c r="T251" s="34" t="str">
        <f t="shared" si="29"/>
        <v> </v>
      </c>
      <c r="U251" s="34" t="str">
        <f t="shared" si="26"/>
        <v> </v>
      </c>
      <c r="V251" s="34" t="str">
        <f t="shared" si="27"/>
        <v>低分</v>
      </c>
    </row>
    <row r="252" ht="17.1" customHeight="1" spans="1:22">
      <c r="A252" s="197">
        <v>249</v>
      </c>
      <c r="B252" s="198">
        <v>8633</v>
      </c>
      <c r="C252" s="199" t="s">
        <v>45</v>
      </c>
      <c r="D252" s="31" t="s">
        <v>301</v>
      </c>
      <c r="E252" s="32">
        <v>55</v>
      </c>
      <c r="F252" s="32">
        <v>14</v>
      </c>
      <c r="G252" s="32">
        <v>30</v>
      </c>
      <c r="H252" s="32">
        <v>25</v>
      </c>
      <c r="I252" s="32">
        <v>33</v>
      </c>
      <c r="J252" s="33">
        <v>23</v>
      </c>
      <c r="K252" s="32">
        <v>20</v>
      </c>
      <c r="L252" s="32">
        <v>18</v>
      </c>
      <c r="M252" s="44">
        <f t="shared" si="21"/>
        <v>218</v>
      </c>
      <c r="N252" s="45">
        <f t="shared" si="22"/>
        <v>0.311428571428571</v>
      </c>
      <c r="O252" s="46">
        <v>258</v>
      </c>
      <c r="P252" s="46">
        <v>250</v>
      </c>
      <c r="Q252" s="46">
        <f t="shared" si="23"/>
        <v>8</v>
      </c>
      <c r="R252" s="34">
        <f t="shared" si="28"/>
        <v>99</v>
      </c>
      <c r="S252" s="34">
        <v>241</v>
      </c>
      <c r="T252" s="34" t="str">
        <f t="shared" si="29"/>
        <v> </v>
      </c>
      <c r="U252" s="34" t="str">
        <f t="shared" si="26"/>
        <v> </v>
      </c>
      <c r="V252" s="34" t="str">
        <f t="shared" si="27"/>
        <v>低分</v>
      </c>
    </row>
    <row r="253" ht="17.1" customHeight="1" spans="1:22">
      <c r="A253" s="197">
        <v>272</v>
      </c>
      <c r="B253" s="198">
        <v>8629</v>
      </c>
      <c r="C253" s="199" t="s">
        <v>47</v>
      </c>
      <c r="D253" s="31" t="s">
        <v>302</v>
      </c>
      <c r="E253" s="32">
        <v>64</v>
      </c>
      <c r="F253" s="32">
        <v>15</v>
      </c>
      <c r="G253" s="32">
        <v>32</v>
      </c>
      <c r="H253" s="32">
        <v>13</v>
      </c>
      <c r="I253" s="32">
        <v>39</v>
      </c>
      <c r="J253" s="33">
        <v>24</v>
      </c>
      <c r="K253" s="32">
        <v>15</v>
      </c>
      <c r="L253" s="32">
        <v>16</v>
      </c>
      <c r="M253" s="44">
        <f t="shared" si="21"/>
        <v>218</v>
      </c>
      <c r="N253" s="45">
        <f t="shared" si="22"/>
        <v>0.311428571428571</v>
      </c>
      <c r="O253" s="46">
        <v>254</v>
      </c>
      <c r="P253" s="46">
        <v>251</v>
      </c>
      <c r="Q253" s="46">
        <f t="shared" si="23"/>
        <v>3</v>
      </c>
      <c r="R253" s="34">
        <f t="shared" si="28"/>
        <v>111</v>
      </c>
      <c r="S253" s="34">
        <v>267</v>
      </c>
      <c r="T253" s="34" t="str">
        <f t="shared" si="29"/>
        <v> </v>
      </c>
      <c r="U253" s="34" t="str">
        <f t="shared" si="26"/>
        <v> </v>
      </c>
      <c r="V253" s="34" t="str">
        <f t="shared" si="27"/>
        <v>低分</v>
      </c>
    </row>
    <row r="254" ht="17.1" customHeight="1" spans="1:22">
      <c r="A254" s="197">
        <v>251</v>
      </c>
      <c r="B254" s="198">
        <v>8529</v>
      </c>
      <c r="C254" s="199" t="s">
        <v>49</v>
      </c>
      <c r="D254" s="31" t="s">
        <v>303</v>
      </c>
      <c r="E254" s="32">
        <v>52</v>
      </c>
      <c r="F254" s="32">
        <v>14</v>
      </c>
      <c r="G254" s="32">
        <v>31</v>
      </c>
      <c r="H254" s="32">
        <v>19</v>
      </c>
      <c r="I254" s="32">
        <v>40</v>
      </c>
      <c r="J254" s="33">
        <v>21</v>
      </c>
      <c r="K254" s="32">
        <v>19</v>
      </c>
      <c r="L254" s="32">
        <v>19</v>
      </c>
      <c r="M254" s="44">
        <f t="shared" si="21"/>
        <v>215</v>
      </c>
      <c r="N254" s="45">
        <f t="shared" si="22"/>
        <v>0.307142857142857</v>
      </c>
      <c r="O254" s="46">
        <v>208</v>
      </c>
      <c r="P254" s="46">
        <v>252</v>
      </c>
      <c r="Q254" s="46">
        <f t="shared" si="23"/>
        <v>-44</v>
      </c>
      <c r="R254" s="34">
        <f t="shared" si="28"/>
        <v>97</v>
      </c>
      <c r="S254" s="34">
        <v>250</v>
      </c>
      <c r="T254" s="34" t="str">
        <f t="shared" si="29"/>
        <v> </v>
      </c>
      <c r="U254" s="34" t="str">
        <f t="shared" si="26"/>
        <v> </v>
      </c>
      <c r="V254" s="34" t="str">
        <f t="shared" si="27"/>
        <v>低分</v>
      </c>
    </row>
    <row r="255" ht="17.1" customHeight="1" spans="1:22">
      <c r="A255" s="197">
        <v>253</v>
      </c>
      <c r="B255" s="198">
        <v>8702</v>
      </c>
      <c r="C255" s="199" t="s">
        <v>73</v>
      </c>
      <c r="D255" s="31" t="s">
        <v>304</v>
      </c>
      <c r="E255" s="32">
        <v>61</v>
      </c>
      <c r="F255" s="32">
        <v>6</v>
      </c>
      <c r="G255" s="32">
        <v>26</v>
      </c>
      <c r="H255" s="32">
        <v>29</v>
      </c>
      <c r="I255" s="32">
        <v>38</v>
      </c>
      <c r="J255" s="33">
        <v>16</v>
      </c>
      <c r="K255" s="32">
        <v>20</v>
      </c>
      <c r="L255" s="32">
        <v>18</v>
      </c>
      <c r="M255" s="44">
        <f t="shared" si="21"/>
        <v>214</v>
      </c>
      <c r="N255" s="45">
        <f t="shared" si="22"/>
        <v>0.305714285714286</v>
      </c>
      <c r="O255" s="46">
        <v>270</v>
      </c>
      <c r="P255" s="46">
        <v>253</v>
      </c>
      <c r="Q255" s="46">
        <f t="shared" si="23"/>
        <v>17</v>
      </c>
      <c r="R255" s="34">
        <f t="shared" si="28"/>
        <v>93</v>
      </c>
      <c r="S255" s="34">
        <v>264</v>
      </c>
      <c r="T255" s="34" t="str">
        <f t="shared" si="29"/>
        <v> </v>
      </c>
      <c r="U255" s="34" t="str">
        <f t="shared" si="26"/>
        <v> </v>
      </c>
      <c r="V255" s="34" t="str">
        <f t="shared" si="27"/>
        <v>低分</v>
      </c>
    </row>
    <row r="256" ht="17.1" customHeight="1" spans="1:22">
      <c r="A256" s="197">
        <v>252</v>
      </c>
      <c r="B256" s="198">
        <v>8441</v>
      </c>
      <c r="C256" s="199" t="s">
        <v>57</v>
      </c>
      <c r="D256" s="31" t="s">
        <v>305</v>
      </c>
      <c r="E256" s="32">
        <v>49</v>
      </c>
      <c r="F256" s="32">
        <v>26</v>
      </c>
      <c r="G256" s="32">
        <v>28</v>
      </c>
      <c r="H256" s="32">
        <v>19</v>
      </c>
      <c r="I256" s="32">
        <v>35</v>
      </c>
      <c r="J256" s="33">
        <v>20</v>
      </c>
      <c r="K256" s="32">
        <v>16</v>
      </c>
      <c r="L256" s="32">
        <v>21</v>
      </c>
      <c r="M256" s="44">
        <f t="shared" si="21"/>
        <v>214</v>
      </c>
      <c r="N256" s="45">
        <f t="shared" si="22"/>
        <v>0.305714285714286</v>
      </c>
      <c r="O256" s="46">
        <v>175</v>
      </c>
      <c r="P256" s="46">
        <v>254</v>
      </c>
      <c r="Q256" s="46">
        <f t="shared" si="23"/>
        <v>-79</v>
      </c>
      <c r="R256" s="34">
        <f t="shared" si="28"/>
        <v>103</v>
      </c>
      <c r="S256" s="34">
        <v>229</v>
      </c>
      <c r="T256" s="34" t="str">
        <f t="shared" si="29"/>
        <v> </v>
      </c>
      <c r="U256" s="34" t="str">
        <f t="shared" si="26"/>
        <v> </v>
      </c>
      <c r="V256" s="34" t="str">
        <f t="shared" si="27"/>
        <v>低分</v>
      </c>
    </row>
    <row r="257" ht="17.1" customHeight="1" spans="1:22">
      <c r="A257" s="197">
        <v>254</v>
      </c>
      <c r="B257" s="198">
        <v>8504</v>
      </c>
      <c r="C257" s="199" t="s">
        <v>69</v>
      </c>
      <c r="D257" s="31" t="s">
        <v>306</v>
      </c>
      <c r="E257" s="32">
        <v>18</v>
      </c>
      <c r="F257" s="32">
        <v>5</v>
      </c>
      <c r="G257" s="32">
        <v>30</v>
      </c>
      <c r="H257" s="32">
        <v>31</v>
      </c>
      <c r="I257" s="32">
        <v>35</v>
      </c>
      <c r="J257" s="33">
        <v>38</v>
      </c>
      <c r="K257" s="32">
        <v>27</v>
      </c>
      <c r="L257" s="32">
        <v>30</v>
      </c>
      <c r="M257" s="44">
        <f t="shared" si="21"/>
        <v>214</v>
      </c>
      <c r="N257" s="45">
        <f t="shared" si="22"/>
        <v>0.305714285714286</v>
      </c>
      <c r="O257" s="46">
        <v>183</v>
      </c>
      <c r="P257" s="46">
        <v>255</v>
      </c>
      <c r="Q257" s="46">
        <f t="shared" si="23"/>
        <v>-72</v>
      </c>
      <c r="R257" s="34">
        <f t="shared" si="28"/>
        <v>53</v>
      </c>
      <c r="S257" s="34">
        <v>324</v>
      </c>
      <c r="T257" s="34" t="str">
        <f t="shared" si="29"/>
        <v> </v>
      </c>
      <c r="U257" s="34" t="str">
        <f t="shared" si="26"/>
        <v> </v>
      </c>
      <c r="V257" s="34" t="str">
        <f t="shared" si="27"/>
        <v>低分</v>
      </c>
    </row>
    <row r="258" ht="17.1" customHeight="1" spans="1:22">
      <c r="A258" s="197">
        <v>256</v>
      </c>
      <c r="B258" s="198">
        <v>8540</v>
      </c>
      <c r="C258" s="199" t="s">
        <v>45</v>
      </c>
      <c r="D258" s="31" t="s">
        <v>307</v>
      </c>
      <c r="E258" s="32">
        <v>53</v>
      </c>
      <c r="F258" s="32">
        <v>20</v>
      </c>
      <c r="G258" s="32">
        <v>33</v>
      </c>
      <c r="H258" s="32">
        <v>19</v>
      </c>
      <c r="I258" s="32">
        <v>34</v>
      </c>
      <c r="J258" s="33">
        <v>18</v>
      </c>
      <c r="K258" s="32">
        <v>16</v>
      </c>
      <c r="L258" s="32">
        <v>18</v>
      </c>
      <c r="M258" s="44">
        <f t="shared" si="21"/>
        <v>211</v>
      </c>
      <c r="N258" s="45">
        <f t="shared" si="22"/>
        <v>0.301428571428571</v>
      </c>
      <c r="O258" s="46">
        <v>219</v>
      </c>
      <c r="P258" s="46">
        <v>256</v>
      </c>
      <c r="Q258" s="46">
        <f t="shared" si="23"/>
        <v>-37</v>
      </c>
      <c r="R258" s="34">
        <f t="shared" si="28"/>
        <v>106</v>
      </c>
      <c r="S258" s="34">
        <v>221</v>
      </c>
      <c r="T258" s="34" t="str">
        <f t="shared" si="29"/>
        <v> </v>
      </c>
      <c r="U258" s="34" t="str">
        <f t="shared" si="26"/>
        <v> </v>
      </c>
      <c r="V258" s="34" t="str">
        <f t="shared" si="27"/>
        <v>低分</v>
      </c>
    </row>
    <row r="259" ht="17.1" customHeight="1" spans="1:22">
      <c r="A259" s="197">
        <v>255</v>
      </c>
      <c r="B259" s="198">
        <v>8723</v>
      </c>
      <c r="C259" s="199" t="s">
        <v>57</v>
      </c>
      <c r="D259" s="31" t="s">
        <v>308</v>
      </c>
      <c r="E259" s="32">
        <v>59</v>
      </c>
      <c r="F259" s="32">
        <v>16</v>
      </c>
      <c r="G259" s="32">
        <v>47</v>
      </c>
      <c r="H259" s="32">
        <v>14</v>
      </c>
      <c r="I259" s="32">
        <v>36</v>
      </c>
      <c r="J259" s="33">
        <v>18</v>
      </c>
      <c r="K259" s="32">
        <v>13</v>
      </c>
      <c r="L259" s="32">
        <v>8</v>
      </c>
      <c r="M259" s="44">
        <f t="shared" ref="M259:M322" si="30">SUM(E259:L259)</f>
        <v>211</v>
      </c>
      <c r="N259" s="45">
        <f t="shared" ref="N259:N322" si="31">M259/700*100%</f>
        <v>0.301428571428571</v>
      </c>
      <c r="O259" s="46">
        <v>291</v>
      </c>
      <c r="P259" s="46">
        <v>257</v>
      </c>
      <c r="Q259" s="46">
        <f t="shared" ref="Q259:Q322" si="32">O259-P259</f>
        <v>34</v>
      </c>
      <c r="R259" s="34">
        <f t="shared" si="28"/>
        <v>122</v>
      </c>
      <c r="S259" s="34">
        <v>191</v>
      </c>
      <c r="T259" s="34" t="str">
        <f t="shared" si="29"/>
        <v> </v>
      </c>
      <c r="U259" s="34" t="str">
        <f t="shared" ref="U259:U322" si="33">IF(AND(E259&gt;=72,F259&gt;=72,G259&gt;=72,H259&gt;=48,I259&gt;=48,J259&gt;=48,K259&gt;=30,L259&gt;=30),"★"," ")</f>
        <v> </v>
      </c>
      <c r="V259" s="34" t="str">
        <f t="shared" ref="V259:V322" si="34">IF(M259&gt;=560,"优秀",IF(M259&gt;=525,"良好",IF(M259&gt;=420,"及格",IF(M259&lt;280,"低分",""))))</f>
        <v>低分</v>
      </c>
    </row>
    <row r="260" ht="17.1" customHeight="1" spans="1:22">
      <c r="A260" s="197">
        <v>257</v>
      </c>
      <c r="B260" s="198">
        <v>8706</v>
      </c>
      <c r="C260" s="199" t="s">
        <v>69</v>
      </c>
      <c r="D260" s="31" t="s">
        <v>309</v>
      </c>
      <c r="E260" s="32">
        <v>57</v>
      </c>
      <c r="F260" s="32">
        <v>11</v>
      </c>
      <c r="G260" s="32">
        <v>23</v>
      </c>
      <c r="H260" s="32">
        <v>15</v>
      </c>
      <c r="I260" s="32">
        <v>37</v>
      </c>
      <c r="J260" s="33">
        <v>34</v>
      </c>
      <c r="K260" s="32">
        <v>21</v>
      </c>
      <c r="L260" s="32">
        <v>13</v>
      </c>
      <c r="M260" s="44">
        <f t="shared" si="30"/>
        <v>211</v>
      </c>
      <c r="N260" s="45">
        <f t="shared" si="31"/>
        <v>0.301428571428571</v>
      </c>
      <c r="O260" s="46">
        <v>274</v>
      </c>
      <c r="P260" s="46">
        <v>258</v>
      </c>
      <c r="Q260" s="46">
        <f t="shared" si="32"/>
        <v>16</v>
      </c>
      <c r="R260" s="34">
        <f t="shared" si="28"/>
        <v>91</v>
      </c>
      <c r="S260" s="34">
        <v>272</v>
      </c>
      <c r="T260" s="34" t="str">
        <f t="shared" si="29"/>
        <v> </v>
      </c>
      <c r="U260" s="34" t="str">
        <f t="shared" si="33"/>
        <v> </v>
      </c>
      <c r="V260" s="34" t="str">
        <f t="shared" si="34"/>
        <v>低分</v>
      </c>
    </row>
    <row r="261" ht="17.1" customHeight="1" spans="1:22">
      <c r="A261" s="197">
        <v>258</v>
      </c>
      <c r="B261" s="198">
        <v>8618</v>
      </c>
      <c r="C261" s="199" t="s">
        <v>49</v>
      </c>
      <c r="D261" s="31" t="s">
        <v>310</v>
      </c>
      <c r="E261" s="32">
        <v>50</v>
      </c>
      <c r="F261" s="32">
        <v>20</v>
      </c>
      <c r="G261" s="32">
        <v>32</v>
      </c>
      <c r="H261" s="32">
        <v>13</v>
      </c>
      <c r="I261" s="32">
        <v>36</v>
      </c>
      <c r="J261" s="33">
        <v>24</v>
      </c>
      <c r="K261" s="32">
        <v>19</v>
      </c>
      <c r="L261" s="32">
        <v>16</v>
      </c>
      <c r="M261" s="44">
        <f t="shared" si="30"/>
        <v>210</v>
      </c>
      <c r="N261" s="45">
        <f t="shared" si="31"/>
        <v>0.3</v>
      </c>
      <c r="O261" s="46">
        <v>243</v>
      </c>
      <c r="P261" s="46">
        <v>259</v>
      </c>
      <c r="Q261" s="46">
        <f t="shared" si="32"/>
        <v>-16</v>
      </c>
      <c r="R261" s="34">
        <f t="shared" si="28"/>
        <v>102</v>
      </c>
      <c r="S261" s="34">
        <v>233</v>
      </c>
      <c r="T261" s="34" t="str">
        <f t="shared" si="29"/>
        <v> </v>
      </c>
      <c r="U261" s="34" t="str">
        <f t="shared" si="33"/>
        <v> </v>
      </c>
      <c r="V261" s="34" t="str">
        <f t="shared" si="34"/>
        <v>低分</v>
      </c>
    </row>
    <row r="262" ht="17.1" customHeight="1" spans="1:22">
      <c r="A262" s="197">
        <v>259</v>
      </c>
      <c r="B262" s="198">
        <v>8703</v>
      </c>
      <c r="C262" s="199" t="s">
        <v>47</v>
      </c>
      <c r="D262" s="31" t="s">
        <v>311</v>
      </c>
      <c r="E262" s="32">
        <v>56</v>
      </c>
      <c r="F262" s="32">
        <v>12</v>
      </c>
      <c r="G262" s="32">
        <v>29</v>
      </c>
      <c r="H262" s="32">
        <v>15</v>
      </c>
      <c r="I262" s="32">
        <v>38</v>
      </c>
      <c r="J262" s="33">
        <v>25</v>
      </c>
      <c r="K262" s="32">
        <v>17</v>
      </c>
      <c r="L262" s="32">
        <v>16</v>
      </c>
      <c r="M262" s="44">
        <f t="shared" si="30"/>
        <v>208</v>
      </c>
      <c r="N262" s="45">
        <f t="shared" si="31"/>
        <v>0.297142857142857</v>
      </c>
      <c r="O262" s="46">
        <v>271</v>
      </c>
      <c r="P262" s="46">
        <v>260</v>
      </c>
      <c r="Q262" s="46">
        <f t="shared" si="32"/>
        <v>11</v>
      </c>
      <c r="R262" s="34">
        <f t="shared" si="28"/>
        <v>97</v>
      </c>
      <c r="S262" s="34">
        <v>251</v>
      </c>
      <c r="T262" s="34" t="str">
        <f t="shared" si="29"/>
        <v> </v>
      </c>
      <c r="U262" s="34" t="str">
        <f t="shared" si="33"/>
        <v> </v>
      </c>
      <c r="V262" s="34" t="str">
        <f t="shared" si="34"/>
        <v>低分</v>
      </c>
    </row>
    <row r="263" ht="17.1" customHeight="1" spans="1:22">
      <c r="A263" s="197">
        <v>260</v>
      </c>
      <c r="B263" s="198">
        <v>8608</v>
      </c>
      <c r="C263" s="199" t="s">
        <v>69</v>
      </c>
      <c r="D263" s="31" t="s">
        <v>312</v>
      </c>
      <c r="E263" s="32">
        <v>42</v>
      </c>
      <c r="F263" s="32">
        <v>12</v>
      </c>
      <c r="G263" s="32">
        <v>29</v>
      </c>
      <c r="H263" s="32">
        <v>21</v>
      </c>
      <c r="I263" s="32">
        <v>39</v>
      </c>
      <c r="J263" s="33">
        <v>23</v>
      </c>
      <c r="K263" s="32">
        <v>23</v>
      </c>
      <c r="L263" s="32">
        <v>19</v>
      </c>
      <c r="M263" s="44">
        <f t="shared" si="30"/>
        <v>208</v>
      </c>
      <c r="N263" s="45">
        <f t="shared" si="31"/>
        <v>0.297142857142857</v>
      </c>
      <c r="O263" s="46">
        <v>233</v>
      </c>
      <c r="P263" s="46">
        <v>261</v>
      </c>
      <c r="Q263" s="46">
        <f t="shared" si="32"/>
        <v>-28</v>
      </c>
      <c r="R263" s="34">
        <f t="shared" si="28"/>
        <v>83</v>
      </c>
      <c r="S263" s="34">
        <v>283</v>
      </c>
      <c r="T263" s="34" t="str">
        <f t="shared" si="29"/>
        <v> </v>
      </c>
      <c r="U263" s="34" t="str">
        <f t="shared" si="33"/>
        <v> </v>
      </c>
      <c r="V263" s="34" t="str">
        <f t="shared" si="34"/>
        <v>低分</v>
      </c>
    </row>
    <row r="264" ht="17.1" customHeight="1" spans="1:22">
      <c r="A264" s="197">
        <v>261</v>
      </c>
      <c r="B264" s="198">
        <v>8704</v>
      </c>
      <c r="C264" s="199" t="s">
        <v>69</v>
      </c>
      <c r="D264" s="35" t="s">
        <v>313</v>
      </c>
      <c r="E264" s="32">
        <v>27</v>
      </c>
      <c r="F264" s="32">
        <v>28</v>
      </c>
      <c r="G264" s="36">
        <v>35</v>
      </c>
      <c r="H264" s="32">
        <v>19</v>
      </c>
      <c r="I264" s="32">
        <v>31</v>
      </c>
      <c r="J264" s="33">
        <v>27</v>
      </c>
      <c r="K264" s="32">
        <v>19</v>
      </c>
      <c r="L264" s="32">
        <v>21</v>
      </c>
      <c r="M264" s="44">
        <f t="shared" si="30"/>
        <v>207</v>
      </c>
      <c r="N264" s="45">
        <f t="shared" si="31"/>
        <v>0.295714285714286</v>
      </c>
      <c r="O264" s="46">
        <v>272</v>
      </c>
      <c r="P264" s="46">
        <v>262</v>
      </c>
      <c r="Q264" s="46">
        <f t="shared" si="32"/>
        <v>10</v>
      </c>
      <c r="R264" s="34">
        <f t="shared" si="28"/>
        <v>90</v>
      </c>
      <c r="S264" s="34">
        <v>274</v>
      </c>
      <c r="T264" s="34" t="str">
        <f t="shared" si="29"/>
        <v> </v>
      </c>
      <c r="U264" s="34" t="str">
        <f t="shared" si="33"/>
        <v> </v>
      </c>
      <c r="V264" s="34" t="str">
        <f t="shared" si="34"/>
        <v>低分</v>
      </c>
    </row>
    <row r="265" ht="17.1" customHeight="1" spans="1:22">
      <c r="A265" s="197">
        <v>262</v>
      </c>
      <c r="B265" s="198">
        <v>8635</v>
      </c>
      <c r="C265" s="199" t="s">
        <v>55</v>
      </c>
      <c r="D265" s="31" t="s">
        <v>314</v>
      </c>
      <c r="E265" s="32">
        <v>39</v>
      </c>
      <c r="F265" s="32">
        <v>13</v>
      </c>
      <c r="G265" s="32">
        <v>32</v>
      </c>
      <c r="H265" s="32">
        <v>22</v>
      </c>
      <c r="I265" s="32">
        <v>43</v>
      </c>
      <c r="J265" s="33">
        <v>13</v>
      </c>
      <c r="K265" s="32">
        <v>21</v>
      </c>
      <c r="L265" s="32">
        <v>23</v>
      </c>
      <c r="M265" s="44">
        <f t="shared" si="30"/>
        <v>206</v>
      </c>
      <c r="N265" s="45">
        <f t="shared" si="31"/>
        <v>0.294285714285714</v>
      </c>
      <c r="O265" s="46">
        <v>260</v>
      </c>
      <c r="P265" s="46">
        <v>263</v>
      </c>
      <c r="Q265" s="46">
        <f t="shared" si="32"/>
        <v>-3</v>
      </c>
      <c r="R265" s="34">
        <f t="shared" si="28"/>
        <v>84</v>
      </c>
      <c r="S265" s="34">
        <v>281</v>
      </c>
      <c r="T265" s="34" t="str">
        <f t="shared" si="29"/>
        <v> </v>
      </c>
      <c r="U265" s="34" t="str">
        <f t="shared" si="33"/>
        <v> </v>
      </c>
      <c r="V265" s="34" t="str">
        <f t="shared" si="34"/>
        <v>低分</v>
      </c>
    </row>
    <row r="266" ht="17.1" customHeight="1" spans="1:22">
      <c r="A266" s="197">
        <v>263</v>
      </c>
      <c r="B266" s="198">
        <v>8627</v>
      </c>
      <c r="C266" s="199" t="s">
        <v>73</v>
      </c>
      <c r="D266" s="31" t="s">
        <v>315</v>
      </c>
      <c r="E266" s="32">
        <v>58</v>
      </c>
      <c r="F266" s="32">
        <v>8</v>
      </c>
      <c r="G266" s="32">
        <v>38</v>
      </c>
      <c r="H266" s="32">
        <v>14</v>
      </c>
      <c r="I266" s="32">
        <v>32</v>
      </c>
      <c r="J266" s="33">
        <v>22</v>
      </c>
      <c r="K266" s="32">
        <v>16</v>
      </c>
      <c r="L266" s="32">
        <v>17</v>
      </c>
      <c r="M266" s="44">
        <f t="shared" si="30"/>
        <v>205</v>
      </c>
      <c r="N266" s="45">
        <f t="shared" si="31"/>
        <v>0.292857142857143</v>
      </c>
      <c r="O266" s="46">
        <v>252</v>
      </c>
      <c r="P266" s="46">
        <v>264</v>
      </c>
      <c r="Q266" s="46">
        <f t="shared" si="32"/>
        <v>-12</v>
      </c>
      <c r="R266" s="34">
        <f t="shared" si="28"/>
        <v>104</v>
      </c>
      <c r="S266" s="34">
        <v>227</v>
      </c>
      <c r="T266" s="34" t="str">
        <f t="shared" si="29"/>
        <v> </v>
      </c>
      <c r="U266" s="34" t="str">
        <f t="shared" si="33"/>
        <v> </v>
      </c>
      <c r="V266" s="34" t="str">
        <f t="shared" si="34"/>
        <v>低分</v>
      </c>
    </row>
    <row r="267" ht="17.1" customHeight="1" spans="1:22">
      <c r="A267" s="197">
        <v>264</v>
      </c>
      <c r="B267" s="198">
        <v>8632</v>
      </c>
      <c r="C267" s="199" t="s">
        <v>69</v>
      </c>
      <c r="D267" s="31" t="s">
        <v>316</v>
      </c>
      <c r="E267" s="32">
        <v>47</v>
      </c>
      <c r="F267" s="32">
        <v>21</v>
      </c>
      <c r="G267" s="32">
        <v>30</v>
      </c>
      <c r="H267" s="32">
        <v>17</v>
      </c>
      <c r="I267" s="32">
        <v>28</v>
      </c>
      <c r="J267" s="33">
        <v>23</v>
      </c>
      <c r="K267" s="32">
        <v>24</v>
      </c>
      <c r="L267" s="32">
        <v>15</v>
      </c>
      <c r="M267" s="44">
        <f t="shared" si="30"/>
        <v>205</v>
      </c>
      <c r="N267" s="45">
        <f t="shared" si="31"/>
        <v>0.292857142857143</v>
      </c>
      <c r="O267" s="46">
        <v>257</v>
      </c>
      <c r="P267" s="46">
        <v>265</v>
      </c>
      <c r="Q267" s="46">
        <f t="shared" si="32"/>
        <v>-8</v>
      </c>
      <c r="R267" s="34">
        <f t="shared" si="28"/>
        <v>98</v>
      </c>
      <c r="S267" s="34">
        <v>245</v>
      </c>
      <c r="T267" s="34" t="str">
        <f t="shared" si="29"/>
        <v> </v>
      </c>
      <c r="U267" s="34" t="str">
        <f t="shared" si="33"/>
        <v> </v>
      </c>
      <c r="V267" s="34" t="str">
        <f t="shared" si="34"/>
        <v>低分</v>
      </c>
    </row>
    <row r="268" ht="17.1" customHeight="1" spans="1:22">
      <c r="A268" s="197">
        <v>267</v>
      </c>
      <c r="B268" s="198">
        <v>8607</v>
      </c>
      <c r="C268" s="199" t="s">
        <v>55</v>
      </c>
      <c r="D268" s="31" t="s">
        <v>317</v>
      </c>
      <c r="E268" s="32">
        <v>45</v>
      </c>
      <c r="F268" s="32">
        <v>10</v>
      </c>
      <c r="G268" s="32">
        <v>26</v>
      </c>
      <c r="H268" s="32">
        <v>22</v>
      </c>
      <c r="I268" s="32">
        <v>43</v>
      </c>
      <c r="J268" s="33">
        <v>18</v>
      </c>
      <c r="K268" s="32">
        <v>22</v>
      </c>
      <c r="L268" s="32">
        <v>18</v>
      </c>
      <c r="M268" s="44">
        <f t="shared" si="30"/>
        <v>204</v>
      </c>
      <c r="N268" s="45">
        <f t="shared" si="31"/>
        <v>0.291428571428571</v>
      </c>
      <c r="O268" s="46">
        <v>232</v>
      </c>
      <c r="P268" s="46">
        <v>266</v>
      </c>
      <c r="Q268" s="46">
        <f t="shared" si="32"/>
        <v>-34</v>
      </c>
      <c r="R268" s="34">
        <f t="shared" si="28"/>
        <v>81</v>
      </c>
      <c r="S268" s="34">
        <v>287</v>
      </c>
      <c r="T268" s="34" t="str">
        <f t="shared" si="29"/>
        <v> </v>
      </c>
      <c r="U268" s="34" t="str">
        <f t="shared" si="33"/>
        <v> </v>
      </c>
      <c r="V268" s="34" t="str">
        <f t="shared" si="34"/>
        <v>低分</v>
      </c>
    </row>
    <row r="269" ht="17.1" customHeight="1" spans="1:22">
      <c r="A269" s="197">
        <v>265</v>
      </c>
      <c r="B269" s="198">
        <v>8623</v>
      </c>
      <c r="C269" s="199" t="s">
        <v>73</v>
      </c>
      <c r="D269" s="31" t="s">
        <v>318</v>
      </c>
      <c r="E269" s="32">
        <v>49</v>
      </c>
      <c r="F269" s="32">
        <v>33</v>
      </c>
      <c r="G269" s="32">
        <v>23</v>
      </c>
      <c r="H269" s="32">
        <v>17</v>
      </c>
      <c r="I269" s="32">
        <v>34</v>
      </c>
      <c r="J269" s="33">
        <v>23</v>
      </c>
      <c r="K269" s="32">
        <v>11</v>
      </c>
      <c r="L269" s="32">
        <v>14</v>
      </c>
      <c r="M269" s="44">
        <f t="shared" si="30"/>
        <v>204</v>
      </c>
      <c r="N269" s="45">
        <f t="shared" si="31"/>
        <v>0.291428571428571</v>
      </c>
      <c r="O269" s="46">
        <v>248</v>
      </c>
      <c r="P269" s="46">
        <v>267</v>
      </c>
      <c r="Q269" s="46">
        <f t="shared" si="32"/>
        <v>-19</v>
      </c>
      <c r="R269" s="34">
        <f t="shared" si="28"/>
        <v>105</v>
      </c>
      <c r="S269" s="34">
        <v>223</v>
      </c>
      <c r="T269" s="34" t="str">
        <f t="shared" si="29"/>
        <v> </v>
      </c>
      <c r="U269" s="34" t="str">
        <f t="shared" si="33"/>
        <v> </v>
      </c>
      <c r="V269" s="34" t="str">
        <f t="shared" si="34"/>
        <v>低分</v>
      </c>
    </row>
    <row r="270" ht="17.1" customHeight="1" spans="1:22">
      <c r="A270" s="197">
        <v>266</v>
      </c>
      <c r="B270" s="198">
        <v>8641</v>
      </c>
      <c r="C270" s="199" t="s">
        <v>73</v>
      </c>
      <c r="D270" s="35" t="s">
        <v>319</v>
      </c>
      <c r="E270" s="32">
        <v>53</v>
      </c>
      <c r="F270" s="32">
        <v>9</v>
      </c>
      <c r="G270" s="32">
        <v>27</v>
      </c>
      <c r="H270" s="32">
        <v>21</v>
      </c>
      <c r="I270" s="32">
        <v>38</v>
      </c>
      <c r="J270" s="33">
        <v>21</v>
      </c>
      <c r="K270" s="32">
        <v>16</v>
      </c>
      <c r="L270" s="32">
        <v>19</v>
      </c>
      <c r="M270" s="44">
        <f t="shared" si="30"/>
        <v>204</v>
      </c>
      <c r="N270" s="45">
        <f t="shared" si="31"/>
        <v>0.291428571428571</v>
      </c>
      <c r="O270" s="46">
        <v>266</v>
      </c>
      <c r="P270" s="46">
        <v>268</v>
      </c>
      <c r="Q270" s="46">
        <f t="shared" si="32"/>
        <v>-2</v>
      </c>
      <c r="R270" s="34">
        <f t="shared" si="28"/>
        <v>89</v>
      </c>
      <c r="S270" s="34">
        <v>275</v>
      </c>
      <c r="T270" s="34" t="str">
        <f t="shared" si="29"/>
        <v> </v>
      </c>
      <c r="U270" s="34" t="str">
        <f t="shared" si="33"/>
        <v> </v>
      </c>
      <c r="V270" s="34" t="str">
        <f t="shared" si="34"/>
        <v>低分</v>
      </c>
    </row>
    <row r="271" ht="17.1" customHeight="1" spans="1:22">
      <c r="A271" s="197">
        <v>268</v>
      </c>
      <c r="B271" s="198">
        <v>8715</v>
      </c>
      <c r="C271" s="199" t="s">
        <v>55</v>
      </c>
      <c r="D271" s="31" t="s">
        <v>320</v>
      </c>
      <c r="E271" s="32">
        <v>56</v>
      </c>
      <c r="F271" s="32">
        <v>12</v>
      </c>
      <c r="G271" s="32">
        <v>35</v>
      </c>
      <c r="H271" s="32">
        <v>15</v>
      </c>
      <c r="I271" s="32">
        <v>34</v>
      </c>
      <c r="J271" s="33">
        <v>20</v>
      </c>
      <c r="K271" s="32">
        <v>18</v>
      </c>
      <c r="L271" s="32">
        <v>12</v>
      </c>
      <c r="M271" s="44">
        <f t="shared" si="30"/>
        <v>202</v>
      </c>
      <c r="N271" s="45">
        <f t="shared" si="31"/>
        <v>0.288571428571429</v>
      </c>
      <c r="O271" s="46">
        <v>283</v>
      </c>
      <c r="P271" s="46">
        <v>269</v>
      </c>
      <c r="Q271" s="46">
        <f t="shared" si="32"/>
        <v>14</v>
      </c>
      <c r="R271" s="34">
        <f t="shared" si="28"/>
        <v>103</v>
      </c>
      <c r="S271" s="34">
        <v>230</v>
      </c>
      <c r="T271" s="34" t="str">
        <f t="shared" si="29"/>
        <v> </v>
      </c>
      <c r="U271" s="34" t="str">
        <f t="shared" si="33"/>
        <v> </v>
      </c>
      <c r="V271" s="34" t="str">
        <f t="shared" si="34"/>
        <v>低分</v>
      </c>
    </row>
    <row r="272" ht="17.1" customHeight="1" spans="1:22">
      <c r="A272" s="197">
        <v>269</v>
      </c>
      <c r="B272" s="198">
        <v>8728</v>
      </c>
      <c r="C272" s="199" t="s">
        <v>73</v>
      </c>
      <c r="D272" s="31" t="s">
        <v>321</v>
      </c>
      <c r="E272" s="32">
        <v>49</v>
      </c>
      <c r="F272" s="32">
        <v>15</v>
      </c>
      <c r="G272" s="32">
        <v>32</v>
      </c>
      <c r="H272" s="32">
        <v>15</v>
      </c>
      <c r="I272" s="32">
        <v>43</v>
      </c>
      <c r="J272" s="33">
        <v>17</v>
      </c>
      <c r="K272" s="32">
        <v>13</v>
      </c>
      <c r="L272" s="32">
        <v>18</v>
      </c>
      <c r="M272" s="44">
        <f t="shared" si="30"/>
        <v>202</v>
      </c>
      <c r="N272" s="45">
        <f t="shared" si="31"/>
        <v>0.288571428571429</v>
      </c>
      <c r="O272" s="46">
        <v>296</v>
      </c>
      <c r="P272" s="46">
        <v>270</v>
      </c>
      <c r="Q272" s="46">
        <f t="shared" si="32"/>
        <v>26</v>
      </c>
      <c r="R272" s="34">
        <f t="shared" si="28"/>
        <v>96</v>
      </c>
      <c r="S272" s="34">
        <v>255</v>
      </c>
      <c r="T272" s="34" t="str">
        <f t="shared" si="29"/>
        <v> </v>
      </c>
      <c r="U272" s="34" t="str">
        <f t="shared" si="33"/>
        <v> </v>
      </c>
      <c r="V272" s="34" t="str">
        <f t="shared" si="34"/>
        <v>低分</v>
      </c>
    </row>
    <row r="273" ht="17.1" customHeight="1" spans="1:22">
      <c r="A273" s="197">
        <v>270</v>
      </c>
      <c r="B273" s="198">
        <v>8634</v>
      </c>
      <c r="C273" s="199" t="s">
        <v>57</v>
      </c>
      <c r="D273" s="31" t="s">
        <v>322</v>
      </c>
      <c r="E273" s="32">
        <v>35</v>
      </c>
      <c r="F273" s="32">
        <v>15</v>
      </c>
      <c r="G273" s="32">
        <v>25</v>
      </c>
      <c r="H273" s="32">
        <v>23</v>
      </c>
      <c r="I273" s="32">
        <v>34</v>
      </c>
      <c r="J273" s="33">
        <v>37</v>
      </c>
      <c r="K273" s="32">
        <v>10</v>
      </c>
      <c r="L273" s="32">
        <v>21</v>
      </c>
      <c r="M273" s="44">
        <f t="shared" si="30"/>
        <v>200</v>
      </c>
      <c r="N273" s="45">
        <f t="shared" si="31"/>
        <v>0.285714285714286</v>
      </c>
      <c r="O273" s="46">
        <v>259</v>
      </c>
      <c r="P273" s="46">
        <v>271</v>
      </c>
      <c r="Q273" s="46">
        <f t="shared" si="32"/>
        <v>-12</v>
      </c>
      <c r="R273" s="34">
        <f t="shared" si="28"/>
        <v>75</v>
      </c>
      <c r="S273" s="34">
        <v>300</v>
      </c>
      <c r="T273" s="34" t="str">
        <f t="shared" si="29"/>
        <v> </v>
      </c>
      <c r="U273" s="34" t="str">
        <f t="shared" si="33"/>
        <v> </v>
      </c>
      <c r="V273" s="34" t="str">
        <f t="shared" si="34"/>
        <v>低分</v>
      </c>
    </row>
    <row r="274" ht="17.1" customHeight="1" spans="1:22">
      <c r="A274" s="197">
        <v>271</v>
      </c>
      <c r="B274" s="198">
        <v>8637</v>
      </c>
      <c r="C274" s="199" t="s">
        <v>69</v>
      </c>
      <c r="D274" s="31" t="s">
        <v>323</v>
      </c>
      <c r="E274" s="32">
        <v>49</v>
      </c>
      <c r="F274" s="32">
        <v>36</v>
      </c>
      <c r="G274" s="32">
        <v>24</v>
      </c>
      <c r="H274" s="32">
        <v>16</v>
      </c>
      <c r="I274" s="32">
        <v>27</v>
      </c>
      <c r="J274" s="33">
        <v>17</v>
      </c>
      <c r="K274" s="32">
        <v>14</v>
      </c>
      <c r="L274" s="32">
        <v>16</v>
      </c>
      <c r="M274" s="44">
        <f t="shared" si="30"/>
        <v>199</v>
      </c>
      <c r="N274" s="45">
        <f t="shared" si="31"/>
        <v>0.284285714285714</v>
      </c>
      <c r="O274" s="46">
        <v>262</v>
      </c>
      <c r="P274" s="46">
        <v>272</v>
      </c>
      <c r="Q274" s="46">
        <f t="shared" si="32"/>
        <v>-10</v>
      </c>
      <c r="R274" s="34">
        <f t="shared" si="28"/>
        <v>109</v>
      </c>
      <c r="S274" s="34">
        <v>215</v>
      </c>
      <c r="T274" s="34" t="str">
        <f t="shared" si="29"/>
        <v> </v>
      </c>
      <c r="U274" s="34" t="str">
        <f t="shared" si="33"/>
        <v> </v>
      </c>
      <c r="V274" s="34" t="str">
        <f t="shared" si="34"/>
        <v>低分</v>
      </c>
    </row>
    <row r="275" ht="17.1" customHeight="1" spans="1:22">
      <c r="A275" s="197">
        <v>273</v>
      </c>
      <c r="B275" s="198">
        <v>8705</v>
      </c>
      <c r="C275" s="199" t="s">
        <v>55</v>
      </c>
      <c r="D275" s="31" t="s">
        <v>324</v>
      </c>
      <c r="E275" s="32">
        <v>57</v>
      </c>
      <c r="F275" s="32">
        <v>17</v>
      </c>
      <c r="G275" s="32">
        <v>32</v>
      </c>
      <c r="H275" s="32">
        <v>9</v>
      </c>
      <c r="I275" s="32">
        <v>40</v>
      </c>
      <c r="J275" s="33">
        <v>7</v>
      </c>
      <c r="K275" s="32">
        <v>20</v>
      </c>
      <c r="L275" s="32">
        <v>16</v>
      </c>
      <c r="M275" s="44">
        <f t="shared" si="30"/>
        <v>198</v>
      </c>
      <c r="N275" s="45">
        <f t="shared" si="31"/>
        <v>0.282857142857143</v>
      </c>
      <c r="O275" s="46">
        <v>273</v>
      </c>
      <c r="P275" s="46">
        <v>273</v>
      </c>
      <c r="Q275" s="46">
        <f t="shared" si="32"/>
        <v>0</v>
      </c>
      <c r="R275" s="34">
        <f t="shared" si="28"/>
        <v>106</v>
      </c>
      <c r="S275" s="34">
        <v>222</v>
      </c>
      <c r="T275" s="34" t="str">
        <f t="shared" si="29"/>
        <v> </v>
      </c>
      <c r="U275" s="34" t="str">
        <f t="shared" si="33"/>
        <v> </v>
      </c>
      <c r="V275" s="34" t="str">
        <f t="shared" si="34"/>
        <v>低分</v>
      </c>
    </row>
    <row r="276" ht="17.1" customHeight="1" spans="1:22">
      <c r="A276" s="197">
        <v>274</v>
      </c>
      <c r="B276" s="198">
        <v>8524</v>
      </c>
      <c r="C276" s="199" t="s">
        <v>55</v>
      </c>
      <c r="D276" s="31" t="s">
        <v>325</v>
      </c>
      <c r="E276" s="32">
        <v>53</v>
      </c>
      <c r="F276" s="32">
        <v>14</v>
      </c>
      <c r="G276" s="32">
        <v>29</v>
      </c>
      <c r="H276" s="32">
        <v>20</v>
      </c>
      <c r="I276" s="32">
        <v>29</v>
      </c>
      <c r="J276" s="33">
        <v>15</v>
      </c>
      <c r="K276" s="32">
        <v>21</v>
      </c>
      <c r="L276" s="32">
        <v>17</v>
      </c>
      <c r="M276" s="44">
        <f t="shared" si="30"/>
        <v>198</v>
      </c>
      <c r="N276" s="45">
        <f t="shared" si="31"/>
        <v>0.282857142857143</v>
      </c>
      <c r="O276" s="46">
        <v>203</v>
      </c>
      <c r="P276" s="46">
        <v>274</v>
      </c>
      <c r="Q276" s="46">
        <f t="shared" si="32"/>
        <v>-71</v>
      </c>
      <c r="R276" s="34">
        <f t="shared" si="28"/>
        <v>96</v>
      </c>
      <c r="S276" s="34">
        <v>256</v>
      </c>
      <c r="T276" s="34" t="str">
        <f t="shared" si="29"/>
        <v> </v>
      </c>
      <c r="U276" s="34" t="str">
        <f t="shared" si="33"/>
        <v> </v>
      </c>
      <c r="V276" s="34" t="str">
        <f t="shared" si="34"/>
        <v>低分</v>
      </c>
    </row>
    <row r="277" ht="17.1" customHeight="1" spans="1:22">
      <c r="A277" s="197">
        <v>275</v>
      </c>
      <c r="B277" s="198">
        <v>8712</v>
      </c>
      <c r="C277" s="199" t="s">
        <v>73</v>
      </c>
      <c r="D277" s="31" t="s">
        <v>326</v>
      </c>
      <c r="E277" s="32">
        <v>54</v>
      </c>
      <c r="F277" s="32">
        <v>7</v>
      </c>
      <c r="G277" s="32">
        <v>22</v>
      </c>
      <c r="H277" s="32">
        <v>19</v>
      </c>
      <c r="I277" s="32">
        <v>26</v>
      </c>
      <c r="J277" s="33">
        <v>26</v>
      </c>
      <c r="K277" s="32">
        <v>25</v>
      </c>
      <c r="L277" s="32">
        <v>18</v>
      </c>
      <c r="M277" s="44">
        <f t="shared" si="30"/>
        <v>197</v>
      </c>
      <c r="N277" s="45">
        <f t="shared" si="31"/>
        <v>0.281428571428571</v>
      </c>
      <c r="O277" s="46">
        <v>280</v>
      </c>
      <c r="P277" s="46">
        <v>275</v>
      </c>
      <c r="Q277" s="46">
        <f t="shared" si="32"/>
        <v>5</v>
      </c>
      <c r="R277" s="34">
        <f t="shared" si="28"/>
        <v>83</v>
      </c>
      <c r="S277" s="34">
        <v>284</v>
      </c>
      <c r="T277" s="34" t="str">
        <f t="shared" si="29"/>
        <v> </v>
      </c>
      <c r="U277" s="34" t="str">
        <f t="shared" si="33"/>
        <v> </v>
      </c>
      <c r="V277" s="34" t="str">
        <f t="shared" si="34"/>
        <v>低分</v>
      </c>
    </row>
    <row r="278" ht="17.1" customHeight="1" spans="1:22">
      <c r="A278" s="197">
        <v>276</v>
      </c>
      <c r="B278" s="198">
        <v>8626</v>
      </c>
      <c r="C278" s="199" t="s">
        <v>52</v>
      </c>
      <c r="D278" s="35" t="s">
        <v>327</v>
      </c>
      <c r="E278" s="32">
        <v>15</v>
      </c>
      <c r="F278" s="32">
        <v>22</v>
      </c>
      <c r="G278" s="32">
        <v>32</v>
      </c>
      <c r="H278" s="32">
        <v>18</v>
      </c>
      <c r="I278" s="32">
        <v>28</v>
      </c>
      <c r="J278" s="33">
        <v>40</v>
      </c>
      <c r="K278" s="32">
        <v>23</v>
      </c>
      <c r="L278" s="32">
        <v>19</v>
      </c>
      <c r="M278" s="44">
        <f t="shared" si="30"/>
        <v>197</v>
      </c>
      <c r="N278" s="45">
        <f t="shared" si="31"/>
        <v>0.281428571428571</v>
      </c>
      <c r="O278" s="46">
        <v>251</v>
      </c>
      <c r="P278" s="46">
        <v>276</v>
      </c>
      <c r="Q278" s="46">
        <f t="shared" si="32"/>
        <v>-25</v>
      </c>
      <c r="R278" s="34">
        <f t="shared" si="28"/>
        <v>69</v>
      </c>
      <c r="S278" s="34">
        <v>306</v>
      </c>
      <c r="T278" s="34" t="str">
        <f t="shared" si="29"/>
        <v> </v>
      </c>
      <c r="U278" s="34" t="str">
        <f t="shared" si="33"/>
        <v> </v>
      </c>
      <c r="V278" s="34" t="str">
        <f t="shared" si="34"/>
        <v>低分</v>
      </c>
    </row>
    <row r="279" ht="17.1" customHeight="1" spans="1:22">
      <c r="A279" s="197">
        <v>277</v>
      </c>
      <c r="B279" s="198">
        <v>8642</v>
      </c>
      <c r="C279" s="199" t="s">
        <v>57</v>
      </c>
      <c r="D279" s="31" t="s">
        <v>328</v>
      </c>
      <c r="E279" s="32">
        <v>54</v>
      </c>
      <c r="F279" s="32">
        <v>17</v>
      </c>
      <c r="G279" s="32">
        <v>32</v>
      </c>
      <c r="H279" s="32">
        <v>19</v>
      </c>
      <c r="I279" s="32">
        <v>25</v>
      </c>
      <c r="J279" s="33">
        <v>15</v>
      </c>
      <c r="K279" s="32">
        <v>15</v>
      </c>
      <c r="L279" s="32">
        <v>19</v>
      </c>
      <c r="M279" s="44">
        <f t="shared" si="30"/>
        <v>196</v>
      </c>
      <c r="N279" s="45">
        <f t="shared" si="31"/>
        <v>0.28</v>
      </c>
      <c r="O279" s="46">
        <v>267</v>
      </c>
      <c r="P279" s="46">
        <v>277</v>
      </c>
      <c r="Q279" s="46">
        <f t="shared" si="32"/>
        <v>-10</v>
      </c>
      <c r="R279" s="34">
        <f t="shared" si="28"/>
        <v>103</v>
      </c>
      <c r="S279" s="34">
        <v>231</v>
      </c>
      <c r="T279" s="34" t="str">
        <f t="shared" si="29"/>
        <v> </v>
      </c>
      <c r="U279" s="34" t="str">
        <f t="shared" si="33"/>
        <v> </v>
      </c>
      <c r="V279" s="34" t="str">
        <f t="shared" si="34"/>
        <v>低分</v>
      </c>
    </row>
    <row r="280" ht="17.1" customHeight="1" spans="1:22">
      <c r="A280" s="197">
        <v>279</v>
      </c>
      <c r="B280" s="198">
        <v>8714</v>
      </c>
      <c r="C280" s="199" t="s">
        <v>73</v>
      </c>
      <c r="D280" s="31" t="s">
        <v>329</v>
      </c>
      <c r="E280" s="32">
        <v>51</v>
      </c>
      <c r="F280" s="32">
        <v>7</v>
      </c>
      <c r="G280" s="32">
        <v>31</v>
      </c>
      <c r="H280" s="32">
        <v>19</v>
      </c>
      <c r="I280" s="32">
        <v>41</v>
      </c>
      <c r="J280" s="33">
        <v>24</v>
      </c>
      <c r="K280" s="32">
        <v>10</v>
      </c>
      <c r="L280" s="32">
        <v>12</v>
      </c>
      <c r="M280" s="44">
        <f t="shared" si="30"/>
        <v>195</v>
      </c>
      <c r="N280" s="45">
        <f t="shared" si="31"/>
        <v>0.278571428571429</v>
      </c>
      <c r="O280" s="46">
        <v>282</v>
      </c>
      <c r="P280" s="46">
        <v>278</v>
      </c>
      <c r="Q280" s="46">
        <f t="shared" si="32"/>
        <v>4</v>
      </c>
      <c r="R280" s="34">
        <f t="shared" si="28"/>
        <v>89</v>
      </c>
      <c r="S280" s="34">
        <v>276</v>
      </c>
      <c r="T280" s="34" t="str">
        <f t="shared" si="29"/>
        <v> </v>
      </c>
      <c r="U280" s="34" t="str">
        <f t="shared" si="33"/>
        <v> </v>
      </c>
      <c r="V280" s="34" t="str">
        <f t="shared" si="34"/>
        <v>低分</v>
      </c>
    </row>
    <row r="281" ht="17.1" customHeight="1" spans="1:22">
      <c r="A281" s="197">
        <v>278</v>
      </c>
      <c r="B281" s="198">
        <v>8710</v>
      </c>
      <c r="C281" s="199" t="s">
        <v>52</v>
      </c>
      <c r="D281" s="31" t="s">
        <v>330</v>
      </c>
      <c r="E281" s="32">
        <v>54</v>
      </c>
      <c r="F281" s="32">
        <v>12</v>
      </c>
      <c r="G281" s="32">
        <v>30</v>
      </c>
      <c r="H281" s="32">
        <v>17</v>
      </c>
      <c r="I281" s="32">
        <v>37</v>
      </c>
      <c r="J281" s="33">
        <v>14</v>
      </c>
      <c r="K281" s="32">
        <v>20</v>
      </c>
      <c r="L281" s="32">
        <v>11</v>
      </c>
      <c r="M281" s="44">
        <f t="shared" si="30"/>
        <v>195</v>
      </c>
      <c r="N281" s="45">
        <f t="shared" si="31"/>
        <v>0.278571428571429</v>
      </c>
      <c r="O281" s="46">
        <v>278</v>
      </c>
      <c r="P281" s="46">
        <v>279</v>
      </c>
      <c r="Q281" s="46">
        <f t="shared" si="32"/>
        <v>-1</v>
      </c>
      <c r="R281" s="34">
        <f t="shared" si="28"/>
        <v>96</v>
      </c>
      <c r="S281" s="34">
        <v>257</v>
      </c>
      <c r="T281" s="34" t="str">
        <f t="shared" si="29"/>
        <v> </v>
      </c>
      <c r="U281" s="34" t="str">
        <f t="shared" si="33"/>
        <v> </v>
      </c>
      <c r="V281" s="34" t="str">
        <f t="shared" si="34"/>
        <v>低分</v>
      </c>
    </row>
    <row r="282" ht="17.1" customHeight="1" spans="1:22">
      <c r="A282" s="197">
        <v>280</v>
      </c>
      <c r="B282" s="198">
        <v>8732</v>
      </c>
      <c r="C282" s="199" t="s">
        <v>52</v>
      </c>
      <c r="D282" s="31" t="s">
        <v>331</v>
      </c>
      <c r="E282" s="32">
        <v>44</v>
      </c>
      <c r="F282" s="32">
        <v>13</v>
      </c>
      <c r="G282" s="32">
        <v>40</v>
      </c>
      <c r="H282" s="32">
        <v>14</v>
      </c>
      <c r="I282" s="32">
        <v>30</v>
      </c>
      <c r="J282" s="33">
        <v>24</v>
      </c>
      <c r="K282" s="32">
        <v>17</v>
      </c>
      <c r="L282" s="32">
        <v>12</v>
      </c>
      <c r="M282" s="44">
        <f t="shared" si="30"/>
        <v>194</v>
      </c>
      <c r="N282" s="45">
        <f t="shared" si="31"/>
        <v>0.277142857142857</v>
      </c>
      <c r="O282" s="46">
        <v>300</v>
      </c>
      <c r="P282" s="46">
        <v>280</v>
      </c>
      <c r="Q282" s="46">
        <f t="shared" si="32"/>
        <v>20</v>
      </c>
      <c r="R282" s="34">
        <f t="shared" si="28"/>
        <v>97</v>
      </c>
      <c r="S282" s="34">
        <v>252</v>
      </c>
      <c r="T282" s="34" t="str">
        <f t="shared" si="29"/>
        <v> </v>
      </c>
      <c r="U282" s="34" t="str">
        <f t="shared" si="33"/>
        <v> </v>
      </c>
      <c r="V282" s="34" t="str">
        <f t="shared" si="34"/>
        <v>低分</v>
      </c>
    </row>
    <row r="283" ht="17.1" customHeight="1" spans="1:22">
      <c r="A283" s="197">
        <v>281</v>
      </c>
      <c r="B283" s="198">
        <v>8708</v>
      </c>
      <c r="C283" s="199" t="s">
        <v>47</v>
      </c>
      <c r="D283" s="31" t="s">
        <v>332</v>
      </c>
      <c r="E283" s="32">
        <v>30</v>
      </c>
      <c r="F283" s="32">
        <v>16</v>
      </c>
      <c r="G283" s="32">
        <v>31</v>
      </c>
      <c r="H283" s="32">
        <v>20</v>
      </c>
      <c r="I283" s="32">
        <v>32</v>
      </c>
      <c r="J283" s="33">
        <v>22</v>
      </c>
      <c r="K283" s="32">
        <v>23</v>
      </c>
      <c r="L283" s="32">
        <v>20</v>
      </c>
      <c r="M283" s="44">
        <f t="shared" si="30"/>
        <v>194</v>
      </c>
      <c r="N283" s="45">
        <f t="shared" si="31"/>
        <v>0.277142857142857</v>
      </c>
      <c r="O283" s="46">
        <v>276</v>
      </c>
      <c r="P283" s="46">
        <v>281</v>
      </c>
      <c r="Q283" s="46">
        <f t="shared" si="32"/>
        <v>-5</v>
      </c>
      <c r="R283" s="34">
        <f t="shared" si="28"/>
        <v>77</v>
      </c>
      <c r="S283" s="34">
        <v>297</v>
      </c>
      <c r="T283" s="34" t="str">
        <f t="shared" si="29"/>
        <v> </v>
      </c>
      <c r="U283" s="34" t="str">
        <f t="shared" si="33"/>
        <v> </v>
      </c>
      <c r="V283" s="34" t="str">
        <f t="shared" si="34"/>
        <v>低分</v>
      </c>
    </row>
    <row r="284" ht="17.1" customHeight="1" spans="1:22">
      <c r="A284" s="197">
        <v>282</v>
      </c>
      <c r="B284" s="198">
        <v>8537</v>
      </c>
      <c r="C284" s="199" t="s">
        <v>69</v>
      </c>
      <c r="D284" s="31" t="s">
        <v>333</v>
      </c>
      <c r="E284" s="32">
        <v>31</v>
      </c>
      <c r="F284" s="32">
        <v>16</v>
      </c>
      <c r="G284" s="32">
        <v>34</v>
      </c>
      <c r="H284" s="32">
        <v>11</v>
      </c>
      <c r="I284" s="32">
        <v>4</v>
      </c>
      <c r="J284" s="33">
        <v>49</v>
      </c>
      <c r="K284" s="32">
        <v>22</v>
      </c>
      <c r="L284" s="32">
        <v>26</v>
      </c>
      <c r="M284" s="44">
        <f t="shared" si="30"/>
        <v>193</v>
      </c>
      <c r="N284" s="45">
        <f t="shared" si="31"/>
        <v>0.275714285714286</v>
      </c>
      <c r="O284" s="46">
        <v>216</v>
      </c>
      <c r="P284" s="46">
        <v>282</v>
      </c>
      <c r="Q284" s="46">
        <f t="shared" si="32"/>
        <v>-66</v>
      </c>
      <c r="R284" s="34">
        <f t="shared" si="28"/>
        <v>81</v>
      </c>
      <c r="S284" s="34">
        <v>288</v>
      </c>
      <c r="T284" s="34" t="str">
        <f t="shared" si="29"/>
        <v> </v>
      </c>
      <c r="U284" s="34" t="str">
        <f t="shared" si="33"/>
        <v> </v>
      </c>
      <c r="V284" s="34" t="str">
        <f t="shared" si="34"/>
        <v>低分</v>
      </c>
    </row>
    <row r="285" ht="17.1" customHeight="1" spans="1:22">
      <c r="A285" s="197">
        <v>283</v>
      </c>
      <c r="B285" s="198">
        <v>8806</v>
      </c>
      <c r="C285" s="199" t="s">
        <v>45</v>
      </c>
      <c r="D285" s="31" t="s">
        <v>334</v>
      </c>
      <c r="E285" s="32">
        <v>53</v>
      </c>
      <c r="F285" s="32">
        <v>9</v>
      </c>
      <c r="G285" s="32">
        <v>29</v>
      </c>
      <c r="H285" s="32">
        <v>10</v>
      </c>
      <c r="I285" s="32">
        <v>42</v>
      </c>
      <c r="J285" s="33">
        <v>28</v>
      </c>
      <c r="K285" s="32">
        <v>11</v>
      </c>
      <c r="L285" s="32">
        <v>9</v>
      </c>
      <c r="M285" s="44">
        <f t="shared" si="30"/>
        <v>191</v>
      </c>
      <c r="N285" s="45">
        <f t="shared" si="31"/>
        <v>0.272857142857143</v>
      </c>
      <c r="O285" s="46">
        <v>317</v>
      </c>
      <c r="P285" s="46">
        <v>283</v>
      </c>
      <c r="Q285" s="46">
        <f t="shared" si="32"/>
        <v>34</v>
      </c>
      <c r="R285" s="34">
        <f t="shared" si="28"/>
        <v>91</v>
      </c>
      <c r="S285" s="34">
        <v>273</v>
      </c>
      <c r="T285" s="34" t="str">
        <f t="shared" si="29"/>
        <v> </v>
      </c>
      <c r="U285" s="34" t="str">
        <f t="shared" si="33"/>
        <v> </v>
      </c>
      <c r="V285" s="34" t="str">
        <f t="shared" si="34"/>
        <v>低分</v>
      </c>
    </row>
    <row r="286" ht="17.1" customHeight="1" spans="1:22">
      <c r="A286" s="197">
        <v>284</v>
      </c>
      <c r="B286" s="198">
        <v>8724</v>
      </c>
      <c r="C286" s="199" t="s">
        <v>55</v>
      </c>
      <c r="D286" s="31" t="s">
        <v>335</v>
      </c>
      <c r="E286" s="32">
        <v>53</v>
      </c>
      <c r="F286" s="32">
        <v>10</v>
      </c>
      <c r="G286" s="32">
        <v>46</v>
      </c>
      <c r="H286" s="32">
        <v>11</v>
      </c>
      <c r="I286" s="32">
        <v>34</v>
      </c>
      <c r="J286" s="33">
        <v>15</v>
      </c>
      <c r="K286" s="32">
        <v>10</v>
      </c>
      <c r="L286" s="32">
        <v>11</v>
      </c>
      <c r="M286" s="44">
        <f t="shared" si="30"/>
        <v>190</v>
      </c>
      <c r="N286" s="45">
        <f t="shared" si="31"/>
        <v>0.271428571428571</v>
      </c>
      <c r="O286" s="46">
        <v>292</v>
      </c>
      <c r="P286" s="46">
        <v>284</v>
      </c>
      <c r="Q286" s="46">
        <f t="shared" si="32"/>
        <v>8</v>
      </c>
      <c r="R286" s="34">
        <f t="shared" si="28"/>
        <v>109</v>
      </c>
      <c r="S286" s="34">
        <v>216</v>
      </c>
      <c r="T286" s="34" t="str">
        <f t="shared" si="29"/>
        <v> </v>
      </c>
      <c r="U286" s="34" t="str">
        <f t="shared" si="33"/>
        <v> </v>
      </c>
      <c r="V286" s="34" t="str">
        <f t="shared" si="34"/>
        <v>低分</v>
      </c>
    </row>
    <row r="287" ht="17.1" customHeight="1" spans="1:22">
      <c r="A287" s="197">
        <v>285</v>
      </c>
      <c r="B287" s="198">
        <v>8722</v>
      </c>
      <c r="C287" s="199" t="s">
        <v>49</v>
      </c>
      <c r="D287" s="31" t="s">
        <v>336</v>
      </c>
      <c r="E287" s="32">
        <v>52</v>
      </c>
      <c r="F287" s="32">
        <v>15</v>
      </c>
      <c r="G287" s="32">
        <v>25</v>
      </c>
      <c r="H287" s="32">
        <v>13</v>
      </c>
      <c r="I287" s="32">
        <v>34</v>
      </c>
      <c r="J287" s="33">
        <v>21</v>
      </c>
      <c r="K287" s="32">
        <v>9</v>
      </c>
      <c r="L287" s="32">
        <v>18</v>
      </c>
      <c r="M287" s="44">
        <f t="shared" si="30"/>
        <v>187</v>
      </c>
      <c r="N287" s="45">
        <f t="shared" si="31"/>
        <v>0.267142857142857</v>
      </c>
      <c r="O287" s="46">
        <v>290</v>
      </c>
      <c r="P287" s="46">
        <v>285</v>
      </c>
      <c r="Q287" s="46">
        <f t="shared" si="32"/>
        <v>5</v>
      </c>
      <c r="R287" s="34">
        <f t="shared" ref="R287:R350" si="35">E287+F287+G287</f>
        <v>92</v>
      </c>
      <c r="S287" s="34">
        <v>268</v>
      </c>
      <c r="T287" s="34" t="str">
        <f t="shared" ref="T287:T350" si="36">IF(AND(E287&gt;=72,F287&gt;=72,G287&gt;=72),"☆"," ")</f>
        <v> </v>
      </c>
      <c r="U287" s="34" t="str">
        <f t="shared" si="33"/>
        <v> </v>
      </c>
      <c r="V287" s="34" t="str">
        <f t="shared" si="34"/>
        <v>低分</v>
      </c>
    </row>
    <row r="288" ht="17.1" customHeight="1" spans="1:22">
      <c r="A288" s="197">
        <v>286</v>
      </c>
      <c r="B288" s="198">
        <v>8601</v>
      </c>
      <c r="C288" s="199" t="s">
        <v>73</v>
      </c>
      <c r="D288" s="31" t="s">
        <v>337</v>
      </c>
      <c r="E288" s="32">
        <v>32</v>
      </c>
      <c r="F288" s="32">
        <v>14</v>
      </c>
      <c r="G288" s="32">
        <v>39</v>
      </c>
      <c r="H288" s="32">
        <v>15</v>
      </c>
      <c r="I288" s="32">
        <v>42</v>
      </c>
      <c r="J288" s="33">
        <v>18</v>
      </c>
      <c r="K288" s="32">
        <v>11</v>
      </c>
      <c r="L288" s="32">
        <v>16</v>
      </c>
      <c r="M288" s="44">
        <f t="shared" si="30"/>
        <v>187</v>
      </c>
      <c r="N288" s="45">
        <f t="shared" si="31"/>
        <v>0.267142857142857</v>
      </c>
      <c r="O288" s="46">
        <v>226</v>
      </c>
      <c r="P288" s="46">
        <v>286</v>
      </c>
      <c r="Q288" s="46">
        <f t="shared" si="32"/>
        <v>-60</v>
      </c>
      <c r="R288" s="34">
        <f t="shared" si="35"/>
        <v>85</v>
      </c>
      <c r="S288" s="34">
        <v>280</v>
      </c>
      <c r="T288" s="34" t="str">
        <f t="shared" si="36"/>
        <v> </v>
      </c>
      <c r="U288" s="34" t="str">
        <f t="shared" si="33"/>
        <v> </v>
      </c>
      <c r="V288" s="34" t="str">
        <f t="shared" si="34"/>
        <v>低分</v>
      </c>
    </row>
    <row r="289" ht="17.1" customHeight="1" spans="1:22">
      <c r="A289" s="197">
        <v>287</v>
      </c>
      <c r="B289" s="198">
        <v>8734</v>
      </c>
      <c r="C289" s="199" t="s">
        <v>73</v>
      </c>
      <c r="D289" s="31" t="s">
        <v>338</v>
      </c>
      <c r="E289" s="32">
        <v>39</v>
      </c>
      <c r="F289" s="32">
        <v>13</v>
      </c>
      <c r="G289" s="32">
        <v>41</v>
      </c>
      <c r="H289" s="32">
        <v>13</v>
      </c>
      <c r="I289" s="32">
        <v>34</v>
      </c>
      <c r="J289" s="33">
        <v>16</v>
      </c>
      <c r="K289" s="32">
        <v>16</v>
      </c>
      <c r="L289" s="32">
        <v>14</v>
      </c>
      <c r="M289" s="44">
        <f t="shared" si="30"/>
        <v>186</v>
      </c>
      <c r="N289" s="45">
        <f t="shared" si="31"/>
        <v>0.265714285714286</v>
      </c>
      <c r="O289" s="46">
        <v>302</v>
      </c>
      <c r="P289" s="46">
        <v>287</v>
      </c>
      <c r="Q289" s="46">
        <f t="shared" si="32"/>
        <v>15</v>
      </c>
      <c r="R289" s="34">
        <f t="shared" si="35"/>
        <v>93</v>
      </c>
      <c r="S289" s="34">
        <v>265</v>
      </c>
      <c r="T289" s="34" t="str">
        <f t="shared" si="36"/>
        <v> </v>
      </c>
      <c r="U289" s="34" t="str">
        <f t="shared" si="33"/>
        <v> </v>
      </c>
      <c r="V289" s="34" t="str">
        <f t="shared" si="34"/>
        <v>低分</v>
      </c>
    </row>
    <row r="290" ht="17.1" customHeight="1" spans="1:22">
      <c r="A290" s="197">
        <v>288</v>
      </c>
      <c r="B290" s="198">
        <v>8624</v>
      </c>
      <c r="C290" s="199" t="s">
        <v>52</v>
      </c>
      <c r="D290" s="31" t="s">
        <v>339</v>
      </c>
      <c r="E290" s="32">
        <v>27</v>
      </c>
      <c r="F290" s="32">
        <v>15</v>
      </c>
      <c r="G290" s="32">
        <v>29</v>
      </c>
      <c r="H290" s="32">
        <v>13</v>
      </c>
      <c r="I290" s="32">
        <v>38</v>
      </c>
      <c r="J290" s="33">
        <v>16</v>
      </c>
      <c r="K290" s="32">
        <v>21</v>
      </c>
      <c r="L290" s="32">
        <v>22</v>
      </c>
      <c r="M290" s="44">
        <f t="shared" si="30"/>
        <v>181</v>
      </c>
      <c r="N290" s="45">
        <f t="shared" si="31"/>
        <v>0.258571428571429</v>
      </c>
      <c r="O290" s="46">
        <v>249</v>
      </c>
      <c r="P290" s="46">
        <v>288</v>
      </c>
      <c r="Q290" s="46">
        <f t="shared" si="32"/>
        <v>-39</v>
      </c>
      <c r="R290" s="34">
        <f t="shared" si="35"/>
        <v>71</v>
      </c>
      <c r="S290" s="34">
        <v>304</v>
      </c>
      <c r="T290" s="34" t="str">
        <f t="shared" si="36"/>
        <v> </v>
      </c>
      <c r="U290" s="34" t="str">
        <f t="shared" si="33"/>
        <v> </v>
      </c>
      <c r="V290" s="34" t="str">
        <f t="shared" si="34"/>
        <v>低分</v>
      </c>
    </row>
    <row r="291" ht="17.1" customHeight="1" spans="1:22">
      <c r="A291" s="197">
        <v>290</v>
      </c>
      <c r="B291" s="198">
        <v>8716</v>
      </c>
      <c r="C291" s="199" t="s">
        <v>45</v>
      </c>
      <c r="D291" s="31" t="s">
        <v>340</v>
      </c>
      <c r="E291" s="32">
        <v>41</v>
      </c>
      <c r="F291" s="32">
        <v>6</v>
      </c>
      <c r="G291" s="32">
        <v>32</v>
      </c>
      <c r="H291" s="32">
        <v>9</v>
      </c>
      <c r="I291" s="32">
        <v>37</v>
      </c>
      <c r="J291" s="33">
        <v>24</v>
      </c>
      <c r="K291" s="32">
        <v>19</v>
      </c>
      <c r="L291" s="32">
        <v>12</v>
      </c>
      <c r="M291" s="44">
        <f t="shared" si="30"/>
        <v>180</v>
      </c>
      <c r="N291" s="45">
        <f t="shared" si="31"/>
        <v>0.257142857142857</v>
      </c>
      <c r="O291" s="46">
        <v>284</v>
      </c>
      <c r="P291" s="46">
        <v>289</v>
      </c>
      <c r="Q291" s="46">
        <f t="shared" si="32"/>
        <v>-5</v>
      </c>
      <c r="R291" s="34">
        <f t="shared" si="35"/>
        <v>79</v>
      </c>
      <c r="S291" s="34">
        <v>293</v>
      </c>
      <c r="T291" s="34" t="str">
        <f t="shared" si="36"/>
        <v> </v>
      </c>
      <c r="U291" s="34" t="str">
        <f t="shared" si="33"/>
        <v> </v>
      </c>
      <c r="V291" s="34" t="str">
        <f t="shared" si="34"/>
        <v>低分</v>
      </c>
    </row>
    <row r="292" ht="17.1" customHeight="1" spans="1:22">
      <c r="A292" s="197">
        <v>289</v>
      </c>
      <c r="B292" s="198">
        <v>8827</v>
      </c>
      <c r="C292" s="199" t="s">
        <v>52</v>
      </c>
      <c r="D292" s="31" t="s">
        <v>341</v>
      </c>
      <c r="E292" s="32">
        <v>41</v>
      </c>
      <c r="F292" s="32">
        <v>13</v>
      </c>
      <c r="G292" s="32">
        <v>27</v>
      </c>
      <c r="H292" s="32">
        <v>16</v>
      </c>
      <c r="I292" s="32">
        <v>28</v>
      </c>
      <c r="J292" s="33">
        <v>22</v>
      </c>
      <c r="K292" s="32">
        <v>17</v>
      </c>
      <c r="L292" s="32">
        <v>16</v>
      </c>
      <c r="M292" s="44">
        <f t="shared" si="30"/>
        <v>180</v>
      </c>
      <c r="N292" s="45">
        <f t="shared" si="31"/>
        <v>0.257142857142857</v>
      </c>
      <c r="O292" s="46">
        <v>338</v>
      </c>
      <c r="P292" s="46">
        <v>290</v>
      </c>
      <c r="Q292" s="46">
        <f t="shared" si="32"/>
        <v>48</v>
      </c>
      <c r="R292" s="34">
        <f t="shared" si="35"/>
        <v>81</v>
      </c>
      <c r="S292" s="34">
        <v>289</v>
      </c>
      <c r="T292" s="34" t="str">
        <f t="shared" si="36"/>
        <v> </v>
      </c>
      <c r="U292" s="34" t="str">
        <f t="shared" si="33"/>
        <v> </v>
      </c>
      <c r="V292" s="34" t="str">
        <f t="shared" si="34"/>
        <v>低分</v>
      </c>
    </row>
    <row r="293" ht="17.1" customHeight="1" spans="1:22">
      <c r="A293" s="197">
        <v>292</v>
      </c>
      <c r="B293" s="198">
        <v>8639</v>
      </c>
      <c r="C293" s="199" t="s">
        <v>49</v>
      </c>
      <c r="D293" s="31" t="s">
        <v>342</v>
      </c>
      <c r="E293" s="32">
        <v>17</v>
      </c>
      <c r="F293" s="32">
        <v>10</v>
      </c>
      <c r="G293" s="32">
        <v>30</v>
      </c>
      <c r="H293" s="32">
        <v>15</v>
      </c>
      <c r="I293" s="32">
        <v>32</v>
      </c>
      <c r="J293" s="33">
        <v>37</v>
      </c>
      <c r="K293" s="32">
        <v>22</v>
      </c>
      <c r="L293" s="32">
        <v>14</v>
      </c>
      <c r="M293" s="44">
        <f t="shared" si="30"/>
        <v>177</v>
      </c>
      <c r="N293" s="45">
        <f t="shared" si="31"/>
        <v>0.252857142857143</v>
      </c>
      <c r="O293" s="46">
        <v>264</v>
      </c>
      <c r="P293" s="46">
        <v>291</v>
      </c>
      <c r="Q293" s="46">
        <f t="shared" si="32"/>
        <v>-27</v>
      </c>
      <c r="R293" s="34">
        <f t="shared" si="35"/>
        <v>57</v>
      </c>
      <c r="S293" s="34">
        <v>320</v>
      </c>
      <c r="T293" s="34" t="str">
        <f t="shared" si="36"/>
        <v> </v>
      </c>
      <c r="U293" s="34" t="str">
        <f t="shared" si="33"/>
        <v> </v>
      </c>
      <c r="V293" s="34" t="str">
        <f t="shared" si="34"/>
        <v>低分</v>
      </c>
    </row>
    <row r="294" ht="17.1" customHeight="1" spans="1:22">
      <c r="A294" s="197">
        <v>291</v>
      </c>
      <c r="B294" s="198">
        <v>8738</v>
      </c>
      <c r="C294" s="199" t="s">
        <v>69</v>
      </c>
      <c r="D294" s="31" t="s">
        <v>343</v>
      </c>
      <c r="E294" s="32">
        <v>28</v>
      </c>
      <c r="F294" s="32">
        <v>15</v>
      </c>
      <c r="G294" s="32">
        <v>30</v>
      </c>
      <c r="H294" s="32">
        <v>7</v>
      </c>
      <c r="I294" s="32">
        <v>36</v>
      </c>
      <c r="J294" s="33">
        <v>20</v>
      </c>
      <c r="K294" s="32">
        <v>21</v>
      </c>
      <c r="L294" s="32">
        <v>20</v>
      </c>
      <c r="M294" s="44">
        <f t="shared" si="30"/>
        <v>177</v>
      </c>
      <c r="N294" s="45">
        <f t="shared" si="31"/>
        <v>0.252857142857143</v>
      </c>
      <c r="O294" s="46">
        <v>306</v>
      </c>
      <c r="P294" s="46">
        <v>292</v>
      </c>
      <c r="Q294" s="46">
        <f t="shared" si="32"/>
        <v>14</v>
      </c>
      <c r="R294" s="34">
        <f t="shared" si="35"/>
        <v>73</v>
      </c>
      <c r="S294" s="34">
        <v>301</v>
      </c>
      <c r="T294" s="34" t="str">
        <f t="shared" si="36"/>
        <v> </v>
      </c>
      <c r="U294" s="34" t="str">
        <f t="shared" si="33"/>
        <v> </v>
      </c>
      <c r="V294" s="34" t="str">
        <f t="shared" si="34"/>
        <v>低分</v>
      </c>
    </row>
    <row r="295" ht="17.1" customHeight="1" spans="1:22">
      <c r="A295" s="197">
        <v>293</v>
      </c>
      <c r="B295" s="198">
        <v>8620</v>
      </c>
      <c r="C295" s="199" t="s">
        <v>49</v>
      </c>
      <c r="D295" s="31" t="s">
        <v>344</v>
      </c>
      <c r="E295" s="32">
        <v>39</v>
      </c>
      <c r="F295" s="32">
        <v>21</v>
      </c>
      <c r="G295" s="32">
        <v>23</v>
      </c>
      <c r="H295" s="32">
        <v>20</v>
      </c>
      <c r="I295" s="32">
        <v>18</v>
      </c>
      <c r="J295" s="33">
        <v>21</v>
      </c>
      <c r="K295" s="32">
        <v>17</v>
      </c>
      <c r="L295" s="32">
        <v>16</v>
      </c>
      <c r="M295" s="44">
        <f t="shared" si="30"/>
        <v>175</v>
      </c>
      <c r="N295" s="45">
        <f t="shared" si="31"/>
        <v>0.25</v>
      </c>
      <c r="O295" s="46">
        <v>245</v>
      </c>
      <c r="P295" s="46">
        <v>293</v>
      </c>
      <c r="Q295" s="46">
        <f t="shared" si="32"/>
        <v>-48</v>
      </c>
      <c r="R295" s="34">
        <f t="shared" si="35"/>
        <v>83</v>
      </c>
      <c r="S295" s="34">
        <v>285</v>
      </c>
      <c r="T295" s="34" t="str">
        <f t="shared" si="36"/>
        <v> </v>
      </c>
      <c r="U295" s="34" t="str">
        <f t="shared" si="33"/>
        <v> </v>
      </c>
      <c r="V295" s="34" t="str">
        <f t="shared" si="34"/>
        <v>低分</v>
      </c>
    </row>
    <row r="296" ht="17.1" customHeight="1" spans="1:22">
      <c r="A296" s="197">
        <v>294</v>
      </c>
      <c r="B296" s="198">
        <v>8742</v>
      </c>
      <c r="C296" s="199" t="s">
        <v>57</v>
      </c>
      <c r="D296" s="31" t="s">
        <v>345</v>
      </c>
      <c r="E296" s="32">
        <v>40</v>
      </c>
      <c r="F296" s="32">
        <v>6</v>
      </c>
      <c r="G296" s="32">
        <v>35</v>
      </c>
      <c r="H296" s="32">
        <v>14</v>
      </c>
      <c r="I296" s="32">
        <v>34</v>
      </c>
      <c r="J296" s="33">
        <v>22</v>
      </c>
      <c r="K296" s="32">
        <v>14</v>
      </c>
      <c r="L296" s="32">
        <v>10</v>
      </c>
      <c r="M296" s="44">
        <f t="shared" si="30"/>
        <v>175</v>
      </c>
      <c r="N296" s="45">
        <f t="shared" si="31"/>
        <v>0.25</v>
      </c>
      <c r="O296" s="46">
        <v>310</v>
      </c>
      <c r="P296" s="46">
        <v>294</v>
      </c>
      <c r="Q296" s="46">
        <f t="shared" si="32"/>
        <v>16</v>
      </c>
      <c r="R296" s="34">
        <f t="shared" si="35"/>
        <v>81</v>
      </c>
      <c r="S296" s="34">
        <v>290</v>
      </c>
      <c r="T296" s="34" t="str">
        <f t="shared" si="36"/>
        <v> </v>
      </c>
      <c r="U296" s="34" t="str">
        <f t="shared" si="33"/>
        <v> </v>
      </c>
      <c r="V296" s="34" t="str">
        <f t="shared" si="34"/>
        <v>低分</v>
      </c>
    </row>
    <row r="297" ht="17.1" customHeight="1" spans="1:22">
      <c r="A297" s="197">
        <v>296</v>
      </c>
      <c r="B297" s="198">
        <v>8808</v>
      </c>
      <c r="C297" s="199" t="s">
        <v>49</v>
      </c>
      <c r="D297" s="31" t="s">
        <v>346</v>
      </c>
      <c r="E297" s="32">
        <v>24</v>
      </c>
      <c r="F297" s="32">
        <v>12</v>
      </c>
      <c r="G297" s="32">
        <v>43</v>
      </c>
      <c r="H297" s="32">
        <v>10</v>
      </c>
      <c r="I297" s="32">
        <v>32</v>
      </c>
      <c r="J297" s="33">
        <v>21</v>
      </c>
      <c r="K297" s="32">
        <v>14</v>
      </c>
      <c r="L297" s="32">
        <v>18</v>
      </c>
      <c r="M297" s="44">
        <f t="shared" si="30"/>
        <v>174</v>
      </c>
      <c r="N297" s="45">
        <f t="shared" si="31"/>
        <v>0.248571428571429</v>
      </c>
      <c r="O297" s="46">
        <v>319</v>
      </c>
      <c r="P297" s="46">
        <v>295</v>
      </c>
      <c r="Q297" s="46">
        <f t="shared" si="32"/>
        <v>24</v>
      </c>
      <c r="R297" s="34">
        <f t="shared" si="35"/>
        <v>79</v>
      </c>
      <c r="S297" s="34">
        <v>294</v>
      </c>
      <c r="T297" s="34" t="str">
        <f t="shared" si="36"/>
        <v> </v>
      </c>
      <c r="U297" s="34" t="str">
        <f t="shared" si="33"/>
        <v> </v>
      </c>
      <c r="V297" s="34" t="str">
        <f t="shared" si="34"/>
        <v>低分</v>
      </c>
    </row>
    <row r="298" ht="17.1" customHeight="1" spans="1:22">
      <c r="A298" s="197">
        <v>295</v>
      </c>
      <c r="B298" s="198">
        <v>8805</v>
      </c>
      <c r="C298" s="199" t="s">
        <v>52</v>
      </c>
      <c r="D298" s="31" t="s">
        <v>347</v>
      </c>
      <c r="E298" s="32">
        <v>60</v>
      </c>
      <c r="F298" s="32">
        <v>9</v>
      </c>
      <c r="G298" s="32">
        <v>29</v>
      </c>
      <c r="H298" s="32">
        <v>14</v>
      </c>
      <c r="I298" s="32">
        <v>31</v>
      </c>
      <c r="J298" s="33">
        <v>6</v>
      </c>
      <c r="K298" s="32">
        <v>12</v>
      </c>
      <c r="L298" s="32">
        <v>13</v>
      </c>
      <c r="M298" s="44">
        <f t="shared" si="30"/>
        <v>174</v>
      </c>
      <c r="N298" s="45">
        <f t="shared" si="31"/>
        <v>0.248571428571429</v>
      </c>
      <c r="O298" s="46">
        <v>316</v>
      </c>
      <c r="P298" s="46">
        <v>296</v>
      </c>
      <c r="Q298" s="46">
        <f t="shared" si="32"/>
        <v>20</v>
      </c>
      <c r="R298" s="34">
        <f t="shared" si="35"/>
        <v>98</v>
      </c>
      <c r="S298" s="34">
        <v>246</v>
      </c>
      <c r="T298" s="34" t="str">
        <f t="shared" si="36"/>
        <v> </v>
      </c>
      <c r="U298" s="34" t="str">
        <f t="shared" si="33"/>
        <v> </v>
      </c>
      <c r="V298" s="34" t="str">
        <f t="shared" si="34"/>
        <v>低分</v>
      </c>
    </row>
    <row r="299" ht="17.1" customHeight="1" spans="1:22">
      <c r="A299" s="197">
        <v>297</v>
      </c>
      <c r="B299" s="198">
        <v>8707</v>
      </c>
      <c r="C299" s="199" t="s">
        <v>57</v>
      </c>
      <c r="D299" s="31" t="s">
        <v>348</v>
      </c>
      <c r="E299" s="32">
        <v>28</v>
      </c>
      <c r="F299" s="32">
        <v>15</v>
      </c>
      <c r="G299" s="32">
        <v>23</v>
      </c>
      <c r="H299" s="32">
        <v>12</v>
      </c>
      <c r="I299" s="32">
        <v>40</v>
      </c>
      <c r="J299" s="33">
        <v>19</v>
      </c>
      <c r="K299" s="32">
        <v>15</v>
      </c>
      <c r="L299" s="32">
        <v>18</v>
      </c>
      <c r="M299" s="44">
        <f t="shared" si="30"/>
        <v>170</v>
      </c>
      <c r="N299" s="45">
        <f t="shared" si="31"/>
        <v>0.242857142857143</v>
      </c>
      <c r="O299" s="46">
        <v>275</v>
      </c>
      <c r="P299" s="46">
        <v>297</v>
      </c>
      <c r="Q299" s="46">
        <f t="shared" si="32"/>
        <v>-22</v>
      </c>
      <c r="R299" s="34">
        <f t="shared" si="35"/>
        <v>66</v>
      </c>
      <c r="S299" s="34">
        <v>310</v>
      </c>
      <c r="T299" s="34" t="str">
        <f t="shared" si="36"/>
        <v> </v>
      </c>
      <c r="U299" s="34" t="str">
        <f t="shared" si="33"/>
        <v> </v>
      </c>
      <c r="V299" s="34" t="str">
        <f t="shared" si="34"/>
        <v>低分</v>
      </c>
    </row>
    <row r="300" ht="17.1" customHeight="1" spans="1:22">
      <c r="A300" s="197">
        <v>298</v>
      </c>
      <c r="B300" s="198">
        <v>8726</v>
      </c>
      <c r="C300" s="199" t="s">
        <v>45</v>
      </c>
      <c r="D300" s="31" t="s">
        <v>349</v>
      </c>
      <c r="E300" s="32">
        <v>51</v>
      </c>
      <c r="F300" s="32">
        <v>10</v>
      </c>
      <c r="G300" s="32">
        <v>26</v>
      </c>
      <c r="H300" s="32">
        <v>11</v>
      </c>
      <c r="I300" s="32">
        <v>21</v>
      </c>
      <c r="J300" s="33">
        <v>24</v>
      </c>
      <c r="K300" s="32">
        <v>15</v>
      </c>
      <c r="L300" s="32">
        <v>10</v>
      </c>
      <c r="M300" s="44">
        <f t="shared" si="30"/>
        <v>168</v>
      </c>
      <c r="N300" s="45">
        <f t="shared" si="31"/>
        <v>0.24</v>
      </c>
      <c r="O300" s="46">
        <v>294</v>
      </c>
      <c r="P300" s="46">
        <v>298</v>
      </c>
      <c r="Q300" s="46">
        <f t="shared" si="32"/>
        <v>-4</v>
      </c>
      <c r="R300" s="34">
        <f t="shared" si="35"/>
        <v>87</v>
      </c>
      <c r="S300" s="34">
        <v>278</v>
      </c>
      <c r="T300" s="34" t="str">
        <f t="shared" si="36"/>
        <v> </v>
      </c>
      <c r="U300" s="34" t="str">
        <f t="shared" si="33"/>
        <v> </v>
      </c>
      <c r="V300" s="34" t="str">
        <f t="shared" si="34"/>
        <v>低分</v>
      </c>
    </row>
    <row r="301" ht="17.1" customHeight="1" spans="1:22">
      <c r="A301" s="197">
        <v>300</v>
      </c>
      <c r="B301" s="198">
        <v>8717</v>
      </c>
      <c r="C301" s="199" t="s">
        <v>49</v>
      </c>
      <c r="D301" s="31" t="s">
        <v>350</v>
      </c>
      <c r="E301" s="32">
        <v>22</v>
      </c>
      <c r="F301" s="32">
        <v>19</v>
      </c>
      <c r="G301" s="32">
        <v>21</v>
      </c>
      <c r="H301" s="32">
        <v>15</v>
      </c>
      <c r="I301" s="32">
        <v>33</v>
      </c>
      <c r="J301" s="33">
        <v>14</v>
      </c>
      <c r="K301" s="32">
        <v>18</v>
      </c>
      <c r="L301" s="32">
        <v>24</v>
      </c>
      <c r="M301" s="44">
        <f t="shared" si="30"/>
        <v>166</v>
      </c>
      <c r="N301" s="45">
        <f t="shared" si="31"/>
        <v>0.237142857142857</v>
      </c>
      <c r="O301" s="46">
        <v>285</v>
      </c>
      <c r="P301" s="46">
        <v>299</v>
      </c>
      <c r="Q301" s="46">
        <f t="shared" si="32"/>
        <v>-14</v>
      </c>
      <c r="R301" s="34">
        <f t="shared" si="35"/>
        <v>62</v>
      </c>
      <c r="S301" s="34">
        <v>315</v>
      </c>
      <c r="T301" s="34" t="str">
        <f t="shared" si="36"/>
        <v> </v>
      </c>
      <c r="U301" s="34" t="str">
        <f t="shared" si="33"/>
        <v> </v>
      </c>
      <c r="V301" s="34" t="str">
        <f t="shared" si="34"/>
        <v>低分</v>
      </c>
    </row>
    <row r="302" ht="17.1" customHeight="1" spans="1:22">
      <c r="A302" s="197">
        <v>299</v>
      </c>
      <c r="B302" s="198">
        <v>8840</v>
      </c>
      <c r="C302" s="199" t="s">
        <v>73</v>
      </c>
      <c r="D302" s="31" t="s">
        <v>351</v>
      </c>
      <c r="E302" s="32">
        <v>20</v>
      </c>
      <c r="F302" s="32">
        <v>29</v>
      </c>
      <c r="G302" s="32">
        <v>20</v>
      </c>
      <c r="H302" s="32">
        <v>16</v>
      </c>
      <c r="I302" s="32">
        <v>31</v>
      </c>
      <c r="J302" s="33">
        <v>13</v>
      </c>
      <c r="K302" s="32">
        <v>19</v>
      </c>
      <c r="L302" s="32">
        <v>18</v>
      </c>
      <c r="M302" s="44">
        <f t="shared" si="30"/>
        <v>166</v>
      </c>
      <c r="N302" s="45">
        <f t="shared" si="31"/>
        <v>0.237142857142857</v>
      </c>
      <c r="O302" s="46">
        <v>349</v>
      </c>
      <c r="P302" s="46">
        <v>300</v>
      </c>
      <c r="Q302" s="46">
        <f t="shared" si="32"/>
        <v>49</v>
      </c>
      <c r="R302" s="34">
        <f t="shared" si="35"/>
        <v>69</v>
      </c>
      <c r="S302" s="34">
        <v>307</v>
      </c>
      <c r="T302" s="34" t="str">
        <f t="shared" si="36"/>
        <v> </v>
      </c>
      <c r="U302" s="34" t="str">
        <f t="shared" si="33"/>
        <v> </v>
      </c>
      <c r="V302" s="34" t="str">
        <f t="shared" si="34"/>
        <v>低分</v>
      </c>
    </row>
    <row r="303" ht="17.1" customHeight="1" spans="1:22">
      <c r="A303" s="197">
        <v>301</v>
      </c>
      <c r="B303" s="198">
        <v>8718</v>
      </c>
      <c r="C303" s="199" t="s">
        <v>73</v>
      </c>
      <c r="D303" s="31" t="s">
        <v>352</v>
      </c>
      <c r="E303" s="32">
        <v>48</v>
      </c>
      <c r="F303" s="32">
        <v>8</v>
      </c>
      <c r="G303" s="32">
        <v>22</v>
      </c>
      <c r="H303" s="32">
        <v>13</v>
      </c>
      <c r="I303" s="32">
        <v>36</v>
      </c>
      <c r="J303" s="33">
        <v>18</v>
      </c>
      <c r="K303" s="32">
        <v>10</v>
      </c>
      <c r="L303" s="32">
        <v>10</v>
      </c>
      <c r="M303" s="44">
        <f t="shared" si="30"/>
        <v>165</v>
      </c>
      <c r="N303" s="45">
        <f t="shared" si="31"/>
        <v>0.235714285714286</v>
      </c>
      <c r="O303" s="46">
        <v>286</v>
      </c>
      <c r="P303" s="46">
        <v>301</v>
      </c>
      <c r="Q303" s="46">
        <f t="shared" si="32"/>
        <v>-15</v>
      </c>
      <c r="R303" s="34">
        <f t="shared" si="35"/>
        <v>78</v>
      </c>
      <c r="S303" s="34">
        <v>295</v>
      </c>
      <c r="T303" s="34" t="str">
        <f t="shared" si="36"/>
        <v> </v>
      </c>
      <c r="U303" s="34" t="str">
        <f t="shared" si="33"/>
        <v> </v>
      </c>
      <c r="V303" s="34" t="str">
        <f t="shared" si="34"/>
        <v>低分</v>
      </c>
    </row>
    <row r="304" ht="17.1" customHeight="1" spans="1:22">
      <c r="A304" s="197">
        <v>302</v>
      </c>
      <c r="B304" s="198">
        <v>8733</v>
      </c>
      <c r="C304" s="199" t="s">
        <v>69</v>
      </c>
      <c r="D304" s="31" t="s">
        <v>353</v>
      </c>
      <c r="E304" s="32">
        <v>18</v>
      </c>
      <c r="F304" s="32">
        <v>12</v>
      </c>
      <c r="G304" s="32">
        <v>21</v>
      </c>
      <c r="H304" s="32">
        <v>14</v>
      </c>
      <c r="I304" s="32">
        <v>41</v>
      </c>
      <c r="J304" s="33">
        <v>18</v>
      </c>
      <c r="K304" s="32">
        <v>25</v>
      </c>
      <c r="L304" s="32">
        <v>14</v>
      </c>
      <c r="M304" s="44">
        <f t="shared" si="30"/>
        <v>163</v>
      </c>
      <c r="N304" s="45">
        <f t="shared" si="31"/>
        <v>0.232857142857143</v>
      </c>
      <c r="O304" s="46">
        <v>301</v>
      </c>
      <c r="P304" s="46">
        <v>302</v>
      </c>
      <c r="Q304" s="46">
        <f t="shared" si="32"/>
        <v>-1</v>
      </c>
      <c r="R304" s="34">
        <f t="shared" si="35"/>
        <v>51</v>
      </c>
      <c r="S304" s="34">
        <v>327</v>
      </c>
      <c r="T304" s="34" t="str">
        <f t="shared" si="36"/>
        <v> </v>
      </c>
      <c r="U304" s="34" t="str">
        <f t="shared" si="33"/>
        <v> </v>
      </c>
      <c r="V304" s="34" t="str">
        <f t="shared" si="34"/>
        <v>低分</v>
      </c>
    </row>
    <row r="305" ht="17.1" customHeight="1" spans="1:22">
      <c r="A305" s="197">
        <v>304</v>
      </c>
      <c r="B305" s="198">
        <v>8713</v>
      </c>
      <c r="C305" s="199" t="s">
        <v>55</v>
      </c>
      <c r="D305" s="31" t="s">
        <v>354</v>
      </c>
      <c r="E305" s="32">
        <v>51</v>
      </c>
      <c r="F305" s="32">
        <v>3</v>
      </c>
      <c r="G305" s="32">
        <v>38</v>
      </c>
      <c r="H305" s="32">
        <v>11</v>
      </c>
      <c r="I305" s="32">
        <v>8</v>
      </c>
      <c r="J305" s="33">
        <v>21</v>
      </c>
      <c r="K305" s="32">
        <v>15</v>
      </c>
      <c r="L305" s="32">
        <v>13</v>
      </c>
      <c r="M305" s="44">
        <f t="shared" si="30"/>
        <v>160</v>
      </c>
      <c r="N305" s="45">
        <f t="shared" si="31"/>
        <v>0.228571428571429</v>
      </c>
      <c r="O305" s="46">
        <v>281</v>
      </c>
      <c r="P305" s="46">
        <v>303</v>
      </c>
      <c r="Q305" s="46">
        <f t="shared" si="32"/>
        <v>-22</v>
      </c>
      <c r="R305" s="34">
        <f t="shared" si="35"/>
        <v>92</v>
      </c>
      <c r="S305" s="34">
        <v>269</v>
      </c>
      <c r="T305" s="34" t="str">
        <f t="shared" si="36"/>
        <v> </v>
      </c>
      <c r="U305" s="34" t="str">
        <f t="shared" si="33"/>
        <v> </v>
      </c>
      <c r="V305" s="34" t="str">
        <f t="shared" si="34"/>
        <v>低分</v>
      </c>
    </row>
    <row r="306" ht="17.1" customHeight="1" spans="1:22">
      <c r="A306" s="197">
        <v>303</v>
      </c>
      <c r="B306" s="198">
        <v>8737</v>
      </c>
      <c r="C306" s="199" t="s">
        <v>57</v>
      </c>
      <c r="D306" s="31" t="s">
        <v>355</v>
      </c>
      <c r="E306" s="32">
        <v>35</v>
      </c>
      <c r="F306" s="32">
        <v>17</v>
      </c>
      <c r="G306" s="32">
        <v>45</v>
      </c>
      <c r="H306" s="32">
        <v>9</v>
      </c>
      <c r="I306" s="32">
        <v>16</v>
      </c>
      <c r="J306" s="33">
        <v>11</v>
      </c>
      <c r="K306" s="32">
        <v>12</v>
      </c>
      <c r="L306" s="32">
        <v>15</v>
      </c>
      <c r="M306" s="44">
        <f t="shared" si="30"/>
        <v>160</v>
      </c>
      <c r="N306" s="45">
        <f t="shared" si="31"/>
        <v>0.228571428571429</v>
      </c>
      <c r="O306" s="46">
        <v>305</v>
      </c>
      <c r="P306" s="46">
        <v>304</v>
      </c>
      <c r="Q306" s="46">
        <f t="shared" si="32"/>
        <v>1</v>
      </c>
      <c r="R306" s="34">
        <f t="shared" si="35"/>
        <v>97</v>
      </c>
      <c r="S306" s="34">
        <v>253</v>
      </c>
      <c r="T306" s="34" t="str">
        <f t="shared" si="36"/>
        <v> </v>
      </c>
      <c r="U306" s="34" t="str">
        <f t="shared" si="33"/>
        <v> </v>
      </c>
      <c r="V306" s="34" t="str">
        <f t="shared" si="34"/>
        <v>低分</v>
      </c>
    </row>
    <row r="307" ht="17.1" customHeight="1" spans="1:22">
      <c r="A307" s="197">
        <v>305</v>
      </c>
      <c r="B307" s="198">
        <v>8730</v>
      </c>
      <c r="C307" s="199" t="s">
        <v>69</v>
      </c>
      <c r="D307" s="31" t="s">
        <v>356</v>
      </c>
      <c r="E307" s="32">
        <v>45</v>
      </c>
      <c r="F307" s="32">
        <v>9</v>
      </c>
      <c r="G307" s="32">
        <v>30</v>
      </c>
      <c r="H307" s="32">
        <v>16</v>
      </c>
      <c r="I307" s="37">
        <v>28</v>
      </c>
      <c r="J307" s="38">
        <v>10</v>
      </c>
      <c r="K307" s="37">
        <v>9</v>
      </c>
      <c r="L307" s="37">
        <v>12</v>
      </c>
      <c r="M307" s="47">
        <f t="shared" si="30"/>
        <v>159</v>
      </c>
      <c r="N307" s="48">
        <f t="shared" si="31"/>
        <v>0.227142857142857</v>
      </c>
      <c r="O307" s="46">
        <v>298</v>
      </c>
      <c r="P307" s="46">
        <v>305</v>
      </c>
      <c r="Q307" s="49">
        <f t="shared" si="32"/>
        <v>-7</v>
      </c>
      <c r="R307" s="50">
        <f t="shared" si="35"/>
        <v>84</v>
      </c>
      <c r="S307" s="34">
        <v>282</v>
      </c>
      <c r="T307" s="50" t="str">
        <f t="shared" si="36"/>
        <v> </v>
      </c>
      <c r="U307" s="34" t="str">
        <f t="shared" si="33"/>
        <v> </v>
      </c>
      <c r="V307" s="50" t="str">
        <f t="shared" si="34"/>
        <v>低分</v>
      </c>
    </row>
    <row r="308" ht="17.1" customHeight="1" spans="1:22">
      <c r="A308" s="197">
        <v>307</v>
      </c>
      <c r="B308" s="198">
        <v>8729</v>
      </c>
      <c r="C308" s="199" t="s">
        <v>45</v>
      </c>
      <c r="D308" s="31" t="s">
        <v>357</v>
      </c>
      <c r="E308" s="32">
        <v>13</v>
      </c>
      <c r="F308" s="32">
        <v>3</v>
      </c>
      <c r="G308" s="32">
        <v>26</v>
      </c>
      <c r="H308" s="32">
        <v>21</v>
      </c>
      <c r="I308" s="32">
        <v>40</v>
      </c>
      <c r="J308" s="33">
        <v>10</v>
      </c>
      <c r="K308" s="32">
        <v>19</v>
      </c>
      <c r="L308" s="32">
        <v>25</v>
      </c>
      <c r="M308" s="44">
        <f t="shared" si="30"/>
        <v>157</v>
      </c>
      <c r="N308" s="45">
        <f t="shared" si="31"/>
        <v>0.224285714285714</v>
      </c>
      <c r="O308" s="46">
        <v>297</v>
      </c>
      <c r="P308" s="46">
        <v>306</v>
      </c>
      <c r="Q308" s="46">
        <f t="shared" si="32"/>
        <v>-9</v>
      </c>
      <c r="R308" s="34">
        <f t="shared" si="35"/>
        <v>42</v>
      </c>
      <c r="S308" s="34">
        <v>338</v>
      </c>
      <c r="T308" s="34" t="str">
        <f t="shared" si="36"/>
        <v> </v>
      </c>
      <c r="U308" s="34" t="str">
        <f t="shared" si="33"/>
        <v> </v>
      </c>
      <c r="V308" s="34" t="str">
        <f t="shared" si="34"/>
        <v>低分</v>
      </c>
    </row>
    <row r="309" ht="17.1" customHeight="1" spans="1:22">
      <c r="A309" s="197">
        <v>306</v>
      </c>
      <c r="B309" s="198">
        <v>8735</v>
      </c>
      <c r="C309" s="199" t="s">
        <v>69</v>
      </c>
      <c r="D309" s="31" t="s">
        <v>358</v>
      </c>
      <c r="E309" s="32">
        <v>23</v>
      </c>
      <c r="F309" s="32">
        <v>9</v>
      </c>
      <c r="G309" s="32">
        <v>33</v>
      </c>
      <c r="H309" s="32">
        <v>14</v>
      </c>
      <c r="I309" s="32">
        <v>26</v>
      </c>
      <c r="J309" s="33">
        <v>22</v>
      </c>
      <c r="K309" s="32">
        <v>14</v>
      </c>
      <c r="L309" s="32">
        <v>16</v>
      </c>
      <c r="M309" s="44">
        <f t="shared" si="30"/>
        <v>157</v>
      </c>
      <c r="N309" s="45">
        <f t="shared" si="31"/>
        <v>0.224285714285714</v>
      </c>
      <c r="O309" s="46">
        <v>303</v>
      </c>
      <c r="P309" s="46">
        <v>307</v>
      </c>
      <c r="Q309" s="46">
        <f t="shared" si="32"/>
        <v>-4</v>
      </c>
      <c r="R309" s="34">
        <f t="shared" si="35"/>
        <v>65</v>
      </c>
      <c r="S309" s="34">
        <v>311</v>
      </c>
      <c r="T309" s="34" t="str">
        <f t="shared" si="36"/>
        <v> </v>
      </c>
      <c r="U309" s="34" t="str">
        <f t="shared" si="33"/>
        <v> </v>
      </c>
      <c r="V309" s="34" t="str">
        <f t="shared" si="34"/>
        <v>低分</v>
      </c>
    </row>
    <row r="310" ht="17.1" customHeight="1" spans="1:22">
      <c r="A310" s="197">
        <v>308</v>
      </c>
      <c r="B310" s="198">
        <v>8815</v>
      </c>
      <c r="C310" s="199" t="s">
        <v>69</v>
      </c>
      <c r="D310" s="31" t="s">
        <v>359</v>
      </c>
      <c r="E310" s="32">
        <v>19</v>
      </c>
      <c r="F310" s="32">
        <v>16</v>
      </c>
      <c r="G310" s="32">
        <v>38</v>
      </c>
      <c r="H310" s="32">
        <v>15</v>
      </c>
      <c r="I310" s="32">
        <v>30</v>
      </c>
      <c r="J310" s="33">
        <v>15</v>
      </c>
      <c r="K310" s="32">
        <v>11</v>
      </c>
      <c r="L310" s="32">
        <v>9</v>
      </c>
      <c r="M310" s="44">
        <f t="shared" si="30"/>
        <v>153</v>
      </c>
      <c r="N310" s="45">
        <f t="shared" si="31"/>
        <v>0.218571428571429</v>
      </c>
      <c r="O310" s="46">
        <v>326</v>
      </c>
      <c r="P310" s="46">
        <v>308</v>
      </c>
      <c r="Q310" s="46">
        <f t="shared" si="32"/>
        <v>18</v>
      </c>
      <c r="R310" s="34">
        <f t="shared" si="35"/>
        <v>73</v>
      </c>
      <c r="S310" s="34">
        <v>302</v>
      </c>
      <c r="T310" s="34" t="str">
        <f t="shared" si="36"/>
        <v> </v>
      </c>
      <c r="U310" s="34" t="str">
        <f t="shared" si="33"/>
        <v> </v>
      </c>
      <c r="V310" s="34" t="str">
        <f t="shared" si="34"/>
        <v>低分</v>
      </c>
    </row>
    <row r="311" ht="17.1" customHeight="1" spans="1:22">
      <c r="A311" s="197">
        <v>309</v>
      </c>
      <c r="B311" s="198">
        <v>8720</v>
      </c>
      <c r="C311" s="199" t="s">
        <v>55</v>
      </c>
      <c r="D311" s="31" t="s">
        <v>360</v>
      </c>
      <c r="E311" s="32">
        <v>49</v>
      </c>
      <c r="F311" s="32">
        <v>9</v>
      </c>
      <c r="G311" s="32">
        <v>23</v>
      </c>
      <c r="H311" s="32">
        <v>16</v>
      </c>
      <c r="I311" s="32">
        <v>16</v>
      </c>
      <c r="J311" s="33">
        <v>23</v>
      </c>
      <c r="K311" s="32">
        <v>5</v>
      </c>
      <c r="L311" s="32">
        <v>8</v>
      </c>
      <c r="M311" s="44">
        <f t="shared" si="30"/>
        <v>149</v>
      </c>
      <c r="N311" s="45">
        <f t="shared" si="31"/>
        <v>0.212857142857143</v>
      </c>
      <c r="O311" s="46">
        <v>288</v>
      </c>
      <c r="P311" s="46">
        <v>309</v>
      </c>
      <c r="Q311" s="46">
        <f t="shared" si="32"/>
        <v>-21</v>
      </c>
      <c r="R311" s="34">
        <f t="shared" si="35"/>
        <v>81</v>
      </c>
      <c r="S311" s="34">
        <v>291</v>
      </c>
      <c r="T311" s="34" t="str">
        <f t="shared" si="36"/>
        <v> </v>
      </c>
      <c r="U311" s="34" t="str">
        <f t="shared" si="33"/>
        <v> </v>
      </c>
      <c r="V311" s="34" t="str">
        <f t="shared" si="34"/>
        <v>低分</v>
      </c>
    </row>
    <row r="312" ht="17.1" customHeight="1" spans="1:22">
      <c r="A312" s="197">
        <v>310</v>
      </c>
      <c r="B312" s="198">
        <v>8736</v>
      </c>
      <c r="C312" s="199" t="s">
        <v>49</v>
      </c>
      <c r="D312" s="31" t="s">
        <v>361</v>
      </c>
      <c r="E312" s="32">
        <v>33</v>
      </c>
      <c r="F312" s="32">
        <v>15</v>
      </c>
      <c r="G312" s="32">
        <v>28</v>
      </c>
      <c r="H312" s="32">
        <v>2</v>
      </c>
      <c r="I312" s="32">
        <v>28</v>
      </c>
      <c r="J312" s="33">
        <v>16</v>
      </c>
      <c r="K312" s="32">
        <v>16</v>
      </c>
      <c r="L312" s="32">
        <v>11</v>
      </c>
      <c r="M312" s="44">
        <f t="shared" si="30"/>
        <v>149</v>
      </c>
      <c r="N312" s="45">
        <f t="shared" si="31"/>
        <v>0.212857142857143</v>
      </c>
      <c r="O312" s="46">
        <v>304</v>
      </c>
      <c r="P312" s="46">
        <v>310</v>
      </c>
      <c r="Q312" s="46">
        <f t="shared" si="32"/>
        <v>-6</v>
      </c>
      <c r="R312" s="34">
        <f t="shared" si="35"/>
        <v>76</v>
      </c>
      <c r="S312" s="34">
        <v>298</v>
      </c>
      <c r="T312" s="34" t="str">
        <f t="shared" si="36"/>
        <v> </v>
      </c>
      <c r="U312" s="34" t="str">
        <f t="shared" si="33"/>
        <v> </v>
      </c>
      <c r="V312" s="34" t="str">
        <f t="shared" si="34"/>
        <v>低分</v>
      </c>
    </row>
    <row r="313" ht="17.1" customHeight="1" spans="1:22">
      <c r="A313" s="197">
        <v>311</v>
      </c>
      <c r="B313" s="198">
        <v>8701</v>
      </c>
      <c r="C313" s="199" t="s">
        <v>45</v>
      </c>
      <c r="D313" s="31" t="s">
        <v>362</v>
      </c>
      <c r="E313" s="32">
        <v>28</v>
      </c>
      <c r="F313" s="32">
        <v>9</v>
      </c>
      <c r="G313" s="32">
        <v>20</v>
      </c>
      <c r="H313" s="32">
        <v>17</v>
      </c>
      <c r="I313" s="32">
        <v>14</v>
      </c>
      <c r="J313" s="33">
        <v>12</v>
      </c>
      <c r="K313" s="32">
        <v>22</v>
      </c>
      <c r="L313" s="32">
        <v>27</v>
      </c>
      <c r="M313" s="44">
        <f t="shared" si="30"/>
        <v>149</v>
      </c>
      <c r="N313" s="45">
        <f t="shared" si="31"/>
        <v>0.212857142857143</v>
      </c>
      <c r="O313" s="46">
        <v>269</v>
      </c>
      <c r="P313" s="46">
        <v>311</v>
      </c>
      <c r="Q313" s="46">
        <f t="shared" si="32"/>
        <v>-42</v>
      </c>
      <c r="R313" s="34">
        <f t="shared" si="35"/>
        <v>57</v>
      </c>
      <c r="S313" s="34">
        <v>321</v>
      </c>
      <c r="T313" s="34" t="str">
        <f t="shared" si="36"/>
        <v> </v>
      </c>
      <c r="U313" s="34" t="str">
        <f t="shared" si="33"/>
        <v> </v>
      </c>
      <c r="V313" s="34" t="str">
        <f t="shared" si="34"/>
        <v>低分</v>
      </c>
    </row>
    <row r="314" s="185" customFormat="1" ht="17.1" customHeight="1" spans="1:22">
      <c r="A314" s="197">
        <v>312</v>
      </c>
      <c r="B314" s="198">
        <v>8739</v>
      </c>
      <c r="C314" s="199" t="s">
        <v>47</v>
      </c>
      <c r="D314" s="31" t="s">
        <v>363</v>
      </c>
      <c r="E314" s="32">
        <v>16</v>
      </c>
      <c r="F314" s="32">
        <v>15</v>
      </c>
      <c r="G314" s="32">
        <v>25</v>
      </c>
      <c r="H314" s="32">
        <v>21</v>
      </c>
      <c r="I314" s="32">
        <v>33</v>
      </c>
      <c r="J314" s="33">
        <v>12</v>
      </c>
      <c r="K314" s="32">
        <v>9</v>
      </c>
      <c r="L314" s="32">
        <v>18</v>
      </c>
      <c r="M314" s="44">
        <f t="shared" si="30"/>
        <v>149</v>
      </c>
      <c r="N314" s="45">
        <f t="shared" si="31"/>
        <v>0.212857142857143</v>
      </c>
      <c r="O314" s="46">
        <v>307</v>
      </c>
      <c r="P314" s="46">
        <v>312</v>
      </c>
      <c r="Q314" s="46">
        <f t="shared" si="32"/>
        <v>-5</v>
      </c>
      <c r="R314" s="34">
        <f t="shared" si="35"/>
        <v>56</v>
      </c>
      <c r="S314" s="34">
        <v>322</v>
      </c>
      <c r="T314" s="34" t="str">
        <f t="shared" si="36"/>
        <v> </v>
      </c>
      <c r="U314" s="34" t="str">
        <f t="shared" si="33"/>
        <v> </v>
      </c>
      <c r="V314" s="34" t="str">
        <f t="shared" si="34"/>
        <v>低分</v>
      </c>
    </row>
    <row r="315" ht="17.1" customHeight="1" spans="1:22">
      <c r="A315" s="197">
        <v>313</v>
      </c>
      <c r="B315" s="198">
        <v>8820</v>
      </c>
      <c r="C315" s="199" t="s">
        <v>45</v>
      </c>
      <c r="D315" s="31" t="s">
        <v>364</v>
      </c>
      <c r="E315" s="32">
        <v>43</v>
      </c>
      <c r="F315" s="32">
        <v>9</v>
      </c>
      <c r="G315" s="32">
        <v>26</v>
      </c>
      <c r="H315" s="32">
        <v>9</v>
      </c>
      <c r="I315" s="32">
        <v>20</v>
      </c>
      <c r="J315" s="33">
        <v>18</v>
      </c>
      <c r="K315" s="32">
        <v>10</v>
      </c>
      <c r="L315" s="32">
        <v>9</v>
      </c>
      <c r="M315" s="44">
        <f t="shared" si="30"/>
        <v>144</v>
      </c>
      <c r="N315" s="45">
        <f t="shared" si="31"/>
        <v>0.205714285714286</v>
      </c>
      <c r="O315" s="46">
        <v>331</v>
      </c>
      <c r="P315" s="46">
        <v>313</v>
      </c>
      <c r="Q315" s="46">
        <f t="shared" si="32"/>
        <v>18</v>
      </c>
      <c r="R315" s="34">
        <f t="shared" si="35"/>
        <v>78</v>
      </c>
      <c r="S315" s="34">
        <v>296</v>
      </c>
      <c r="T315" s="34" t="str">
        <f t="shared" si="36"/>
        <v> </v>
      </c>
      <c r="U315" s="34" t="str">
        <f t="shared" si="33"/>
        <v> </v>
      </c>
      <c r="V315" s="34" t="str">
        <f t="shared" si="34"/>
        <v>低分</v>
      </c>
    </row>
    <row r="316" ht="17.1" customHeight="1" spans="1:22">
      <c r="A316" s="197">
        <v>314</v>
      </c>
      <c r="B316" s="198">
        <v>8803</v>
      </c>
      <c r="C316" s="199" t="s">
        <v>47</v>
      </c>
      <c r="D316" s="31" t="s">
        <v>365</v>
      </c>
      <c r="E316" s="32">
        <v>14</v>
      </c>
      <c r="F316" s="32">
        <v>9</v>
      </c>
      <c r="G316" s="32">
        <v>29</v>
      </c>
      <c r="H316" s="32">
        <v>14</v>
      </c>
      <c r="I316" s="32">
        <v>30</v>
      </c>
      <c r="J316" s="33">
        <v>20</v>
      </c>
      <c r="K316" s="32">
        <v>9</v>
      </c>
      <c r="L316" s="32">
        <v>17</v>
      </c>
      <c r="M316" s="44">
        <f t="shared" si="30"/>
        <v>142</v>
      </c>
      <c r="N316" s="45">
        <f t="shared" si="31"/>
        <v>0.202857142857143</v>
      </c>
      <c r="O316" s="46">
        <v>314</v>
      </c>
      <c r="P316" s="46">
        <v>314</v>
      </c>
      <c r="Q316" s="46">
        <f t="shared" si="32"/>
        <v>0</v>
      </c>
      <c r="R316" s="34">
        <f t="shared" si="35"/>
        <v>52</v>
      </c>
      <c r="S316" s="34">
        <v>325</v>
      </c>
      <c r="T316" s="34" t="str">
        <f t="shared" si="36"/>
        <v> </v>
      </c>
      <c r="U316" s="34" t="str">
        <f t="shared" si="33"/>
        <v> </v>
      </c>
      <c r="V316" s="34" t="str">
        <f t="shared" si="34"/>
        <v>低分</v>
      </c>
    </row>
    <row r="317" ht="17.1" customHeight="1" spans="1:22">
      <c r="A317" s="197">
        <v>315</v>
      </c>
      <c r="B317" s="198">
        <v>8809</v>
      </c>
      <c r="C317" s="199" t="s">
        <v>52</v>
      </c>
      <c r="D317" s="31" t="s">
        <v>366</v>
      </c>
      <c r="E317" s="32">
        <v>27</v>
      </c>
      <c r="F317" s="32">
        <v>12</v>
      </c>
      <c r="G317" s="32">
        <v>25</v>
      </c>
      <c r="H317" s="32">
        <v>13</v>
      </c>
      <c r="I317" s="32">
        <v>31</v>
      </c>
      <c r="J317" s="33">
        <v>14</v>
      </c>
      <c r="K317" s="32">
        <v>8</v>
      </c>
      <c r="L317" s="32">
        <v>11</v>
      </c>
      <c r="M317" s="44">
        <f t="shared" si="30"/>
        <v>141</v>
      </c>
      <c r="N317" s="45">
        <f t="shared" si="31"/>
        <v>0.201428571428571</v>
      </c>
      <c r="O317" s="46">
        <v>320</v>
      </c>
      <c r="P317" s="46">
        <v>315</v>
      </c>
      <c r="Q317" s="46">
        <f t="shared" si="32"/>
        <v>5</v>
      </c>
      <c r="R317" s="34">
        <f t="shared" si="35"/>
        <v>64</v>
      </c>
      <c r="S317" s="34">
        <v>312</v>
      </c>
      <c r="T317" s="34" t="str">
        <f t="shared" si="36"/>
        <v> </v>
      </c>
      <c r="U317" s="34" t="str">
        <f t="shared" si="33"/>
        <v> </v>
      </c>
      <c r="V317" s="34" t="str">
        <f t="shared" si="34"/>
        <v>低分</v>
      </c>
    </row>
    <row r="318" ht="17.1" customHeight="1" spans="1:22">
      <c r="A318" s="197">
        <v>316</v>
      </c>
      <c r="B318" s="198">
        <v>8740</v>
      </c>
      <c r="C318" s="199" t="s">
        <v>47</v>
      </c>
      <c r="D318" s="31" t="s">
        <v>367</v>
      </c>
      <c r="E318" s="32">
        <v>38</v>
      </c>
      <c r="F318" s="32">
        <v>12</v>
      </c>
      <c r="G318" s="32">
        <v>23</v>
      </c>
      <c r="H318" s="32">
        <v>6</v>
      </c>
      <c r="I318" s="32">
        <v>34</v>
      </c>
      <c r="J318" s="33">
        <v>12</v>
      </c>
      <c r="K318" s="32">
        <v>6</v>
      </c>
      <c r="L318" s="32">
        <v>7</v>
      </c>
      <c r="M318" s="44">
        <f t="shared" si="30"/>
        <v>138</v>
      </c>
      <c r="N318" s="45">
        <f t="shared" si="31"/>
        <v>0.197142857142857</v>
      </c>
      <c r="O318" s="46">
        <v>308</v>
      </c>
      <c r="P318" s="46">
        <v>316</v>
      </c>
      <c r="Q318" s="46">
        <f t="shared" si="32"/>
        <v>-8</v>
      </c>
      <c r="R318" s="34">
        <f t="shared" si="35"/>
        <v>73</v>
      </c>
      <c r="S318" s="34">
        <v>303</v>
      </c>
      <c r="T318" s="34" t="str">
        <f t="shared" si="36"/>
        <v> </v>
      </c>
      <c r="U318" s="34" t="str">
        <f t="shared" si="33"/>
        <v> </v>
      </c>
      <c r="V318" s="34" t="str">
        <f t="shared" si="34"/>
        <v>低分</v>
      </c>
    </row>
    <row r="319" ht="17.1" customHeight="1" spans="1:22">
      <c r="A319" s="197">
        <v>317</v>
      </c>
      <c r="B319" s="198">
        <v>8811</v>
      </c>
      <c r="C319" s="199" t="s">
        <v>47</v>
      </c>
      <c r="D319" s="31" t="s">
        <v>368</v>
      </c>
      <c r="E319" s="32">
        <v>9</v>
      </c>
      <c r="F319" s="32">
        <v>12</v>
      </c>
      <c r="G319" s="32">
        <v>21</v>
      </c>
      <c r="H319" s="32">
        <v>20</v>
      </c>
      <c r="I319" s="32">
        <v>28</v>
      </c>
      <c r="J319" s="33">
        <v>13</v>
      </c>
      <c r="K319" s="32">
        <v>14</v>
      </c>
      <c r="L319" s="32">
        <v>19</v>
      </c>
      <c r="M319" s="44">
        <f t="shared" si="30"/>
        <v>136</v>
      </c>
      <c r="N319" s="45">
        <f t="shared" si="31"/>
        <v>0.194285714285714</v>
      </c>
      <c r="O319" s="46">
        <v>322</v>
      </c>
      <c r="P319" s="46">
        <v>317</v>
      </c>
      <c r="Q319" s="46">
        <f t="shared" si="32"/>
        <v>5</v>
      </c>
      <c r="R319" s="34">
        <f t="shared" si="35"/>
        <v>42</v>
      </c>
      <c r="S319" s="34">
        <v>339</v>
      </c>
      <c r="T319" s="34" t="str">
        <f t="shared" si="36"/>
        <v> </v>
      </c>
      <c r="U319" s="34" t="str">
        <f t="shared" si="33"/>
        <v> </v>
      </c>
      <c r="V319" s="34" t="str">
        <f t="shared" si="34"/>
        <v>低分</v>
      </c>
    </row>
    <row r="320" ht="17.1" customHeight="1" spans="1:22">
      <c r="A320" s="197">
        <v>318</v>
      </c>
      <c r="B320" s="198">
        <v>8807</v>
      </c>
      <c r="C320" s="199" t="s">
        <v>52</v>
      </c>
      <c r="D320" s="31" t="s">
        <v>369</v>
      </c>
      <c r="E320" s="32">
        <v>22</v>
      </c>
      <c r="F320" s="32">
        <v>12</v>
      </c>
      <c r="G320" s="32">
        <v>26</v>
      </c>
      <c r="H320" s="32">
        <v>10</v>
      </c>
      <c r="I320" s="32">
        <v>26</v>
      </c>
      <c r="J320" s="33">
        <v>13</v>
      </c>
      <c r="K320" s="32">
        <v>11</v>
      </c>
      <c r="L320" s="32">
        <v>14</v>
      </c>
      <c r="M320" s="44">
        <f t="shared" si="30"/>
        <v>134</v>
      </c>
      <c r="N320" s="45">
        <f t="shared" si="31"/>
        <v>0.191428571428571</v>
      </c>
      <c r="O320" s="46">
        <v>318</v>
      </c>
      <c r="P320" s="46">
        <v>318</v>
      </c>
      <c r="Q320" s="46">
        <f t="shared" si="32"/>
        <v>0</v>
      </c>
      <c r="R320" s="34">
        <f t="shared" si="35"/>
        <v>60</v>
      </c>
      <c r="S320" s="34">
        <v>317</v>
      </c>
      <c r="T320" s="34" t="str">
        <f t="shared" si="36"/>
        <v> </v>
      </c>
      <c r="U320" s="34" t="str">
        <f t="shared" si="33"/>
        <v> </v>
      </c>
      <c r="V320" s="34" t="str">
        <f t="shared" si="34"/>
        <v>低分</v>
      </c>
    </row>
    <row r="321" ht="17.1" customHeight="1" spans="1:22">
      <c r="A321" s="197">
        <v>319</v>
      </c>
      <c r="B321" s="198">
        <v>8821</v>
      </c>
      <c r="C321" s="199" t="s">
        <v>47</v>
      </c>
      <c r="D321" s="31" t="s">
        <v>370</v>
      </c>
      <c r="E321" s="32">
        <v>25</v>
      </c>
      <c r="F321" s="32">
        <v>10</v>
      </c>
      <c r="G321" s="32">
        <v>24</v>
      </c>
      <c r="H321" s="32">
        <v>11</v>
      </c>
      <c r="I321" s="32">
        <v>22</v>
      </c>
      <c r="J321" s="33">
        <v>19</v>
      </c>
      <c r="K321" s="32">
        <v>8</v>
      </c>
      <c r="L321" s="32">
        <v>15</v>
      </c>
      <c r="M321" s="44">
        <f t="shared" si="30"/>
        <v>134</v>
      </c>
      <c r="N321" s="45">
        <f t="shared" si="31"/>
        <v>0.191428571428571</v>
      </c>
      <c r="O321" s="46">
        <v>332</v>
      </c>
      <c r="P321" s="46">
        <v>319</v>
      </c>
      <c r="Q321" s="46">
        <f t="shared" si="32"/>
        <v>13</v>
      </c>
      <c r="R321" s="34">
        <f t="shared" si="35"/>
        <v>59</v>
      </c>
      <c r="S321" s="34">
        <v>318</v>
      </c>
      <c r="T321" s="34" t="str">
        <f t="shared" si="36"/>
        <v> </v>
      </c>
      <c r="U321" s="34" t="str">
        <f t="shared" si="33"/>
        <v> </v>
      </c>
      <c r="V321" s="34" t="str">
        <f t="shared" si="34"/>
        <v>低分</v>
      </c>
    </row>
    <row r="322" ht="17.1" customHeight="1" spans="1:22">
      <c r="A322" s="197">
        <v>320</v>
      </c>
      <c r="B322" s="198">
        <v>8743</v>
      </c>
      <c r="C322" s="199" t="s">
        <v>55</v>
      </c>
      <c r="D322" s="31" t="s">
        <v>371</v>
      </c>
      <c r="E322" s="32">
        <v>13</v>
      </c>
      <c r="F322" s="32">
        <v>19</v>
      </c>
      <c r="G322" s="32">
        <v>29</v>
      </c>
      <c r="H322" s="32">
        <v>5</v>
      </c>
      <c r="I322" s="32">
        <v>35</v>
      </c>
      <c r="J322" s="33">
        <v>18</v>
      </c>
      <c r="K322" s="32">
        <v>10</v>
      </c>
      <c r="L322" s="32">
        <v>4</v>
      </c>
      <c r="M322" s="44">
        <f t="shared" si="30"/>
        <v>133</v>
      </c>
      <c r="N322" s="45">
        <f t="shared" si="31"/>
        <v>0.19</v>
      </c>
      <c r="O322" s="46">
        <v>311</v>
      </c>
      <c r="P322" s="46">
        <v>320</v>
      </c>
      <c r="Q322" s="46">
        <f t="shared" si="32"/>
        <v>-9</v>
      </c>
      <c r="R322" s="34">
        <f t="shared" si="35"/>
        <v>61</v>
      </c>
      <c r="S322" s="34">
        <v>316</v>
      </c>
      <c r="T322" s="34" t="str">
        <f t="shared" si="36"/>
        <v> </v>
      </c>
      <c r="U322" s="34" t="str">
        <f t="shared" si="33"/>
        <v> </v>
      </c>
      <c r="V322" s="34" t="str">
        <f t="shared" si="34"/>
        <v>低分</v>
      </c>
    </row>
    <row r="323" ht="17.1" customHeight="1" spans="1:22">
      <c r="A323" s="197">
        <v>321</v>
      </c>
      <c r="B323" s="198">
        <v>8814</v>
      </c>
      <c r="C323" s="199" t="s">
        <v>73</v>
      </c>
      <c r="D323" s="31" t="s">
        <v>372</v>
      </c>
      <c r="E323" s="32">
        <v>27</v>
      </c>
      <c r="F323" s="32">
        <v>19</v>
      </c>
      <c r="G323" s="32">
        <v>30</v>
      </c>
      <c r="H323" s="32">
        <v>7</v>
      </c>
      <c r="I323" s="32">
        <v>10</v>
      </c>
      <c r="J323" s="33">
        <v>10</v>
      </c>
      <c r="K323" s="32">
        <v>12</v>
      </c>
      <c r="L323" s="32">
        <v>14</v>
      </c>
      <c r="M323" s="44">
        <f t="shared" ref="M323:M354" si="37">SUM(E323:L323)</f>
        <v>129</v>
      </c>
      <c r="N323" s="45">
        <f t="shared" ref="N323:N354" si="38">M323/700*100%</f>
        <v>0.184285714285714</v>
      </c>
      <c r="O323" s="46">
        <v>325</v>
      </c>
      <c r="P323" s="46">
        <v>321</v>
      </c>
      <c r="Q323" s="46">
        <f t="shared" ref="Q323:Q354" si="39">O323-P323</f>
        <v>4</v>
      </c>
      <c r="R323" s="34">
        <f t="shared" si="35"/>
        <v>76</v>
      </c>
      <c r="S323" s="34">
        <v>299</v>
      </c>
      <c r="T323" s="34" t="str">
        <f t="shared" si="36"/>
        <v> </v>
      </c>
      <c r="U323" s="34" t="str">
        <f t="shared" ref="U323:U354" si="40">IF(AND(E323&gt;=72,F323&gt;=72,G323&gt;=72,H323&gt;=48,I323&gt;=48,J323&gt;=48,K323&gt;=30,L323&gt;=30),"★"," ")</f>
        <v> </v>
      </c>
      <c r="V323" s="34" t="str">
        <f t="shared" ref="V323:V354" si="41">IF(M323&gt;=560,"优秀",IF(M323&gt;=525,"良好",IF(M323&gt;=420,"及格",IF(M323&lt;280,"低分",""))))</f>
        <v>低分</v>
      </c>
    </row>
    <row r="324" ht="17.1" customHeight="1" spans="1:22">
      <c r="A324" s="197">
        <v>322</v>
      </c>
      <c r="B324" s="198">
        <v>8709</v>
      </c>
      <c r="C324" s="199" t="s">
        <v>52</v>
      </c>
      <c r="D324" s="31" t="s">
        <v>373</v>
      </c>
      <c r="E324" s="32">
        <v>16</v>
      </c>
      <c r="F324" s="32">
        <v>16</v>
      </c>
      <c r="G324" s="32">
        <v>12</v>
      </c>
      <c r="H324" s="32">
        <v>16</v>
      </c>
      <c r="I324" s="32">
        <v>35</v>
      </c>
      <c r="J324" s="33">
        <v>10</v>
      </c>
      <c r="K324" s="32">
        <v>8</v>
      </c>
      <c r="L324" s="32">
        <v>15</v>
      </c>
      <c r="M324" s="44">
        <f t="shared" si="37"/>
        <v>128</v>
      </c>
      <c r="N324" s="45">
        <f t="shared" si="38"/>
        <v>0.182857142857143</v>
      </c>
      <c r="O324" s="46">
        <v>277</v>
      </c>
      <c r="P324" s="46">
        <v>322</v>
      </c>
      <c r="Q324" s="46">
        <f t="shared" si="39"/>
        <v>-45</v>
      </c>
      <c r="R324" s="34">
        <f t="shared" si="35"/>
        <v>44</v>
      </c>
      <c r="S324" s="34">
        <v>336</v>
      </c>
      <c r="T324" s="34" t="str">
        <f t="shared" si="36"/>
        <v> </v>
      </c>
      <c r="U324" s="34" t="str">
        <f t="shared" si="40"/>
        <v> </v>
      </c>
      <c r="V324" s="34" t="str">
        <f t="shared" si="41"/>
        <v>低分</v>
      </c>
    </row>
    <row r="325" ht="17.1" customHeight="1" spans="1:22">
      <c r="A325" s="197">
        <v>323</v>
      </c>
      <c r="B325" s="198">
        <v>8824</v>
      </c>
      <c r="C325" s="199" t="s">
        <v>69</v>
      </c>
      <c r="D325" s="31" t="s">
        <v>374</v>
      </c>
      <c r="E325" s="32">
        <v>8</v>
      </c>
      <c r="F325" s="32">
        <v>13</v>
      </c>
      <c r="G325" s="32">
        <v>26</v>
      </c>
      <c r="H325" s="32">
        <v>24</v>
      </c>
      <c r="I325" s="32">
        <v>26</v>
      </c>
      <c r="J325" s="33">
        <v>13</v>
      </c>
      <c r="K325" s="32">
        <v>8</v>
      </c>
      <c r="L325" s="32">
        <v>9</v>
      </c>
      <c r="M325" s="44">
        <f t="shared" si="37"/>
        <v>127</v>
      </c>
      <c r="N325" s="45">
        <f t="shared" si="38"/>
        <v>0.181428571428571</v>
      </c>
      <c r="O325" s="46">
        <v>335</v>
      </c>
      <c r="P325" s="46">
        <v>323</v>
      </c>
      <c r="Q325" s="46">
        <f t="shared" si="39"/>
        <v>12</v>
      </c>
      <c r="R325" s="34">
        <f t="shared" si="35"/>
        <v>47</v>
      </c>
      <c r="S325" s="34">
        <v>332</v>
      </c>
      <c r="T325" s="34" t="str">
        <f t="shared" si="36"/>
        <v> </v>
      </c>
      <c r="U325" s="34" t="str">
        <f t="shared" si="40"/>
        <v> </v>
      </c>
      <c r="V325" s="34" t="str">
        <f t="shared" si="41"/>
        <v>低分</v>
      </c>
    </row>
    <row r="326" ht="17.1" customHeight="1" spans="1:22">
      <c r="A326" s="197">
        <v>324</v>
      </c>
      <c r="B326" s="198">
        <v>8725</v>
      </c>
      <c r="C326" s="199" t="s">
        <v>52</v>
      </c>
      <c r="D326" s="31" t="s">
        <v>375</v>
      </c>
      <c r="E326" s="32">
        <v>21</v>
      </c>
      <c r="F326" s="32">
        <v>15</v>
      </c>
      <c r="G326" s="32">
        <v>16</v>
      </c>
      <c r="H326" s="32">
        <v>16</v>
      </c>
      <c r="I326" s="32">
        <v>28</v>
      </c>
      <c r="J326" s="33">
        <v>5</v>
      </c>
      <c r="K326" s="32">
        <v>6</v>
      </c>
      <c r="L326" s="32">
        <v>16</v>
      </c>
      <c r="M326" s="44">
        <f t="shared" si="37"/>
        <v>123</v>
      </c>
      <c r="N326" s="45">
        <f t="shared" si="38"/>
        <v>0.175714285714286</v>
      </c>
      <c r="O326" s="46">
        <v>293</v>
      </c>
      <c r="P326" s="46">
        <v>324</v>
      </c>
      <c r="Q326" s="46">
        <f t="shared" si="39"/>
        <v>-31</v>
      </c>
      <c r="R326" s="34">
        <f t="shared" si="35"/>
        <v>52</v>
      </c>
      <c r="S326" s="34">
        <v>326</v>
      </c>
      <c r="T326" s="34" t="str">
        <f t="shared" si="36"/>
        <v> </v>
      </c>
      <c r="U326" s="34" t="str">
        <f t="shared" si="40"/>
        <v> </v>
      </c>
      <c r="V326" s="34" t="str">
        <f t="shared" si="41"/>
        <v>低分</v>
      </c>
    </row>
    <row r="327" ht="17.1" customHeight="1" spans="1:22">
      <c r="A327" s="197">
        <v>325</v>
      </c>
      <c r="B327" s="198">
        <v>8812</v>
      </c>
      <c r="C327" s="199" t="s">
        <v>49</v>
      </c>
      <c r="D327" s="31" t="s">
        <v>376</v>
      </c>
      <c r="E327" s="32">
        <v>20</v>
      </c>
      <c r="F327" s="32">
        <v>9</v>
      </c>
      <c r="G327" s="32">
        <v>40</v>
      </c>
      <c r="H327" s="32">
        <v>6</v>
      </c>
      <c r="I327" s="32">
        <v>12</v>
      </c>
      <c r="J327" s="33">
        <v>4</v>
      </c>
      <c r="K327" s="32">
        <v>15</v>
      </c>
      <c r="L327" s="32">
        <v>15</v>
      </c>
      <c r="M327" s="44">
        <f t="shared" si="37"/>
        <v>121</v>
      </c>
      <c r="N327" s="45">
        <f t="shared" si="38"/>
        <v>0.172857142857143</v>
      </c>
      <c r="O327" s="46">
        <v>323</v>
      </c>
      <c r="P327" s="46">
        <v>325</v>
      </c>
      <c r="Q327" s="46">
        <f t="shared" si="39"/>
        <v>-2</v>
      </c>
      <c r="R327" s="34">
        <f t="shared" si="35"/>
        <v>69</v>
      </c>
      <c r="S327" s="34">
        <v>308</v>
      </c>
      <c r="T327" s="34" t="str">
        <f t="shared" si="36"/>
        <v> </v>
      </c>
      <c r="U327" s="34" t="str">
        <f t="shared" si="40"/>
        <v> </v>
      </c>
      <c r="V327" s="34" t="str">
        <f t="shared" si="41"/>
        <v>低分</v>
      </c>
    </row>
    <row r="328" ht="17.1" customHeight="1" spans="1:22">
      <c r="A328" s="197">
        <v>326</v>
      </c>
      <c r="B328" s="198">
        <v>8833</v>
      </c>
      <c r="C328" s="199" t="s">
        <v>45</v>
      </c>
      <c r="D328" s="31" t="s">
        <v>377</v>
      </c>
      <c r="E328" s="32">
        <v>21</v>
      </c>
      <c r="F328" s="32">
        <v>10</v>
      </c>
      <c r="G328" s="32">
        <v>37</v>
      </c>
      <c r="H328" s="32">
        <v>6</v>
      </c>
      <c r="I328" s="32">
        <v>6</v>
      </c>
      <c r="J328" s="33">
        <v>16</v>
      </c>
      <c r="K328" s="32">
        <v>13</v>
      </c>
      <c r="L328" s="32">
        <v>11</v>
      </c>
      <c r="M328" s="44">
        <f t="shared" si="37"/>
        <v>120</v>
      </c>
      <c r="N328" s="45">
        <f t="shared" si="38"/>
        <v>0.171428571428571</v>
      </c>
      <c r="O328" s="46">
        <v>344</v>
      </c>
      <c r="P328" s="46">
        <v>326</v>
      </c>
      <c r="Q328" s="46">
        <f t="shared" si="39"/>
        <v>18</v>
      </c>
      <c r="R328" s="34">
        <f t="shared" si="35"/>
        <v>68</v>
      </c>
      <c r="S328" s="34">
        <v>309</v>
      </c>
      <c r="T328" s="34" t="str">
        <f t="shared" si="36"/>
        <v> </v>
      </c>
      <c r="U328" s="34" t="str">
        <f t="shared" si="40"/>
        <v> </v>
      </c>
      <c r="V328" s="34" t="str">
        <f t="shared" si="41"/>
        <v>低分</v>
      </c>
    </row>
    <row r="329" ht="17.1" customHeight="1" spans="1:22">
      <c r="A329" s="197">
        <v>327</v>
      </c>
      <c r="B329" s="198">
        <v>8817</v>
      </c>
      <c r="C329" s="199" t="s">
        <v>45</v>
      </c>
      <c r="D329" s="31" t="s">
        <v>378</v>
      </c>
      <c r="E329" s="32">
        <v>17</v>
      </c>
      <c r="F329" s="32">
        <v>6</v>
      </c>
      <c r="G329" s="32">
        <v>14</v>
      </c>
      <c r="H329" s="32">
        <v>17</v>
      </c>
      <c r="I329" s="32">
        <v>20</v>
      </c>
      <c r="J329" s="33">
        <v>18</v>
      </c>
      <c r="K329" s="32">
        <v>15</v>
      </c>
      <c r="L329" s="32">
        <v>12</v>
      </c>
      <c r="M329" s="44">
        <f t="shared" si="37"/>
        <v>119</v>
      </c>
      <c r="N329" s="45">
        <f t="shared" si="38"/>
        <v>0.17</v>
      </c>
      <c r="O329" s="46">
        <v>328</v>
      </c>
      <c r="P329" s="46">
        <v>327</v>
      </c>
      <c r="Q329" s="46">
        <f t="shared" si="39"/>
        <v>1</v>
      </c>
      <c r="R329" s="34">
        <f t="shared" si="35"/>
        <v>37</v>
      </c>
      <c r="S329" s="34">
        <v>345</v>
      </c>
      <c r="T329" s="34" t="str">
        <f t="shared" si="36"/>
        <v> </v>
      </c>
      <c r="U329" s="34" t="str">
        <f t="shared" si="40"/>
        <v> </v>
      </c>
      <c r="V329" s="34" t="str">
        <f t="shared" si="41"/>
        <v>低分</v>
      </c>
    </row>
    <row r="330" ht="17.1" customHeight="1" spans="1:22">
      <c r="A330" s="197">
        <v>329</v>
      </c>
      <c r="B330" s="198">
        <v>8826</v>
      </c>
      <c r="C330" s="199" t="s">
        <v>49</v>
      </c>
      <c r="D330" s="31" t="s">
        <v>379</v>
      </c>
      <c r="E330" s="32">
        <v>27</v>
      </c>
      <c r="F330" s="32">
        <v>9</v>
      </c>
      <c r="G330" s="32">
        <v>22</v>
      </c>
      <c r="H330" s="32">
        <v>5</v>
      </c>
      <c r="I330" s="32">
        <v>24</v>
      </c>
      <c r="J330" s="33">
        <v>12</v>
      </c>
      <c r="K330" s="32">
        <v>11</v>
      </c>
      <c r="L330" s="32">
        <v>6</v>
      </c>
      <c r="M330" s="44">
        <f t="shared" si="37"/>
        <v>116</v>
      </c>
      <c r="N330" s="45">
        <f t="shared" si="38"/>
        <v>0.165714285714286</v>
      </c>
      <c r="O330" s="46">
        <v>337</v>
      </c>
      <c r="P330" s="46">
        <v>328</v>
      </c>
      <c r="Q330" s="46">
        <f t="shared" si="39"/>
        <v>9</v>
      </c>
      <c r="R330" s="34">
        <f t="shared" si="35"/>
        <v>58</v>
      </c>
      <c r="S330" s="34">
        <v>319</v>
      </c>
      <c r="T330" s="34" t="str">
        <f t="shared" si="36"/>
        <v> </v>
      </c>
      <c r="U330" s="34" t="str">
        <f t="shared" si="40"/>
        <v> </v>
      </c>
      <c r="V330" s="34" t="str">
        <f t="shared" si="41"/>
        <v>低分</v>
      </c>
    </row>
    <row r="331" ht="17.1" customHeight="1" spans="1:22">
      <c r="A331" s="197">
        <v>328</v>
      </c>
      <c r="B331" s="198">
        <v>8810</v>
      </c>
      <c r="C331" s="199" t="s">
        <v>45</v>
      </c>
      <c r="D331" s="31" t="s">
        <v>380</v>
      </c>
      <c r="E331" s="32">
        <v>23</v>
      </c>
      <c r="F331" s="32">
        <v>6</v>
      </c>
      <c r="G331" s="32">
        <v>34</v>
      </c>
      <c r="H331" s="32">
        <v>8</v>
      </c>
      <c r="I331" s="32">
        <v>20</v>
      </c>
      <c r="J331" s="33">
        <v>8</v>
      </c>
      <c r="K331" s="32">
        <v>6</v>
      </c>
      <c r="L331" s="32">
        <v>11</v>
      </c>
      <c r="M331" s="44">
        <f t="shared" si="37"/>
        <v>116</v>
      </c>
      <c r="N331" s="45">
        <f t="shared" si="38"/>
        <v>0.165714285714286</v>
      </c>
      <c r="O331" s="46">
        <v>321</v>
      </c>
      <c r="P331" s="46">
        <v>329</v>
      </c>
      <c r="Q331" s="46">
        <f t="shared" si="39"/>
        <v>-8</v>
      </c>
      <c r="R331" s="34">
        <f t="shared" si="35"/>
        <v>63</v>
      </c>
      <c r="S331" s="34">
        <v>314</v>
      </c>
      <c r="T331" s="34" t="str">
        <f t="shared" si="36"/>
        <v> </v>
      </c>
      <c r="U331" s="34" t="str">
        <f t="shared" si="40"/>
        <v> </v>
      </c>
      <c r="V331" s="34" t="str">
        <f t="shared" si="41"/>
        <v>低分</v>
      </c>
    </row>
    <row r="332" ht="17.1" customHeight="1" spans="1:22">
      <c r="A332" s="197">
        <v>330</v>
      </c>
      <c r="B332" s="198">
        <v>8818</v>
      </c>
      <c r="C332" s="199" t="s">
        <v>45</v>
      </c>
      <c r="D332" s="31" t="s">
        <v>381</v>
      </c>
      <c r="E332" s="32">
        <v>16</v>
      </c>
      <c r="F332" s="32">
        <v>12</v>
      </c>
      <c r="G332" s="32">
        <v>16</v>
      </c>
      <c r="H332" s="32">
        <v>16</v>
      </c>
      <c r="I332" s="32">
        <v>24</v>
      </c>
      <c r="J332" s="33">
        <v>8</v>
      </c>
      <c r="K332" s="32">
        <v>11</v>
      </c>
      <c r="L332" s="32">
        <v>13</v>
      </c>
      <c r="M332" s="44">
        <f t="shared" si="37"/>
        <v>116</v>
      </c>
      <c r="N332" s="45">
        <f t="shared" si="38"/>
        <v>0.165714285714286</v>
      </c>
      <c r="O332" s="46">
        <v>329</v>
      </c>
      <c r="P332" s="46">
        <v>330</v>
      </c>
      <c r="Q332" s="46">
        <f t="shared" si="39"/>
        <v>-1</v>
      </c>
      <c r="R332" s="34">
        <f t="shared" si="35"/>
        <v>44</v>
      </c>
      <c r="S332" s="34">
        <v>337</v>
      </c>
      <c r="T332" s="34" t="str">
        <f t="shared" si="36"/>
        <v> </v>
      </c>
      <c r="U332" s="34" t="str">
        <f t="shared" si="40"/>
        <v> </v>
      </c>
      <c r="V332" s="34" t="str">
        <f t="shared" si="41"/>
        <v>低分</v>
      </c>
    </row>
    <row r="333" ht="17.1" customHeight="1" spans="1:22">
      <c r="A333" s="197">
        <v>331</v>
      </c>
      <c r="B333" s="198">
        <v>8801</v>
      </c>
      <c r="C333" s="199" t="s">
        <v>73</v>
      </c>
      <c r="D333" s="31" t="s">
        <v>382</v>
      </c>
      <c r="E333" s="32">
        <v>33</v>
      </c>
      <c r="F333" s="32">
        <v>6</v>
      </c>
      <c r="G333" s="32">
        <v>25</v>
      </c>
      <c r="H333" s="32">
        <v>4</v>
      </c>
      <c r="I333" s="32">
        <v>14</v>
      </c>
      <c r="J333" s="33">
        <v>13</v>
      </c>
      <c r="K333" s="32">
        <v>5</v>
      </c>
      <c r="L333" s="32">
        <v>15</v>
      </c>
      <c r="M333" s="44">
        <f t="shared" si="37"/>
        <v>115</v>
      </c>
      <c r="N333" s="45">
        <f t="shared" si="38"/>
        <v>0.164285714285714</v>
      </c>
      <c r="O333" s="46">
        <v>312</v>
      </c>
      <c r="P333" s="46">
        <v>331</v>
      </c>
      <c r="Q333" s="46">
        <f t="shared" si="39"/>
        <v>-19</v>
      </c>
      <c r="R333" s="34">
        <f t="shared" si="35"/>
        <v>64</v>
      </c>
      <c r="S333" s="34">
        <v>313</v>
      </c>
      <c r="T333" s="34" t="str">
        <f t="shared" si="36"/>
        <v> </v>
      </c>
      <c r="U333" s="34" t="str">
        <f t="shared" si="40"/>
        <v> </v>
      </c>
      <c r="V333" s="34" t="str">
        <f t="shared" si="41"/>
        <v>低分</v>
      </c>
    </row>
    <row r="334" ht="17.1" customHeight="1" spans="1:22">
      <c r="A334" s="197">
        <v>332</v>
      </c>
      <c r="B334" s="198">
        <v>8731</v>
      </c>
      <c r="C334" s="207" t="s">
        <v>52</v>
      </c>
      <c r="D334" s="57" t="s">
        <v>383</v>
      </c>
      <c r="E334" s="32">
        <v>30</v>
      </c>
      <c r="F334" s="32">
        <v>6</v>
      </c>
      <c r="G334" s="32">
        <v>11</v>
      </c>
      <c r="H334" s="32">
        <v>7</v>
      </c>
      <c r="I334" s="32">
        <v>30</v>
      </c>
      <c r="J334" s="33">
        <v>15</v>
      </c>
      <c r="K334" s="32">
        <v>7</v>
      </c>
      <c r="L334" s="32">
        <v>9</v>
      </c>
      <c r="M334" s="44">
        <f t="shared" si="37"/>
        <v>115</v>
      </c>
      <c r="N334" s="45">
        <f t="shared" si="38"/>
        <v>0.164285714285714</v>
      </c>
      <c r="O334" s="46">
        <v>299</v>
      </c>
      <c r="P334" s="46">
        <v>332</v>
      </c>
      <c r="Q334" s="46">
        <f t="shared" si="39"/>
        <v>-33</v>
      </c>
      <c r="R334" s="34">
        <f t="shared" si="35"/>
        <v>47</v>
      </c>
      <c r="S334" s="34">
        <v>333</v>
      </c>
      <c r="T334" s="34" t="str">
        <f t="shared" si="36"/>
        <v> </v>
      </c>
      <c r="U334" s="34" t="str">
        <f t="shared" si="40"/>
        <v> </v>
      </c>
      <c r="V334" s="34" t="str">
        <f t="shared" si="41"/>
        <v>低分</v>
      </c>
    </row>
    <row r="335" ht="17.1" customHeight="1" spans="1:22">
      <c r="A335" s="197">
        <v>333</v>
      </c>
      <c r="B335" s="198">
        <v>8727</v>
      </c>
      <c r="C335" s="199" t="s">
        <v>47</v>
      </c>
      <c r="D335" s="31" t="s">
        <v>384</v>
      </c>
      <c r="E335" s="32">
        <v>26</v>
      </c>
      <c r="F335" s="32">
        <v>16</v>
      </c>
      <c r="G335" s="32">
        <v>29</v>
      </c>
      <c r="H335" s="32">
        <v>9</v>
      </c>
      <c r="I335" s="32">
        <v>7</v>
      </c>
      <c r="J335" s="33">
        <v>10</v>
      </c>
      <c r="K335" s="32">
        <v>5</v>
      </c>
      <c r="L335" s="32">
        <v>10</v>
      </c>
      <c r="M335" s="44">
        <f t="shared" si="37"/>
        <v>112</v>
      </c>
      <c r="N335" s="45">
        <f t="shared" si="38"/>
        <v>0.16</v>
      </c>
      <c r="O335" s="46">
        <v>295</v>
      </c>
      <c r="P335" s="46">
        <v>333</v>
      </c>
      <c r="Q335" s="46">
        <f t="shared" si="39"/>
        <v>-38</v>
      </c>
      <c r="R335" s="34">
        <f t="shared" si="35"/>
        <v>71</v>
      </c>
      <c r="S335" s="34">
        <v>305</v>
      </c>
      <c r="T335" s="34" t="str">
        <f t="shared" si="36"/>
        <v> </v>
      </c>
      <c r="U335" s="34" t="str">
        <f t="shared" si="40"/>
        <v> </v>
      </c>
      <c r="V335" s="34" t="str">
        <f t="shared" si="41"/>
        <v>低分</v>
      </c>
    </row>
    <row r="336" ht="17.1" customHeight="1" spans="1:22">
      <c r="A336" s="197">
        <v>334</v>
      </c>
      <c r="B336" s="198">
        <v>8823</v>
      </c>
      <c r="C336" s="199" t="s">
        <v>57</v>
      </c>
      <c r="D336" s="31" t="s">
        <v>385</v>
      </c>
      <c r="E336" s="32">
        <v>11</v>
      </c>
      <c r="F336" s="32">
        <v>13</v>
      </c>
      <c r="G336" s="32">
        <v>18</v>
      </c>
      <c r="H336" s="32">
        <v>11</v>
      </c>
      <c r="I336" s="32">
        <v>22</v>
      </c>
      <c r="J336" s="33">
        <v>14</v>
      </c>
      <c r="K336" s="32">
        <v>11</v>
      </c>
      <c r="L336" s="32">
        <v>10</v>
      </c>
      <c r="M336" s="44">
        <f t="shared" si="37"/>
        <v>110</v>
      </c>
      <c r="N336" s="45">
        <f t="shared" si="38"/>
        <v>0.157142857142857</v>
      </c>
      <c r="O336" s="46">
        <v>334</v>
      </c>
      <c r="P336" s="46">
        <v>334</v>
      </c>
      <c r="Q336" s="46">
        <f t="shared" si="39"/>
        <v>0</v>
      </c>
      <c r="R336" s="34">
        <f t="shared" si="35"/>
        <v>42</v>
      </c>
      <c r="S336" s="34">
        <v>340</v>
      </c>
      <c r="T336" s="34" t="str">
        <f t="shared" si="36"/>
        <v> </v>
      </c>
      <c r="U336" s="34" t="str">
        <f t="shared" si="40"/>
        <v> </v>
      </c>
      <c r="V336" s="34" t="str">
        <f t="shared" si="41"/>
        <v>低分</v>
      </c>
    </row>
    <row r="337" ht="17.1" customHeight="1" spans="1:22">
      <c r="A337" s="197">
        <v>335</v>
      </c>
      <c r="B337" s="198">
        <v>8741</v>
      </c>
      <c r="C337" s="199" t="s">
        <v>52</v>
      </c>
      <c r="D337" s="31" t="s">
        <v>386</v>
      </c>
      <c r="E337" s="32">
        <v>0</v>
      </c>
      <c r="F337" s="32">
        <v>19</v>
      </c>
      <c r="G337" s="32">
        <v>18</v>
      </c>
      <c r="H337" s="32">
        <v>11</v>
      </c>
      <c r="I337" s="32">
        <v>28</v>
      </c>
      <c r="J337" s="33">
        <v>8</v>
      </c>
      <c r="K337" s="32">
        <v>8</v>
      </c>
      <c r="L337" s="32">
        <v>13</v>
      </c>
      <c r="M337" s="44">
        <f t="shared" si="37"/>
        <v>105</v>
      </c>
      <c r="N337" s="45">
        <f t="shared" si="38"/>
        <v>0.15</v>
      </c>
      <c r="O337" s="46">
        <v>309</v>
      </c>
      <c r="P337" s="46">
        <v>335</v>
      </c>
      <c r="Q337" s="46">
        <f t="shared" si="39"/>
        <v>-26</v>
      </c>
      <c r="R337" s="34">
        <f t="shared" si="35"/>
        <v>37</v>
      </c>
      <c r="S337" s="34">
        <v>346</v>
      </c>
      <c r="T337" s="34" t="str">
        <f t="shared" si="36"/>
        <v> </v>
      </c>
      <c r="U337" s="34" t="str">
        <f t="shared" si="40"/>
        <v> </v>
      </c>
      <c r="V337" s="34" t="str">
        <f t="shared" si="41"/>
        <v>低分</v>
      </c>
    </row>
    <row r="338" ht="17.1" customHeight="1" spans="1:22">
      <c r="A338" s="197">
        <v>336</v>
      </c>
      <c r="B338" s="198">
        <v>8813</v>
      </c>
      <c r="C338" s="199" t="s">
        <v>55</v>
      </c>
      <c r="D338" s="31" t="s">
        <v>387</v>
      </c>
      <c r="E338" s="32">
        <v>19</v>
      </c>
      <c r="F338" s="32">
        <v>9</v>
      </c>
      <c r="G338" s="32">
        <v>22</v>
      </c>
      <c r="H338" s="32">
        <v>14</v>
      </c>
      <c r="I338" s="32">
        <v>18</v>
      </c>
      <c r="J338" s="33">
        <v>6</v>
      </c>
      <c r="K338" s="32">
        <v>7</v>
      </c>
      <c r="L338" s="32">
        <v>9</v>
      </c>
      <c r="M338" s="44">
        <f t="shared" si="37"/>
        <v>104</v>
      </c>
      <c r="N338" s="45">
        <f t="shared" si="38"/>
        <v>0.148571428571429</v>
      </c>
      <c r="O338" s="46">
        <v>324</v>
      </c>
      <c r="P338" s="46">
        <v>336</v>
      </c>
      <c r="Q338" s="46">
        <f t="shared" si="39"/>
        <v>-12</v>
      </c>
      <c r="R338" s="34">
        <f t="shared" si="35"/>
        <v>50</v>
      </c>
      <c r="S338" s="34">
        <v>328</v>
      </c>
      <c r="T338" s="34" t="str">
        <f t="shared" si="36"/>
        <v> </v>
      </c>
      <c r="U338" s="34" t="str">
        <f t="shared" si="40"/>
        <v> </v>
      </c>
      <c r="V338" s="34" t="str">
        <f t="shared" si="41"/>
        <v>低分</v>
      </c>
    </row>
    <row r="339" ht="17.1" customHeight="1" spans="1:22">
      <c r="A339" s="197">
        <v>337</v>
      </c>
      <c r="B339" s="198">
        <v>8822</v>
      </c>
      <c r="C339" s="199" t="s">
        <v>49</v>
      </c>
      <c r="D339" s="31" t="s">
        <v>388</v>
      </c>
      <c r="E339" s="32">
        <v>15</v>
      </c>
      <c r="F339" s="32">
        <v>9</v>
      </c>
      <c r="G339" s="32">
        <v>17</v>
      </c>
      <c r="H339" s="32">
        <v>3</v>
      </c>
      <c r="I339" s="32">
        <v>24</v>
      </c>
      <c r="J339" s="33">
        <v>18</v>
      </c>
      <c r="K339" s="32">
        <v>4</v>
      </c>
      <c r="L339" s="32">
        <v>9</v>
      </c>
      <c r="M339" s="44">
        <f t="shared" si="37"/>
        <v>99</v>
      </c>
      <c r="N339" s="45">
        <f t="shared" si="38"/>
        <v>0.141428571428571</v>
      </c>
      <c r="O339" s="46">
        <v>333</v>
      </c>
      <c r="P339" s="46">
        <v>337</v>
      </c>
      <c r="Q339" s="46">
        <f t="shared" si="39"/>
        <v>-4</v>
      </c>
      <c r="R339" s="34">
        <f t="shared" si="35"/>
        <v>41</v>
      </c>
      <c r="S339" s="34">
        <v>342</v>
      </c>
      <c r="T339" s="34" t="str">
        <f t="shared" si="36"/>
        <v> </v>
      </c>
      <c r="U339" s="34" t="str">
        <f t="shared" si="40"/>
        <v> </v>
      </c>
      <c r="V339" s="34" t="str">
        <f t="shared" si="41"/>
        <v>低分</v>
      </c>
    </row>
    <row r="340" ht="17.1" customHeight="1" spans="1:22">
      <c r="A340" s="197">
        <v>338</v>
      </c>
      <c r="B340" s="198">
        <v>8825</v>
      </c>
      <c r="C340" s="199" t="s">
        <v>73</v>
      </c>
      <c r="D340" s="31" t="s">
        <v>389</v>
      </c>
      <c r="E340" s="32">
        <v>16</v>
      </c>
      <c r="F340" s="32">
        <v>1</v>
      </c>
      <c r="G340" s="32">
        <v>29</v>
      </c>
      <c r="H340" s="32">
        <v>7</v>
      </c>
      <c r="I340" s="32">
        <v>12</v>
      </c>
      <c r="J340" s="33">
        <v>10</v>
      </c>
      <c r="K340" s="32">
        <v>7</v>
      </c>
      <c r="L340" s="32">
        <v>13</v>
      </c>
      <c r="M340" s="44">
        <f t="shared" si="37"/>
        <v>95</v>
      </c>
      <c r="N340" s="45">
        <f t="shared" si="38"/>
        <v>0.135714285714286</v>
      </c>
      <c r="O340" s="46">
        <v>336</v>
      </c>
      <c r="P340" s="46">
        <v>338</v>
      </c>
      <c r="Q340" s="46">
        <f t="shared" si="39"/>
        <v>-2</v>
      </c>
      <c r="R340" s="34">
        <f t="shared" si="35"/>
        <v>46</v>
      </c>
      <c r="S340" s="34">
        <v>334</v>
      </c>
      <c r="T340" s="34" t="str">
        <f t="shared" si="36"/>
        <v> </v>
      </c>
      <c r="U340" s="34" t="str">
        <f t="shared" si="40"/>
        <v> </v>
      </c>
      <c r="V340" s="34" t="str">
        <f t="shared" si="41"/>
        <v>低分</v>
      </c>
    </row>
    <row r="341" ht="17.1" customHeight="1" spans="1:22">
      <c r="A341" s="197">
        <v>339</v>
      </c>
      <c r="B341" s="198">
        <v>8804</v>
      </c>
      <c r="C341" s="199" t="s">
        <v>47</v>
      </c>
      <c r="D341" s="31" t="s">
        <v>390</v>
      </c>
      <c r="E341" s="32">
        <v>7</v>
      </c>
      <c r="F341" s="32">
        <v>6</v>
      </c>
      <c r="G341" s="32">
        <v>25</v>
      </c>
      <c r="H341" s="32">
        <v>5</v>
      </c>
      <c r="I341" s="32">
        <v>6</v>
      </c>
      <c r="J341" s="33">
        <v>18</v>
      </c>
      <c r="K341" s="32">
        <v>11</v>
      </c>
      <c r="L341" s="32">
        <v>17</v>
      </c>
      <c r="M341" s="44">
        <f t="shared" si="37"/>
        <v>95</v>
      </c>
      <c r="N341" s="45">
        <f t="shared" si="38"/>
        <v>0.135714285714286</v>
      </c>
      <c r="O341" s="46">
        <v>315</v>
      </c>
      <c r="P341" s="46">
        <v>339</v>
      </c>
      <c r="Q341" s="46">
        <f t="shared" si="39"/>
        <v>-24</v>
      </c>
      <c r="R341" s="34">
        <f t="shared" si="35"/>
        <v>38</v>
      </c>
      <c r="S341" s="34">
        <v>344</v>
      </c>
      <c r="T341" s="34" t="str">
        <f t="shared" si="36"/>
        <v> </v>
      </c>
      <c r="U341" s="34" t="str">
        <f t="shared" si="40"/>
        <v> </v>
      </c>
      <c r="V341" s="34" t="str">
        <f t="shared" si="41"/>
        <v>低分</v>
      </c>
    </row>
    <row r="342" ht="17.1" customHeight="1" spans="1:22">
      <c r="A342" s="197">
        <v>341</v>
      </c>
      <c r="B342" s="198">
        <v>8802</v>
      </c>
      <c r="C342" s="199" t="s">
        <v>45</v>
      </c>
      <c r="D342" s="31" t="s">
        <v>391</v>
      </c>
      <c r="E342" s="32">
        <v>20</v>
      </c>
      <c r="F342" s="32">
        <v>4</v>
      </c>
      <c r="G342" s="32">
        <v>24</v>
      </c>
      <c r="H342" s="32">
        <v>6</v>
      </c>
      <c r="I342" s="32">
        <v>12</v>
      </c>
      <c r="J342" s="33">
        <v>9</v>
      </c>
      <c r="K342" s="32">
        <v>6</v>
      </c>
      <c r="L342" s="32">
        <v>12</v>
      </c>
      <c r="M342" s="44">
        <f t="shared" si="37"/>
        <v>93</v>
      </c>
      <c r="N342" s="45">
        <f t="shared" si="38"/>
        <v>0.132857142857143</v>
      </c>
      <c r="O342" s="46">
        <v>313</v>
      </c>
      <c r="P342" s="46">
        <v>340</v>
      </c>
      <c r="Q342" s="46">
        <f t="shared" si="39"/>
        <v>-27</v>
      </c>
      <c r="R342" s="34">
        <f t="shared" si="35"/>
        <v>48</v>
      </c>
      <c r="S342" s="34">
        <v>330</v>
      </c>
      <c r="T342" s="34" t="str">
        <f t="shared" si="36"/>
        <v> </v>
      </c>
      <c r="U342" s="34" t="str">
        <f t="shared" si="40"/>
        <v> </v>
      </c>
      <c r="V342" s="34" t="str">
        <f t="shared" si="41"/>
        <v>低分</v>
      </c>
    </row>
    <row r="343" ht="17.1" customHeight="1" spans="1:22">
      <c r="A343" s="197">
        <v>340</v>
      </c>
      <c r="B343" s="198">
        <v>8816</v>
      </c>
      <c r="C343" s="199" t="s">
        <v>73</v>
      </c>
      <c r="D343" s="31" t="s">
        <v>392</v>
      </c>
      <c r="E343" s="32">
        <v>11</v>
      </c>
      <c r="F343" s="32">
        <v>10</v>
      </c>
      <c r="G343" s="32">
        <v>28</v>
      </c>
      <c r="H343" s="32">
        <v>10</v>
      </c>
      <c r="I343" s="32">
        <v>4</v>
      </c>
      <c r="J343" s="33">
        <v>8</v>
      </c>
      <c r="K343" s="32">
        <v>13</v>
      </c>
      <c r="L343" s="32">
        <v>9</v>
      </c>
      <c r="M343" s="44">
        <f t="shared" si="37"/>
        <v>93</v>
      </c>
      <c r="N343" s="45">
        <f t="shared" si="38"/>
        <v>0.132857142857143</v>
      </c>
      <c r="O343" s="46">
        <v>327</v>
      </c>
      <c r="P343" s="46">
        <v>341</v>
      </c>
      <c r="Q343" s="46">
        <f t="shared" si="39"/>
        <v>-14</v>
      </c>
      <c r="R343" s="34">
        <f t="shared" si="35"/>
        <v>49</v>
      </c>
      <c r="S343" s="34">
        <v>329</v>
      </c>
      <c r="T343" s="34" t="str">
        <f t="shared" si="36"/>
        <v> </v>
      </c>
      <c r="U343" s="34" t="str">
        <f t="shared" si="40"/>
        <v> </v>
      </c>
      <c r="V343" s="34" t="str">
        <f t="shared" si="41"/>
        <v>低分</v>
      </c>
    </row>
    <row r="344" ht="17.1" customHeight="1" spans="1:22">
      <c r="A344" s="197">
        <v>342</v>
      </c>
      <c r="B344" s="198">
        <v>8830</v>
      </c>
      <c r="C344" s="199" t="s">
        <v>47</v>
      </c>
      <c r="D344" s="31" t="s">
        <v>393</v>
      </c>
      <c r="E344" s="32">
        <v>15</v>
      </c>
      <c r="F344" s="32">
        <v>9</v>
      </c>
      <c r="G344" s="32">
        <v>24</v>
      </c>
      <c r="H344" s="32">
        <v>7</v>
      </c>
      <c r="I344" s="32">
        <v>12</v>
      </c>
      <c r="J344" s="33">
        <v>12</v>
      </c>
      <c r="K344" s="32">
        <v>9</v>
      </c>
      <c r="L344" s="32">
        <v>3</v>
      </c>
      <c r="M344" s="44">
        <f t="shared" si="37"/>
        <v>91</v>
      </c>
      <c r="N344" s="45">
        <f t="shared" si="38"/>
        <v>0.13</v>
      </c>
      <c r="O344" s="46">
        <v>341</v>
      </c>
      <c r="P344" s="46">
        <v>342</v>
      </c>
      <c r="Q344" s="46">
        <f t="shared" si="39"/>
        <v>-1</v>
      </c>
      <c r="R344" s="34">
        <f t="shared" si="35"/>
        <v>48</v>
      </c>
      <c r="S344" s="34">
        <v>331</v>
      </c>
      <c r="T344" s="34" t="str">
        <f t="shared" si="36"/>
        <v> </v>
      </c>
      <c r="U344" s="34" t="str">
        <f t="shared" si="40"/>
        <v> </v>
      </c>
      <c r="V344" s="34" t="str">
        <f t="shared" si="41"/>
        <v>低分</v>
      </c>
    </row>
    <row r="345" ht="17.1" customHeight="1" spans="1:22">
      <c r="A345" s="197">
        <v>343</v>
      </c>
      <c r="B345" s="198">
        <v>8828</v>
      </c>
      <c r="C345" s="199" t="s">
        <v>69</v>
      </c>
      <c r="D345" s="31" t="s">
        <v>394</v>
      </c>
      <c r="E345" s="32">
        <v>1</v>
      </c>
      <c r="F345" s="32">
        <v>22</v>
      </c>
      <c r="G345" s="32">
        <v>23</v>
      </c>
      <c r="H345" s="32">
        <v>9</v>
      </c>
      <c r="I345" s="32">
        <v>2</v>
      </c>
      <c r="J345" s="33">
        <v>18</v>
      </c>
      <c r="K345" s="32">
        <v>11</v>
      </c>
      <c r="L345" s="32">
        <v>5</v>
      </c>
      <c r="M345" s="44">
        <f t="shared" si="37"/>
        <v>91</v>
      </c>
      <c r="N345" s="45">
        <f t="shared" si="38"/>
        <v>0.13</v>
      </c>
      <c r="O345" s="46">
        <v>339</v>
      </c>
      <c r="P345" s="46">
        <v>343</v>
      </c>
      <c r="Q345" s="46">
        <f t="shared" si="39"/>
        <v>-4</v>
      </c>
      <c r="R345" s="34">
        <f t="shared" si="35"/>
        <v>46</v>
      </c>
      <c r="S345" s="34">
        <v>335</v>
      </c>
      <c r="T345" s="34" t="str">
        <f t="shared" si="36"/>
        <v> </v>
      </c>
      <c r="U345" s="34" t="str">
        <f t="shared" si="40"/>
        <v> </v>
      </c>
      <c r="V345" s="34" t="str">
        <f t="shared" si="41"/>
        <v>低分</v>
      </c>
    </row>
    <row r="346" ht="17.1" customHeight="1" spans="1:22">
      <c r="A346" s="197">
        <v>344</v>
      </c>
      <c r="B346" s="198">
        <v>8819</v>
      </c>
      <c r="C346" s="199" t="s">
        <v>55</v>
      </c>
      <c r="D346" s="31" t="s">
        <v>395</v>
      </c>
      <c r="E346" s="32">
        <v>13</v>
      </c>
      <c r="F346" s="32">
        <v>3</v>
      </c>
      <c r="G346" s="32">
        <v>19</v>
      </c>
      <c r="H346" s="32">
        <v>8</v>
      </c>
      <c r="I346" s="32">
        <v>17</v>
      </c>
      <c r="J346" s="33">
        <v>1</v>
      </c>
      <c r="K346" s="32">
        <v>13</v>
      </c>
      <c r="L346" s="32">
        <v>13</v>
      </c>
      <c r="M346" s="44">
        <f t="shared" si="37"/>
        <v>87</v>
      </c>
      <c r="N346" s="45">
        <f t="shared" si="38"/>
        <v>0.124285714285714</v>
      </c>
      <c r="O346" s="46">
        <v>330</v>
      </c>
      <c r="P346" s="46">
        <v>344</v>
      </c>
      <c r="Q346" s="46">
        <f t="shared" si="39"/>
        <v>-14</v>
      </c>
      <c r="R346" s="34">
        <f t="shared" si="35"/>
        <v>35</v>
      </c>
      <c r="S346" s="34">
        <v>347</v>
      </c>
      <c r="T346" s="34" t="str">
        <f t="shared" si="36"/>
        <v> </v>
      </c>
      <c r="U346" s="34" t="str">
        <f t="shared" si="40"/>
        <v> </v>
      </c>
      <c r="V346" s="34" t="str">
        <f t="shared" si="41"/>
        <v>低分</v>
      </c>
    </row>
    <row r="347" ht="17.1" customHeight="1" spans="1:22">
      <c r="A347" s="197">
        <v>345</v>
      </c>
      <c r="B347" s="198">
        <v>8834</v>
      </c>
      <c r="C347" s="199" t="s">
        <v>55</v>
      </c>
      <c r="D347" s="31" t="s">
        <v>396</v>
      </c>
      <c r="E347" s="32">
        <v>18</v>
      </c>
      <c r="F347" s="32">
        <v>6</v>
      </c>
      <c r="G347" s="32">
        <v>31</v>
      </c>
      <c r="H347" s="32">
        <v>2</v>
      </c>
      <c r="I347" s="32">
        <v>6</v>
      </c>
      <c r="J347" s="33">
        <v>10</v>
      </c>
      <c r="K347" s="32">
        <v>7</v>
      </c>
      <c r="L347" s="32">
        <v>0</v>
      </c>
      <c r="M347" s="44">
        <f t="shared" si="37"/>
        <v>80</v>
      </c>
      <c r="N347" s="45">
        <f t="shared" si="38"/>
        <v>0.114285714285714</v>
      </c>
      <c r="O347" s="46">
        <v>345</v>
      </c>
      <c r="P347" s="46">
        <v>345</v>
      </c>
      <c r="Q347" s="46">
        <f t="shared" si="39"/>
        <v>0</v>
      </c>
      <c r="R347" s="34">
        <f t="shared" si="35"/>
        <v>55</v>
      </c>
      <c r="S347" s="34">
        <v>323</v>
      </c>
      <c r="T347" s="34" t="str">
        <f t="shared" si="36"/>
        <v> </v>
      </c>
      <c r="U347" s="34" t="str">
        <f t="shared" si="40"/>
        <v> </v>
      </c>
      <c r="V347" s="34" t="str">
        <f t="shared" si="41"/>
        <v>低分</v>
      </c>
    </row>
    <row r="348" ht="17.1" customHeight="1" spans="1:22">
      <c r="A348" s="197">
        <v>346</v>
      </c>
      <c r="B348" s="198">
        <v>8843</v>
      </c>
      <c r="C348" s="199" t="s">
        <v>45</v>
      </c>
      <c r="D348" s="31" t="s">
        <v>397</v>
      </c>
      <c r="E348" s="32">
        <v>3</v>
      </c>
      <c r="F348" s="32">
        <v>15</v>
      </c>
      <c r="G348" s="32">
        <v>11</v>
      </c>
      <c r="H348" s="32">
        <v>10</v>
      </c>
      <c r="I348" s="32">
        <v>18</v>
      </c>
      <c r="J348" s="33">
        <v>2</v>
      </c>
      <c r="K348" s="32">
        <v>9</v>
      </c>
      <c r="L348" s="32">
        <v>9</v>
      </c>
      <c r="M348" s="44">
        <f t="shared" si="37"/>
        <v>77</v>
      </c>
      <c r="N348" s="45">
        <f t="shared" si="38"/>
        <v>0.11</v>
      </c>
      <c r="O348" s="46">
        <v>351</v>
      </c>
      <c r="P348" s="46">
        <v>346</v>
      </c>
      <c r="Q348" s="46">
        <f t="shared" si="39"/>
        <v>5</v>
      </c>
      <c r="R348" s="34">
        <f t="shared" si="35"/>
        <v>29</v>
      </c>
      <c r="S348" s="34">
        <v>348</v>
      </c>
      <c r="T348" s="34" t="str">
        <f t="shared" si="36"/>
        <v> </v>
      </c>
      <c r="U348" s="34" t="str">
        <f t="shared" si="40"/>
        <v> </v>
      </c>
      <c r="V348" s="34" t="str">
        <f t="shared" si="41"/>
        <v>低分</v>
      </c>
    </row>
    <row r="349" ht="17.1" customHeight="1" spans="1:22">
      <c r="A349" s="197">
        <v>347</v>
      </c>
      <c r="B349" s="198">
        <v>8829</v>
      </c>
      <c r="C349" s="199" t="s">
        <v>69</v>
      </c>
      <c r="D349" s="31" t="s">
        <v>398</v>
      </c>
      <c r="E349" s="32">
        <v>1</v>
      </c>
      <c r="F349" s="32">
        <v>15</v>
      </c>
      <c r="G349" s="32">
        <v>25</v>
      </c>
      <c r="H349" s="32">
        <v>4</v>
      </c>
      <c r="I349" s="32">
        <v>4</v>
      </c>
      <c r="J349" s="33">
        <v>14</v>
      </c>
      <c r="K349" s="32">
        <v>4</v>
      </c>
      <c r="L349" s="32">
        <v>4</v>
      </c>
      <c r="M349" s="44">
        <f t="shared" si="37"/>
        <v>71</v>
      </c>
      <c r="N349" s="45">
        <f t="shared" si="38"/>
        <v>0.101428571428571</v>
      </c>
      <c r="O349" s="46">
        <v>340</v>
      </c>
      <c r="P349" s="46">
        <v>347</v>
      </c>
      <c r="Q349" s="46">
        <f t="shared" si="39"/>
        <v>-7</v>
      </c>
      <c r="R349" s="34">
        <f t="shared" si="35"/>
        <v>41</v>
      </c>
      <c r="S349" s="34">
        <v>343</v>
      </c>
      <c r="T349" s="34" t="str">
        <f t="shared" si="36"/>
        <v> </v>
      </c>
      <c r="U349" s="34" t="str">
        <f t="shared" si="40"/>
        <v> </v>
      </c>
      <c r="V349" s="34" t="str">
        <f t="shared" si="41"/>
        <v>低分</v>
      </c>
    </row>
    <row r="350" ht="17.1" customHeight="1" spans="1:22">
      <c r="A350" s="197">
        <v>348</v>
      </c>
      <c r="B350" s="198">
        <v>8832</v>
      </c>
      <c r="C350" s="199" t="s">
        <v>49</v>
      </c>
      <c r="D350" s="31" t="s">
        <v>399</v>
      </c>
      <c r="E350" s="32">
        <v>5</v>
      </c>
      <c r="F350" s="32">
        <v>9</v>
      </c>
      <c r="G350" s="32">
        <v>28</v>
      </c>
      <c r="H350" s="32">
        <v>2</v>
      </c>
      <c r="I350" s="32">
        <v>6</v>
      </c>
      <c r="J350" s="33">
        <v>6</v>
      </c>
      <c r="K350" s="32">
        <v>9</v>
      </c>
      <c r="L350" s="32">
        <v>5</v>
      </c>
      <c r="M350" s="44">
        <f t="shared" si="37"/>
        <v>70</v>
      </c>
      <c r="N350" s="45">
        <f t="shared" si="38"/>
        <v>0.1</v>
      </c>
      <c r="O350" s="46">
        <v>343</v>
      </c>
      <c r="P350" s="46">
        <v>348</v>
      </c>
      <c r="Q350" s="46">
        <f t="shared" si="39"/>
        <v>-5</v>
      </c>
      <c r="R350" s="34">
        <f t="shared" si="35"/>
        <v>42</v>
      </c>
      <c r="S350" s="34">
        <v>341</v>
      </c>
      <c r="T350" s="34" t="str">
        <f t="shared" si="36"/>
        <v> </v>
      </c>
      <c r="U350" s="34" t="str">
        <f t="shared" si="40"/>
        <v> </v>
      </c>
      <c r="V350" s="34" t="str">
        <f t="shared" si="41"/>
        <v>低分</v>
      </c>
    </row>
    <row r="351" ht="17.1" customHeight="1" spans="1:22">
      <c r="A351" s="197">
        <v>349</v>
      </c>
      <c r="B351" s="198">
        <v>8838</v>
      </c>
      <c r="C351" s="199" t="s">
        <v>45</v>
      </c>
      <c r="D351" s="31" t="s">
        <v>400</v>
      </c>
      <c r="E351" s="32">
        <v>2</v>
      </c>
      <c r="F351" s="32">
        <v>3</v>
      </c>
      <c r="G351" s="32">
        <v>20</v>
      </c>
      <c r="H351" s="32">
        <v>0</v>
      </c>
      <c r="I351" s="32">
        <v>12</v>
      </c>
      <c r="J351" s="33">
        <v>10</v>
      </c>
      <c r="K351" s="32">
        <v>9</v>
      </c>
      <c r="L351" s="32">
        <v>8</v>
      </c>
      <c r="M351" s="44">
        <f t="shared" si="37"/>
        <v>64</v>
      </c>
      <c r="N351" s="45">
        <f t="shared" si="38"/>
        <v>0.0914285714285714</v>
      </c>
      <c r="O351" s="46">
        <v>348</v>
      </c>
      <c r="P351" s="46">
        <v>349</v>
      </c>
      <c r="Q351" s="46">
        <f t="shared" si="39"/>
        <v>-1</v>
      </c>
      <c r="R351" s="34">
        <f>E351+F351+G351</f>
        <v>25</v>
      </c>
      <c r="S351" s="34">
        <v>351</v>
      </c>
      <c r="T351" s="34" t="str">
        <f>IF(AND(E351&gt;=72,F351&gt;=72,G351&gt;=72),"☆"," ")</f>
        <v> </v>
      </c>
      <c r="U351" s="34" t="str">
        <f t="shared" si="40"/>
        <v> </v>
      </c>
      <c r="V351" s="34" t="str">
        <f t="shared" si="41"/>
        <v>低分</v>
      </c>
    </row>
    <row r="352" ht="17.1" customHeight="1" spans="1:22">
      <c r="A352" s="197">
        <v>350</v>
      </c>
      <c r="B352" s="198">
        <v>8836</v>
      </c>
      <c r="C352" s="199" t="s">
        <v>55</v>
      </c>
      <c r="D352" s="31" t="s">
        <v>401</v>
      </c>
      <c r="E352" s="32">
        <v>11</v>
      </c>
      <c r="F352" s="32">
        <v>3</v>
      </c>
      <c r="G352" s="32">
        <v>13</v>
      </c>
      <c r="H352" s="32">
        <v>2</v>
      </c>
      <c r="I352" s="32">
        <v>6</v>
      </c>
      <c r="J352" s="33">
        <v>8</v>
      </c>
      <c r="K352" s="32">
        <v>9</v>
      </c>
      <c r="L352" s="32">
        <v>10</v>
      </c>
      <c r="M352" s="44">
        <f t="shared" si="37"/>
        <v>62</v>
      </c>
      <c r="N352" s="45">
        <f t="shared" si="38"/>
        <v>0.0885714285714286</v>
      </c>
      <c r="O352" s="46">
        <v>347</v>
      </c>
      <c r="P352" s="46">
        <v>350</v>
      </c>
      <c r="Q352" s="46">
        <f t="shared" si="39"/>
        <v>-3</v>
      </c>
      <c r="R352" s="34">
        <f>E352+F352+G352</f>
        <v>27</v>
      </c>
      <c r="S352" s="34">
        <v>349</v>
      </c>
      <c r="T352" s="34" t="str">
        <f>IF(AND(E352&gt;=72,F352&gt;=72,G352&gt;=72),"☆"," ")</f>
        <v> </v>
      </c>
      <c r="U352" s="34" t="str">
        <f t="shared" si="40"/>
        <v> </v>
      </c>
      <c r="V352" s="34" t="str">
        <f t="shared" si="41"/>
        <v>低分</v>
      </c>
    </row>
    <row r="353" ht="17.1" customHeight="1" spans="1:22">
      <c r="A353" s="197">
        <v>351</v>
      </c>
      <c r="B353" s="198">
        <v>8831</v>
      </c>
      <c r="C353" s="199" t="s">
        <v>55</v>
      </c>
      <c r="D353" s="31" t="s">
        <v>402</v>
      </c>
      <c r="E353" s="32">
        <v>2</v>
      </c>
      <c r="F353" s="32">
        <v>3</v>
      </c>
      <c r="G353" s="32">
        <v>22</v>
      </c>
      <c r="H353" s="32">
        <v>6</v>
      </c>
      <c r="I353" s="32">
        <v>6</v>
      </c>
      <c r="J353" s="33">
        <v>14</v>
      </c>
      <c r="K353" s="32">
        <v>4</v>
      </c>
      <c r="L353" s="32">
        <v>4</v>
      </c>
      <c r="M353" s="44">
        <f t="shared" si="37"/>
        <v>61</v>
      </c>
      <c r="N353" s="45">
        <f t="shared" si="38"/>
        <v>0.0871428571428571</v>
      </c>
      <c r="O353" s="46">
        <v>342</v>
      </c>
      <c r="P353" s="46">
        <v>351</v>
      </c>
      <c r="Q353" s="46">
        <f t="shared" si="39"/>
        <v>-9</v>
      </c>
      <c r="R353" s="34">
        <f>E353+F353+G353</f>
        <v>27</v>
      </c>
      <c r="S353" s="34">
        <v>350</v>
      </c>
      <c r="T353" s="34" t="str">
        <f>IF(AND(E353&gt;=72,F353&gt;=72,G353&gt;=72),"☆"," ")</f>
        <v> </v>
      </c>
      <c r="U353" s="34" t="str">
        <f t="shared" si="40"/>
        <v> </v>
      </c>
      <c r="V353" s="34" t="str">
        <f t="shared" si="41"/>
        <v>低分</v>
      </c>
    </row>
    <row r="354" ht="17.1" customHeight="1" spans="1:22">
      <c r="A354" s="197">
        <v>352</v>
      </c>
      <c r="B354" s="198">
        <v>8835</v>
      </c>
      <c r="C354" s="199" t="s">
        <v>49</v>
      </c>
      <c r="D354" s="31" t="s">
        <v>403</v>
      </c>
      <c r="E354" s="32">
        <v>4</v>
      </c>
      <c r="F354" s="32">
        <v>6</v>
      </c>
      <c r="G354" s="32">
        <v>9</v>
      </c>
      <c r="H354" s="32">
        <v>6</v>
      </c>
      <c r="I354" s="32">
        <v>12</v>
      </c>
      <c r="J354" s="33">
        <v>7</v>
      </c>
      <c r="K354" s="32">
        <v>9</v>
      </c>
      <c r="L354" s="32">
        <v>7</v>
      </c>
      <c r="M354" s="44">
        <f t="shared" si="37"/>
        <v>60</v>
      </c>
      <c r="N354" s="45">
        <f t="shared" si="38"/>
        <v>0.0857142857142857</v>
      </c>
      <c r="O354" s="46">
        <v>346</v>
      </c>
      <c r="P354" s="46">
        <v>352</v>
      </c>
      <c r="Q354" s="46">
        <f t="shared" si="39"/>
        <v>-6</v>
      </c>
      <c r="R354" s="34">
        <f>E354+F354+G354</f>
        <v>19</v>
      </c>
      <c r="S354" s="34">
        <v>352</v>
      </c>
      <c r="T354" s="34" t="str">
        <f>IF(AND(E354&gt;=72,F354&gt;=72,G354&gt;=72),"☆"," ")</f>
        <v> </v>
      </c>
      <c r="U354" s="34" t="str">
        <f t="shared" si="40"/>
        <v> </v>
      </c>
      <c r="V354" s="34" t="str">
        <f t="shared" si="41"/>
        <v>低分</v>
      </c>
    </row>
    <row r="355" ht="15.95" customHeight="1" spans="1:22">
      <c r="A355" s="46"/>
      <c r="B355" s="46"/>
      <c r="C355" s="208" t="s">
        <v>404</v>
      </c>
      <c r="D355" s="208"/>
      <c r="E355" s="209">
        <f>AVERAGE(E3:E354)</f>
        <v>57.4460227272727</v>
      </c>
      <c r="F355" s="209">
        <f t="shared" ref="F355:M355" si="42">AVERAGE(F3:F354)</f>
        <v>39.2215909090909</v>
      </c>
      <c r="G355" s="209">
        <f t="shared" si="42"/>
        <v>40.5653409090909</v>
      </c>
      <c r="H355" s="209">
        <f t="shared" si="42"/>
        <v>28.6420454545455</v>
      </c>
      <c r="I355" s="209">
        <f t="shared" si="42"/>
        <v>42.96875</v>
      </c>
      <c r="J355" s="214">
        <f t="shared" si="42"/>
        <v>32.3977272727273</v>
      </c>
      <c r="K355" s="209">
        <f t="shared" si="42"/>
        <v>23.8948863636364</v>
      </c>
      <c r="L355" s="209">
        <f t="shared" si="42"/>
        <v>24.21875</v>
      </c>
      <c r="M355" s="209">
        <f t="shared" si="42"/>
        <v>289.355113636364</v>
      </c>
      <c r="N355" s="215"/>
      <c r="O355" s="46"/>
      <c r="P355" s="46"/>
      <c r="Q355" s="46"/>
      <c r="R355" s="209">
        <f>AVERAGE(R3:R354)</f>
        <v>137.147727272727</v>
      </c>
      <c r="S355" s="220"/>
      <c r="T355" s="220"/>
      <c r="U355" s="220"/>
      <c r="V355" s="220"/>
    </row>
    <row r="356" ht="15.95" customHeight="1" spans="1:22">
      <c r="A356" s="46"/>
      <c r="B356" s="46"/>
      <c r="C356" s="208" t="s">
        <v>36</v>
      </c>
      <c r="D356" s="208"/>
      <c r="E356" s="210">
        <f>(SUM(E3:E354)/COUNT(E3:E354))/120</f>
        <v>0.478716856060606</v>
      </c>
      <c r="F356" s="210">
        <f>(SUM(F3:F354)/COUNT(F3:F354))/120</f>
        <v>0.326846590909091</v>
      </c>
      <c r="G356" s="210">
        <f>(SUM(G3:G354)/COUNT(G3:G354))/120</f>
        <v>0.338044507575758</v>
      </c>
      <c r="H356" s="210">
        <f>(SUM(H3:H354)/COUNT(H3:H354))/80</f>
        <v>0.358025568181818</v>
      </c>
      <c r="I356" s="210">
        <f>(SUM(I3:I354)/COUNT(I3:I354))/80</f>
        <v>0.537109375</v>
      </c>
      <c r="J356" s="216">
        <f>(SUM(J3:J354)/COUNT(J3:J354))/80</f>
        <v>0.404971590909091</v>
      </c>
      <c r="K356" s="210">
        <f>(SUM(K3:K354)/COUNT(K3:K354))/50</f>
        <v>0.477897727272727</v>
      </c>
      <c r="L356" s="210">
        <f>(SUM(L3:L354)/COUNT(L3:L354))/50</f>
        <v>0.484375</v>
      </c>
      <c r="M356" s="210">
        <f>(SUM(M3:M354)/COUNT(M3:M354))/700</f>
        <v>0.413364448051948</v>
      </c>
      <c r="N356" s="212"/>
      <c r="O356" s="46"/>
      <c r="P356" s="46"/>
      <c r="Q356" s="46"/>
      <c r="R356" s="212">
        <f>(SUM(R3:R354)/COUNT(R3:R354))/360</f>
        <v>0.380965909090909</v>
      </c>
      <c r="S356" s="220"/>
      <c r="T356" s="220"/>
      <c r="U356" s="220"/>
      <c r="V356" s="220"/>
    </row>
    <row r="357" ht="15.95" customHeight="1" spans="1:22">
      <c r="A357" s="46"/>
      <c r="B357" s="46"/>
      <c r="C357" s="208" t="s">
        <v>405</v>
      </c>
      <c r="D357" s="208"/>
      <c r="E357" s="211">
        <f>COUNTIF(E3:E354,"&gt;=72")</f>
        <v>111</v>
      </c>
      <c r="F357" s="211">
        <f>COUNTIF(F3:F354,"&gt;=72")</f>
        <v>64</v>
      </c>
      <c r="G357" s="211">
        <f>COUNTIF(G3:G354,"&gt;=72")</f>
        <v>27</v>
      </c>
      <c r="H357" s="211">
        <f>COUNTIF(H3:H354,"&gt;=48")</f>
        <v>57</v>
      </c>
      <c r="I357" s="211">
        <f>COUNTIF(I3:I354,"&gt;=48")</f>
        <v>148</v>
      </c>
      <c r="J357" s="217">
        <f>COUNTIF(J3:J354,"&gt;=48")</f>
        <v>76</v>
      </c>
      <c r="K357" s="211">
        <f>COUNTIF(K3:K354,"&gt;=30")</f>
        <v>109</v>
      </c>
      <c r="L357" s="211">
        <f>COUNTIF(L3:L354,"&gt;=30")</f>
        <v>103</v>
      </c>
      <c r="M357" s="211">
        <f>COUNTIF(M3:M354,"&gt;=420")</f>
        <v>54</v>
      </c>
      <c r="N357" s="211"/>
      <c r="O357" s="46"/>
      <c r="P357" s="46"/>
      <c r="Q357" s="46"/>
      <c r="R357" s="211">
        <f>COUNTIF(R3:R354,"&gt;=216")</f>
        <v>43</v>
      </c>
      <c r="S357" s="220"/>
      <c r="T357" s="220"/>
      <c r="U357" s="220"/>
      <c r="V357" s="220"/>
    </row>
    <row r="358" ht="15.95" customHeight="1" spans="1:22">
      <c r="A358" s="46"/>
      <c r="B358" s="46"/>
      <c r="C358" s="208" t="s">
        <v>406</v>
      </c>
      <c r="D358" s="208"/>
      <c r="E358" s="210">
        <f>(COUNTIF(E3:E354,"&gt;=72")/COUNT(E3:E354))</f>
        <v>0.315340909090909</v>
      </c>
      <c r="F358" s="210">
        <f>(COUNTIF(F3:F354,"&gt;=72")/COUNT(F3:F354))</f>
        <v>0.181818181818182</v>
      </c>
      <c r="G358" s="210">
        <f>(COUNTIF(G3:G354,"&gt;=72")/COUNT(G3:G354))</f>
        <v>0.0767045454545455</v>
      </c>
      <c r="H358" s="210">
        <f>(COUNTIF(H3:H354,"&gt;=48")/COUNT(H3:H354))</f>
        <v>0.161931818181818</v>
      </c>
      <c r="I358" s="210">
        <f>(COUNTIF(I3:I354,"&gt;=48")/COUNT(I3:I354))</f>
        <v>0.420454545454545</v>
      </c>
      <c r="J358" s="216">
        <f>(COUNTIF(J3:J354,"&gt;=48")/COUNT(J3:J354))</f>
        <v>0.215909090909091</v>
      </c>
      <c r="K358" s="210">
        <f>(COUNTIF(K3:K354,"&gt;=30")/COUNT(K3:K354))</f>
        <v>0.309659090909091</v>
      </c>
      <c r="L358" s="210">
        <f>(COUNTIF(L3:L354,"&gt;=30")/COUNT(L3:L354))</f>
        <v>0.292613636363636</v>
      </c>
      <c r="M358" s="210">
        <f>(COUNTIF(M3:M354,"&gt;=420")/COUNT(M3:M354))</f>
        <v>0.153409090909091</v>
      </c>
      <c r="N358" s="212"/>
      <c r="O358" s="46"/>
      <c r="P358" s="46"/>
      <c r="Q358" s="46"/>
      <c r="R358" s="212">
        <f>(COUNTIF(R3:R354,"&gt;=216")/COUNT(R3:R354))</f>
        <v>0.122159090909091</v>
      </c>
      <c r="S358" s="220"/>
      <c r="T358" s="220"/>
      <c r="U358" s="220"/>
      <c r="V358" s="220"/>
    </row>
    <row r="359" ht="15.95" customHeight="1" spans="1:22">
      <c r="A359" s="46"/>
      <c r="B359" s="46"/>
      <c r="C359" s="208" t="s">
        <v>407</v>
      </c>
      <c r="D359" s="208"/>
      <c r="E359" s="211">
        <f>COUNTIF(E3:E354,"&gt;=96")</f>
        <v>1</v>
      </c>
      <c r="F359" s="211">
        <f>COUNTIF(F3:F354,"&gt;=96")</f>
        <v>22</v>
      </c>
      <c r="G359" s="211">
        <f>COUNTIF(G3:G354,"&gt;=96")</f>
        <v>1</v>
      </c>
      <c r="H359" s="211">
        <f>COUNTIF(H3:H354,"&gt;=64")</f>
        <v>14</v>
      </c>
      <c r="I359" s="211">
        <f>COUNTIF(I3:I354,"&gt;=64")</f>
        <v>21</v>
      </c>
      <c r="J359" s="217">
        <f>COUNTIF(J3:J354,"&gt;=64")</f>
        <v>8</v>
      </c>
      <c r="K359" s="211">
        <f>COUNTIF(K3:K354,"&gt;=40")</f>
        <v>27</v>
      </c>
      <c r="L359" s="211">
        <f>COUNTIF(L3:L354,"&gt;=40")</f>
        <v>14</v>
      </c>
      <c r="M359" s="211">
        <f>COUNTIF(M3:M354,"&gt;=560")</f>
        <v>3</v>
      </c>
      <c r="N359" s="211"/>
      <c r="O359" s="46"/>
      <c r="P359" s="46"/>
      <c r="Q359" s="46"/>
      <c r="R359" s="211">
        <f>COUNTIF(R3:R354,"&gt;=288")</f>
        <v>5</v>
      </c>
      <c r="S359" s="220"/>
      <c r="T359" s="220"/>
      <c r="U359" s="220"/>
      <c r="V359" s="220"/>
    </row>
    <row r="360" ht="15.95" customHeight="1" spans="1:22">
      <c r="A360" s="46"/>
      <c r="B360" s="46"/>
      <c r="C360" s="208" t="s">
        <v>408</v>
      </c>
      <c r="D360" s="208"/>
      <c r="E360" s="212">
        <f>(COUNTIF(E3:E354,"&gt;=96")/COUNT(E3:E354))*100%</f>
        <v>0.00284090909090909</v>
      </c>
      <c r="F360" s="212">
        <f>(COUNTIF(F3:F354,"&gt;=96")/COUNT(F3:F354))*100%</f>
        <v>0.0625</v>
      </c>
      <c r="G360" s="212">
        <f>(COUNTIF(G3:G354,"&gt;=96")/COUNT(G3:G354))*100%</f>
        <v>0.00284090909090909</v>
      </c>
      <c r="H360" s="212">
        <f>(COUNTIF(H3:H354,"&gt;=64")/COUNT(H3:H354))*100%</f>
        <v>0.0397727272727273</v>
      </c>
      <c r="I360" s="212">
        <f>(COUNTIF(I3:I354,"&gt;=64")/COUNT(I3:I354))*100%</f>
        <v>0.0596590909090909</v>
      </c>
      <c r="J360" s="218">
        <f>(COUNTIF(J3:J354,"&gt;=64")/COUNT(J3:J354))*100%</f>
        <v>0.0227272727272727</v>
      </c>
      <c r="K360" s="212">
        <f>(COUNTIF(K3:K354,"&gt;=40")/COUNT(K3:K354))*100%</f>
        <v>0.0767045454545455</v>
      </c>
      <c r="L360" s="212">
        <f>(COUNTIF(L3:L354,"&gt;=40")/COUNT(L3:L354))*100%</f>
        <v>0.0397727272727273</v>
      </c>
      <c r="M360" s="212">
        <f>(COUNTIF(M3:M354,"&gt;=560")/COUNT(M3:M354))*100%</f>
        <v>0.00852272727272727</v>
      </c>
      <c r="N360" s="212"/>
      <c r="O360" s="46"/>
      <c r="P360" s="46"/>
      <c r="Q360" s="46"/>
      <c r="R360" s="212">
        <f>(COUNTIF(R3:R354,"&gt;=288")/COUNT(R3:R354))*100%</f>
        <v>0.0142045454545455</v>
      </c>
      <c r="S360" s="220"/>
      <c r="T360" s="220"/>
      <c r="U360" s="220"/>
      <c r="V360" s="220"/>
    </row>
    <row r="361" ht="15.95" customHeight="1" spans="1:22">
      <c r="A361" s="46"/>
      <c r="B361" s="46"/>
      <c r="C361" s="208" t="s">
        <v>409</v>
      </c>
      <c r="D361" s="208"/>
      <c r="E361" s="211">
        <f>COUNTIF(E3:E354,"&gt;=90")</f>
        <v>8</v>
      </c>
      <c r="F361" s="211">
        <f>COUNTIF(F3:F354,"&gt;=90")</f>
        <v>31</v>
      </c>
      <c r="G361" s="211">
        <f>COUNTIF(G3:G354,"&gt;=90")</f>
        <v>5</v>
      </c>
      <c r="H361" s="211">
        <f>COUNTIF(H3:H354,"&gt;=60")</f>
        <v>26</v>
      </c>
      <c r="I361" s="211">
        <f>COUNTIF(I3:I354,"&gt;=60")</f>
        <v>40</v>
      </c>
      <c r="J361" s="217">
        <f>COUNTIF(J3:J354,"&gt;=60")</f>
        <v>18</v>
      </c>
      <c r="K361" s="211">
        <f>COUNTIF(K3:K354,"&gt;=37.5")</f>
        <v>44</v>
      </c>
      <c r="L361" s="211">
        <f>COUNTIF(L3:L354,"&gt;=37.5")</f>
        <v>32</v>
      </c>
      <c r="M361" s="211">
        <f>COUNTIF(M5:M354,"&gt;=525")</f>
        <v>10</v>
      </c>
      <c r="N361" s="211"/>
      <c r="O361" s="46"/>
      <c r="P361" s="46"/>
      <c r="Q361" s="46"/>
      <c r="R361" s="211">
        <f>COUNTIF(R5:R354,"&gt;=270")</f>
        <v>11</v>
      </c>
      <c r="S361" s="220"/>
      <c r="T361" s="220"/>
      <c r="U361" s="220"/>
      <c r="V361" s="220"/>
    </row>
    <row r="362" ht="15.95" customHeight="1" spans="1:22">
      <c r="A362" s="46"/>
      <c r="B362" s="46"/>
      <c r="C362" s="208" t="s">
        <v>410</v>
      </c>
      <c r="D362" s="208"/>
      <c r="E362" s="211">
        <f>COUNTIF(E3:E354,"&lt;48")</f>
        <v>87</v>
      </c>
      <c r="F362" s="211">
        <f>COUNTIF(F3:F354,"&lt;48")</f>
        <v>226</v>
      </c>
      <c r="G362" s="211">
        <f>COUNTIF(G3:G354,"&lt;48")</f>
        <v>258</v>
      </c>
      <c r="H362" s="211">
        <f>COUNTIF(H3:H354,"&lt;32")</f>
        <v>227</v>
      </c>
      <c r="I362" s="211">
        <f>COUNTIF(I3:I354,"&lt;32")</f>
        <v>63</v>
      </c>
      <c r="J362" s="217">
        <f>COUNTIF(J3:J354,"&lt;32")</f>
        <v>178</v>
      </c>
      <c r="K362" s="211">
        <f>COUNTIF(K3:K354,"&lt;20")</f>
        <v>131</v>
      </c>
      <c r="L362" s="211">
        <f>COUNTIF(L3:L354,"&lt;20")</f>
        <v>117</v>
      </c>
      <c r="M362" s="211">
        <f>COUNTIF(M3:M354,"&lt;280")</f>
        <v>178</v>
      </c>
      <c r="N362" s="211"/>
      <c r="O362" s="46"/>
      <c r="P362" s="46"/>
      <c r="Q362" s="46"/>
      <c r="R362" s="211">
        <f>COUNTIF(R3:R354,"&lt;144")</f>
        <v>200</v>
      </c>
      <c r="S362" s="220"/>
      <c r="T362" s="220"/>
      <c r="U362" s="220"/>
      <c r="V362" s="220"/>
    </row>
    <row r="363" ht="15.95" customHeight="1" spans="1:22">
      <c r="A363" s="46"/>
      <c r="B363" s="46"/>
      <c r="C363" s="208" t="s">
        <v>411</v>
      </c>
      <c r="D363" s="208"/>
      <c r="E363" s="213">
        <f>(SUM(E3:E354)/COUNT(E3:E354))/120+(COUNTIF(E3:E354,"&gt;=72")/COUNT(E3:E354))+(COUNTIF(E3:E354,"&gt;=96")/COUNT(E3:E354))</f>
        <v>0.796898674242424</v>
      </c>
      <c r="F363" s="213">
        <f>(SUM(F3:F354)/COUNT(F3:F354))/120+(COUNTIF(F3:F354,"&gt;=72")/COUNT(F3:F354))+(COUNTIF(F3:F354,"&gt;=96")/COUNT(F3:F354))</f>
        <v>0.571164772727273</v>
      </c>
      <c r="G363" s="213">
        <f>(SUM(G3:G354)/COUNT(G3:G354))/120+(COUNTIF(G3:G354,"&gt;=72")/COUNT(G3:G354))+(COUNTIF(G3:G354,"&gt;=96")/COUNT(G3:G354))</f>
        <v>0.417589962121212</v>
      </c>
      <c r="H363" s="213">
        <f>(SUM(H3:H354)/COUNT(H3:H354))/80+(COUNTIF(H3:H354,"&gt;=48")/COUNT(H3:H354))+(COUNTIF(H3:H354,"&gt;=64")/COUNT(H3:H354))</f>
        <v>0.559730113636364</v>
      </c>
      <c r="I363" s="213">
        <f>(SUM(I3:I354)/COUNT(I3:I354))/80+(COUNTIF(I3:I354,"&gt;=48")/COUNT(I3:I354))+(COUNTIF(I3:I354,"&gt;=64")/COUNT(I3:I354))</f>
        <v>1.01722301136364</v>
      </c>
      <c r="J363" s="219">
        <f>(SUM(J3:J354)/COUNT(J3:J354))/80+(COUNTIF(J3:J354,"&gt;=48")/COUNT(J3:J354))+(COUNTIF(J3:J354,"&gt;=64")/COUNT(J3:J354))</f>
        <v>0.643607954545454</v>
      </c>
      <c r="K363" s="213">
        <f>(SUM(K3:K354)/COUNT(K3:K354))/50+(COUNTIF(K3:K354,"&gt;=30")/COUNT(K3:K354))+(COUNTIF(K3:K354,"&gt;=40")/COUNT(K3:K354))</f>
        <v>0.864261363636364</v>
      </c>
      <c r="L363" s="213">
        <f>(SUM(L3:L354)/COUNT(L3:L354))/50+(COUNTIF(L3:L354,"&gt;=30")/COUNT(L3:L354))+(COUNTIF(L3:L354,"&gt;=40")/COUNT(L3:L354))</f>
        <v>0.816761363636364</v>
      </c>
      <c r="M363" s="213">
        <f>(SUM(M3:M354)/COUNT(M3:M354))/700+(COUNTIF(M3:M354,"&gt;=420")/COUNT(M3:M354))+(COUNTIF(M3:M354,"&gt;=560")/COUNT(M3:M354))</f>
        <v>0.575296266233766</v>
      </c>
      <c r="N363" s="215"/>
      <c r="O363" s="46"/>
      <c r="P363" s="46"/>
      <c r="Q363" s="46"/>
      <c r="R363" s="215">
        <f>(SUM(R3:R354)/COUNT(R3:R354))/360+(COUNTIF(R3:R354,"&gt;=216")/COUNT(R3:R354))+(COUNTIF(R3:R354,"&gt;=288")/COUNT(R3:R354))</f>
        <v>0.517329545454545</v>
      </c>
      <c r="S363" s="220"/>
      <c r="T363" s="220"/>
      <c r="U363" s="220"/>
      <c r="V363" s="220"/>
    </row>
  </sheetData>
  <sortState ref="A3:V354">
    <sortCondition ref="M3:M354" descending="1"/>
  </sortState>
  <mergeCells count="10">
    <mergeCell ref="A1:V1"/>
    <mergeCell ref="C355:D355"/>
    <mergeCell ref="C356:D356"/>
    <mergeCell ref="C357:D357"/>
    <mergeCell ref="C358:D358"/>
    <mergeCell ref="C359:D359"/>
    <mergeCell ref="C360:D360"/>
    <mergeCell ref="C361:D361"/>
    <mergeCell ref="C362:D362"/>
    <mergeCell ref="C363:D363"/>
  </mergeCells>
  <conditionalFormatting sqref="J26">
    <cfRule type="cellIs" dxfId="0" priority="19" operator="lessThan">
      <formula>48</formula>
    </cfRule>
    <cfRule type="cellIs" dxfId="1" priority="20" operator="greaterThanOrEqual">
      <formula>64</formula>
    </cfRule>
  </conditionalFormatting>
  <conditionalFormatting sqref="L182">
    <cfRule type="cellIs" dxfId="0" priority="1" operator="lessThan">
      <formula>30</formula>
    </cfRule>
    <cfRule type="cellIs" dxfId="1" priority="2" operator="greaterThanOrEqual">
      <formula>40</formula>
    </cfRule>
  </conditionalFormatting>
  <conditionalFormatting sqref="H3:H13">
    <cfRule type="cellIs" dxfId="0" priority="43" operator="lessThan">
      <formula>48</formula>
    </cfRule>
    <cfRule type="cellIs" dxfId="1" priority="44" operator="greaterThanOrEqual">
      <formula>64</formula>
    </cfRule>
  </conditionalFormatting>
  <conditionalFormatting sqref="I14:I61">
    <cfRule type="cellIs" dxfId="0" priority="25" operator="lessThan">
      <formula>48</formula>
    </cfRule>
    <cfRule type="cellIs" dxfId="1" priority="26" operator="greaterThanOrEqual">
      <formula>64</formula>
    </cfRule>
  </conditionalFormatting>
  <conditionalFormatting sqref="K14:K354">
    <cfRule type="cellIs" dxfId="0" priority="27" operator="lessThan">
      <formula>30</formula>
    </cfRule>
    <cfRule type="cellIs" dxfId="1" priority="28" operator="greaterThanOrEqual">
      <formula>40</formula>
    </cfRule>
  </conditionalFormatting>
  <conditionalFormatting sqref="L3:L13">
    <cfRule type="cellIs" dxfId="0" priority="9" operator="lessThan">
      <formula>30</formula>
    </cfRule>
    <cfRule type="cellIs" dxfId="1" priority="10" operator="greaterThanOrEqual">
      <formula>40</formula>
    </cfRule>
    <cfRule type="cellIs" dxfId="0" priority="11" operator="lessThan">
      <formula>48</formula>
    </cfRule>
    <cfRule type="cellIs" dxfId="1" priority="12" operator="greaterThanOrEqual">
      <formula>64</formula>
    </cfRule>
  </conditionalFormatting>
  <conditionalFormatting sqref="L14:L46">
    <cfRule type="cellIs" dxfId="0" priority="15" operator="lessThan">
      <formula>30</formula>
    </cfRule>
    <cfRule type="cellIs" dxfId="1" priority="16" operator="greaterThanOrEqual">
      <formula>40</formula>
    </cfRule>
  </conditionalFormatting>
  <conditionalFormatting sqref="L47:L182">
    <cfRule type="cellIs" dxfId="0" priority="7" operator="lessThan">
      <formula>48</formula>
    </cfRule>
    <cfRule type="cellIs" dxfId="1" priority="8" operator="greaterThanOrEqual">
      <formula>64</formula>
    </cfRule>
  </conditionalFormatting>
  <conditionalFormatting sqref="L47:L136">
    <cfRule type="cellIs" dxfId="0" priority="5" operator="lessThan">
      <formula>30</formula>
    </cfRule>
    <cfRule type="cellIs" dxfId="1" priority="6" operator="greaterThanOrEqual">
      <formula>40</formula>
    </cfRule>
  </conditionalFormatting>
  <conditionalFormatting sqref="L137:L181">
    <cfRule type="cellIs" dxfId="0" priority="3" operator="lessThan">
      <formula>48</formula>
    </cfRule>
    <cfRule type="cellIs" dxfId="1" priority="4" operator="greaterThanOrEqual">
      <formula>64</formula>
    </cfRule>
  </conditionalFormatting>
  <conditionalFormatting sqref="L183:L354">
    <cfRule type="cellIs" dxfId="0" priority="13" operator="lessThan">
      <formula>30</formula>
    </cfRule>
    <cfRule type="cellIs" dxfId="1" priority="14" operator="greaterThanOrEqual">
      <formula>40</formula>
    </cfRule>
  </conditionalFormatting>
  <conditionalFormatting sqref="E3:E13 F3:G7 G8 F9:G13">
    <cfRule type="cellIs" dxfId="0" priority="49" operator="lessThan">
      <formula>48</formula>
    </cfRule>
    <cfRule type="cellIs" dxfId="1" priority="50" operator="greaterThanOrEqual">
      <formula>64</formula>
    </cfRule>
  </conditionalFormatting>
  <conditionalFormatting sqref="E3:E7 F3:G6 G7">
    <cfRule type="cellIs" dxfId="0" priority="45" operator="lessThan">
      <formula>30</formula>
    </cfRule>
    <cfRule type="cellIs" dxfId="1" priority="46" operator="greaterThanOrEqual">
      <formula>40</formula>
    </cfRule>
  </conditionalFormatting>
  <conditionalFormatting sqref="I3:K13">
    <cfRule type="cellIs" dxfId="0" priority="21" operator="lessThan">
      <formula>30</formula>
    </cfRule>
    <cfRule type="cellIs" dxfId="1" priority="22" operator="greaterThanOrEqual">
      <formula>40</formula>
    </cfRule>
    <cfRule type="cellIs" dxfId="0" priority="23" operator="lessThan">
      <formula>48</formula>
    </cfRule>
    <cfRule type="cellIs" dxfId="1" priority="24" operator="greaterThanOrEqual">
      <formula>64</formula>
    </cfRule>
  </conditionalFormatting>
  <conditionalFormatting sqref="E8:E13 F9:G13 G8 F7">
    <cfRule type="cellIs" dxfId="0" priority="47" operator="lessThan">
      <formula>30</formula>
    </cfRule>
    <cfRule type="cellIs" dxfId="1" priority="48" operator="greaterThanOrEqual">
      <formula>40</formula>
    </cfRule>
  </conditionalFormatting>
  <conditionalFormatting sqref="E14:F350 G265:H350 H14:H264 G14:G175 G177:G263 E351:H354">
    <cfRule type="cellIs" dxfId="0" priority="55" operator="lessThan">
      <formula>48</formula>
    </cfRule>
    <cfRule type="cellIs" dxfId="1" priority="56" operator="greaterThanOrEqual">
      <formula>64</formula>
    </cfRule>
  </conditionalFormatting>
  <conditionalFormatting sqref="E14:E350 F346:G350 H264 G340:G345 F49:F285 G234:G263 G265:G294 F287:F344 F14:F47 G296:G338 G177:G228 G14:G175 E351:G354">
    <cfRule type="cellIs" dxfId="0" priority="53" operator="lessThan">
      <formula>72</formula>
    </cfRule>
    <cfRule type="cellIs" dxfId="1" priority="54" operator="greaterThanOrEqual">
      <formula>96</formula>
    </cfRule>
  </conditionalFormatting>
  <conditionalFormatting sqref="I14:K354">
    <cfRule type="cellIs" dxfId="0" priority="31" operator="lessThan">
      <formula>48</formula>
    </cfRule>
    <cfRule type="cellIs" dxfId="1" priority="32" operator="greaterThanOrEqual">
      <formula>64</formula>
    </cfRule>
  </conditionalFormatting>
  <conditionalFormatting sqref="I62:I136 J119:J312 J14:J117 I182:I354">
    <cfRule type="cellIs" dxfId="0" priority="29" operator="lessThan">
      <formula>48</formula>
    </cfRule>
    <cfRule type="cellIs" dxfId="1" priority="30" operator="greaterThanOrEqual">
      <formula>64</formula>
    </cfRule>
  </conditionalFormatting>
  <conditionalFormatting sqref="L14:L46 L183:L354">
    <cfRule type="cellIs" dxfId="0" priority="17" operator="lessThan">
      <formula>48</formula>
    </cfRule>
    <cfRule type="cellIs" dxfId="1" priority="18" operator="greaterThanOrEqual">
      <formula>64</formula>
    </cfRule>
  </conditionalFormatting>
  <conditionalFormatting sqref="H62:H263 H265:H354">
    <cfRule type="cellIs" dxfId="0" priority="51" operator="lessThan">
      <formula>48</formula>
    </cfRule>
    <cfRule type="cellIs" dxfId="1" priority="52" operator="greaterThanOrEqual">
      <formula>64</formula>
    </cfRule>
  </conditionalFormatting>
  <printOptions horizontalCentered="1" verticalCentered="1"/>
  <pageMargins left="0.15748031496063" right="0.15748031496063" top="0.196850393700787" bottom="0.196850393700787" header="0.31496062992126" footer="0.31496062992126"/>
  <pageSetup paperSize="9" scale="87" fitToHeight="0"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76"/>
  <sheetViews>
    <sheetView tabSelected="1" workbookViewId="0">
      <selection activeCell="H16" sqref="H16"/>
    </sheetView>
  </sheetViews>
  <sheetFormatPr defaultColWidth="9" defaultRowHeight="13.5"/>
  <cols>
    <col min="1" max="1" width="13.5" customWidth="1"/>
    <col min="2" max="9" width="12.625" customWidth="1"/>
    <col min="10" max="10" width="12.625" style="152" customWidth="1"/>
  </cols>
  <sheetData>
    <row r="1" ht="36" spans="1:12">
      <c r="A1" s="153" t="s">
        <v>412</v>
      </c>
      <c r="B1" s="153"/>
      <c r="C1" s="153"/>
      <c r="D1" s="153"/>
      <c r="E1" s="153"/>
      <c r="F1" s="153"/>
      <c r="G1" s="153"/>
      <c r="H1" s="153"/>
      <c r="I1" s="153"/>
      <c r="J1" s="153"/>
      <c r="K1" s="173"/>
      <c r="L1" s="173"/>
    </row>
    <row r="2" ht="17.25" customHeight="1" spans="1:12">
      <c r="A2" s="154"/>
      <c r="B2" s="154"/>
      <c r="C2" s="154"/>
      <c r="D2" s="154"/>
      <c r="E2" s="154"/>
      <c r="F2" s="154"/>
      <c r="G2" s="154"/>
      <c r="H2" s="154"/>
      <c r="I2" s="154"/>
      <c r="J2" s="154"/>
      <c r="K2" s="173"/>
      <c r="L2" s="173"/>
    </row>
    <row r="3" ht="40.5" spans="1:12">
      <c r="A3" s="155" t="s">
        <v>413</v>
      </c>
      <c r="B3" s="156" t="s">
        <v>55</v>
      </c>
      <c r="C3" s="156" t="s">
        <v>49</v>
      </c>
      <c r="D3" s="156" t="s">
        <v>45</v>
      </c>
      <c r="E3" s="156" t="s">
        <v>73</v>
      </c>
      <c r="F3" s="156" t="s">
        <v>52</v>
      </c>
      <c r="G3" s="156" t="s">
        <v>57</v>
      </c>
      <c r="H3" s="156" t="s">
        <v>47</v>
      </c>
      <c r="I3" s="156" t="s">
        <v>69</v>
      </c>
      <c r="J3" s="174" t="s">
        <v>414</v>
      </c>
      <c r="K3" s="172"/>
      <c r="L3" s="172"/>
    </row>
    <row r="4" s="151" customFormat="1" ht="24.95" customHeight="1" spans="1:12">
      <c r="A4" s="157" t="s">
        <v>415</v>
      </c>
      <c r="B4" s="158">
        <v>44</v>
      </c>
      <c r="C4" s="158">
        <v>46</v>
      </c>
      <c r="D4" s="158">
        <v>45</v>
      </c>
      <c r="E4" s="158">
        <v>43</v>
      </c>
      <c r="F4" s="158">
        <v>46</v>
      </c>
      <c r="G4" s="158">
        <v>43</v>
      </c>
      <c r="H4" s="158">
        <v>43</v>
      </c>
      <c r="I4" s="158">
        <v>42</v>
      </c>
      <c r="J4" s="175">
        <f>SUM(B4:I4)</f>
        <v>352</v>
      </c>
      <c r="K4" s="176"/>
      <c r="L4" s="176"/>
    </row>
    <row r="5" s="151" customFormat="1" ht="24.95" customHeight="1" spans="1:12">
      <c r="A5" s="159" t="s">
        <v>404</v>
      </c>
      <c r="B5" s="160">
        <v>270.772727272727</v>
      </c>
      <c r="C5" s="160">
        <v>281.239130434783</v>
      </c>
      <c r="D5" s="161">
        <v>278.666666666667</v>
      </c>
      <c r="E5" s="161">
        <v>293.767441860465</v>
      </c>
      <c r="F5" s="160">
        <v>329.347826086957</v>
      </c>
      <c r="G5" s="160">
        <v>284.837209302326</v>
      </c>
      <c r="H5" s="160">
        <v>300.883720930233</v>
      </c>
      <c r="I5" s="161">
        <v>273.238095238095</v>
      </c>
      <c r="J5" s="177">
        <v>289.244318181818</v>
      </c>
      <c r="K5" s="176"/>
      <c r="L5" s="176"/>
    </row>
    <row r="6" s="151" customFormat="1" ht="24.95" customHeight="1" spans="1:12">
      <c r="A6" s="159" t="s">
        <v>36</v>
      </c>
      <c r="B6" s="162">
        <v>0.386818181818182</v>
      </c>
      <c r="C6" s="162">
        <v>0.401770186335404</v>
      </c>
      <c r="D6" s="163">
        <v>0.398095238095238</v>
      </c>
      <c r="E6" s="163">
        <v>0.419667774086379</v>
      </c>
      <c r="F6" s="162">
        <v>0.470496894409938</v>
      </c>
      <c r="G6" s="162">
        <v>0.406910299003322</v>
      </c>
      <c r="H6" s="162">
        <v>0.429833887043189</v>
      </c>
      <c r="I6" s="163">
        <v>0.390340136054422</v>
      </c>
      <c r="J6" s="178">
        <v>0.413206168831169</v>
      </c>
      <c r="K6" s="176"/>
      <c r="L6" s="176"/>
    </row>
    <row r="7" s="151" customFormat="1" ht="24.95" customHeight="1" spans="1:12">
      <c r="A7" s="159" t="s">
        <v>405</v>
      </c>
      <c r="B7" s="164">
        <v>6</v>
      </c>
      <c r="C7" s="164">
        <v>7</v>
      </c>
      <c r="D7" s="165">
        <v>45</v>
      </c>
      <c r="E7" s="166">
        <v>8</v>
      </c>
      <c r="F7" s="164">
        <v>9</v>
      </c>
      <c r="G7" s="164">
        <v>3</v>
      </c>
      <c r="H7" s="164">
        <v>9</v>
      </c>
      <c r="I7" s="166">
        <v>4</v>
      </c>
      <c r="J7" s="179">
        <v>54</v>
      </c>
      <c r="K7" s="176"/>
      <c r="L7" s="176"/>
    </row>
    <row r="8" s="151" customFormat="1" ht="24.95" customHeight="1" spans="1:12">
      <c r="A8" s="159" t="s">
        <v>406</v>
      </c>
      <c r="B8" s="162">
        <v>0.136363636363636</v>
      </c>
      <c r="C8" s="162">
        <v>0.152173913043478</v>
      </c>
      <c r="D8" s="163">
        <v>0.177777777777778</v>
      </c>
      <c r="E8" s="163">
        <v>0.186046511627907</v>
      </c>
      <c r="F8" s="162">
        <v>0.195652173913043</v>
      </c>
      <c r="G8" s="162">
        <v>0.0697674418604651</v>
      </c>
      <c r="H8" s="162">
        <v>0.209302325581395</v>
      </c>
      <c r="I8" s="163">
        <v>0.0952380952380952</v>
      </c>
      <c r="J8" s="178">
        <v>0.153409090909091</v>
      </c>
      <c r="K8" s="176"/>
      <c r="L8" s="176"/>
    </row>
    <row r="9" s="151" customFormat="1" ht="24.95" customHeight="1" spans="1:12">
      <c r="A9" s="159" t="s">
        <v>407</v>
      </c>
      <c r="B9" s="164">
        <v>0</v>
      </c>
      <c r="C9" s="164">
        <v>1</v>
      </c>
      <c r="D9" s="165">
        <v>45</v>
      </c>
      <c r="E9" s="166">
        <v>0</v>
      </c>
      <c r="F9" s="164">
        <v>0</v>
      </c>
      <c r="G9" s="164">
        <v>0</v>
      </c>
      <c r="H9" s="164">
        <v>1</v>
      </c>
      <c r="I9" s="166">
        <v>0</v>
      </c>
      <c r="J9" s="179">
        <v>2</v>
      </c>
      <c r="K9" s="176"/>
      <c r="L9" s="176"/>
    </row>
    <row r="10" s="151" customFormat="1" ht="24.95" customHeight="1" spans="1:12">
      <c r="A10" s="159" t="s">
        <v>408</v>
      </c>
      <c r="B10" s="162">
        <v>0</v>
      </c>
      <c r="C10" s="162">
        <v>0.0217391304347826</v>
      </c>
      <c r="D10" s="163">
        <v>0.0222222222222222</v>
      </c>
      <c r="E10" s="163">
        <v>0</v>
      </c>
      <c r="F10" s="162">
        <v>0</v>
      </c>
      <c r="G10" s="162">
        <v>0</v>
      </c>
      <c r="H10" s="162">
        <v>0.0232558139534884</v>
      </c>
      <c r="I10" s="163">
        <v>0</v>
      </c>
      <c r="J10" s="178">
        <v>0.00568181818181818</v>
      </c>
      <c r="K10" s="176"/>
      <c r="L10" s="176"/>
    </row>
    <row r="11" s="151" customFormat="1" ht="24.95" customHeight="1" spans="1:12">
      <c r="A11" s="159" t="s">
        <v>409</v>
      </c>
      <c r="B11" s="164">
        <v>2</v>
      </c>
      <c r="C11" s="164">
        <v>1</v>
      </c>
      <c r="D11" s="165">
        <v>1</v>
      </c>
      <c r="E11" s="166">
        <v>0</v>
      </c>
      <c r="F11" s="164">
        <v>3</v>
      </c>
      <c r="G11" s="164">
        <v>2</v>
      </c>
      <c r="H11" s="164">
        <v>3</v>
      </c>
      <c r="I11" s="180">
        <v>0</v>
      </c>
      <c r="J11" s="179">
        <v>10</v>
      </c>
      <c r="K11" s="176"/>
      <c r="L11" s="176"/>
    </row>
    <row r="12" s="151" customFormat="1" ht="24.95" customHeight="1" spans="1:12">
      <c r="A12" s="159" t="s">
        <v>416</v>
      </c>
      <c r="B12" s="163">
        <f>(B11/B4)*100%</f>
        <v>0.0454545454545455</v>
      </c>
      <c r="C12" s="163">
        <f t="shared" ref="C12:J12" si="0">(C11/C4)*100%</f>
        <v>0.0217391304347826</v>
      </c>
      <c r="D12" s="163">
        <f t="shared" si="0"/>
        <v>0.0222222222222222</v>
      </c>
      <c r="E12" s="163">
        <f t="shared" si="0"/>
        <v>0</v>
      </c>
      <c r="F12" s="163">
        <v>0.0652173913043478</v>
      </c>
      <c r="G12" s="163">
        <f t="shared" si="0"/>
        <v>0.0465116279069767</v>
      </c>
      <c r="H12" s="163">
        <f t="shared" si="0"/>
        <v>0.0697674418604651</v>
      </c>
      <c r="I12" s="163">
        <f t="shared" si="0"/>
        <v>0</v>
      </c>
      <c r="J12" s="163">
        <f t="shared" si="0"/>
        <v>0.0284090909090909</v>
      </c>
      <c r="K12" s="176"/>
      <c r="L12" s="176"/>
    </row>
    <row r="13" s="151" customFormat="1" ht="24.95" customHeight="1" spans="1:12">
      <c r="A13" s="167" t="s">
        <v>417</v>
      </c>
      <c r="B13" s="164">
        <v>2</v>
      </c>
      <c r="C13" s="164">
        <v>4</v>
      </c>
      <c r="D13" s="165">
        <v>1</v>
      </c>
      <c r="E13" s="164">
        <v>1</v>
      </c>
      <c r="F13" s="164">
        <v>5</v>
      </c>
      <c r="G13" s="164">
        <v>2</v>
      </c>
      <c r="H13" s="164">
        <v>3</v>
      </c>
      <c r="I13" s="166">
        <v>0</v>
      </c>
      <c r="J13" s="179">
        <f>SUM(B13:I13)</f>
        <v>18</v>
      </c>
      <c r="K13" s="176"/>
      <c r="L13" s="176"/>
    </row>
    <row r="14" s="151" customFormat="1" ht="24.95" customHeight="1" spans="1:12">
      <c r="A14" s="168" t="s">
        <v>418</v>
      </c>
      <c r="B14" s="163">
        <f>B13/B4</f>
        <v>0.0454545454545455</v>
      </c>
      <c r="C14" s="163">
        <f t="shared" ref="C14:J14" si="1">C13/C4</f>
        <v>0.0869565217391304</v>
      </c>
      <c r="D14" s="163">
        <f t="shared" si="1"/>
        <v>0.0222222222222222</v>
      </c>
      <c r="E14" s="163">
        <f t="shared" si="1"/>
        <v>0.0232558139534884</v>
      </c>
      <c r="F14" s="163">
        <f t="shared" si="1"/>
        <v>0.108695652173913</v>
      </c>
      <c r="G14" s="163">
        <f t="shared" si="1"/>
        <v>0.0465116279069767</v>
      </c>
      <c r="H14" s="163">
        <f t="shared" si="1"/>
        <v>0.0697674418604651</v>
      </c>
      <c r="I14" s="163">
        <f t="shared" si="1"/>
        <v>0</v>
      </c>
      <c r="J14" s="163">
        <f t="shared" si="1"/>
        <v>0.0511363636363636</v>
      </c>
      <c r="K14" s="176"/>
      <c r="L14" s="176"/>
    </row>
    <row r="15" s="151" customFormat="1" ht="24.95" customHeight="1" spans="1:12">
      <c r="A15" s="159" t="s">
        <v>410</v>
      </c>
      <c r="B15" s="164">
        <v>25</v>
      </c>
      <c r="C15" s="164">
        <v>24</v>
      </c>
      <c r="D15" s="165">
        <v>25</v>
      </c>
      <c r="E15" s="166">
        <v>21</v>
      </c>
      <c r="F15" s="164">
        <v>16</v>
      </c>
      <c r="G15" s="164">
        <v>23</v>
      </c>
      <c r="H15" s="164">
        <v>20</v>
      </c>
      <c r="I15" s="166">
        <v>24</v>
      </c>
      <c r="J15" s="179">
        <v>178</v>
      </c>
      <c r="K15" s="176"/>
      <c r="L15" s="176"/>
    </row>
    <row r="16" s="151" customFormat="1" ht="24.95" customHeight="1" spans="1:12">
      <c r="A16" s="159" t="s">
        <v>411</v>
      </c>
      <c r="B16" s="160">
        <v>0.523181818181818</v>
      </c>
      <c r="C16" s="160">
        <v>0.575683229813665</v>
      </c>
      <c r="D16" s="161">
        <v>0.598095238095238</v>
      </c>
      <c r="E16" s="161">
        <v>0.605714285714286</v>
      </c>
      <c r="F16" s="160">
        <v>0.666149068322981</v>
      </c>
      <c r="G16" s="160">
        <v>0.476677740863787</v>
      </c>
      <c r="H16" s="160">
        <v>0.662392026578073</v>
      </c>
      <c r="I16" s="161">
        <v>0.485578231292517</v>
      </c>
      <c r="J16" s="177">
        <v>0.572297077922078</v>
      </c>
      <c r="K16" s="176"/>
      <c r="L16" s="176"/>
    </row>
    <row r="17" s="151" customFormat="1" ht="24.95" customHeight="1" spans="1:12">
      <c r="A17" s="167" t="s">
        <v>419</v>
      </c>
      <c r="B17" s="169"/>
      <c r="C17" s="169"/>
      <c r="D17" s="169"/>
      <c r="E17" s="169"/>
      <c r="F17" s="169"/>
      <c r="G17" s="169"/>
      <c r="H17" s="169"/>
      <c r="I17" s="169"/>
      <c r="J17" s="181"/>
      <c r="K17" s="176"/>
      <c r="L17" s="176"/>
    </row>
    <row r="18" s="151" customFormat="1" ht="24.95" customHeight="1" spans="1:12">
      <c r="A18" s="159" t="s">
        <v>420</v>
      </c>
      <c r="B18" s="170" t="s">
        <v>421</v>
      </c>
      <c r="C18" s="170" t="s">
        <v>422</v>
      </c>
      <c r="D18" s="170" t="s">
        <v>423</v>
      </c>
      <c r="E18" s="170" t="s">
        <v>424</v>
      </c>
      <c r="F18" s="170" t="s">
        <v>425</v>
      </c>
      <c r="G18" s="170" t="s">
        <v>426</v>
      </c>
      <c r="H18" s="170" t="s">
        <v>427</v>
      </c>
      <c r="I18" s="170" t="s">
        <v>428</v>
      </c>
      <c r="J18" s="182" t="s">
        <v>429</v>
      </c>
      <c r="K18" s="176"/>
      <c r="L18" s="176"/>
    </row>
    <row r="19" spans="1:12">
      <c r="A19" s="171"/>
      <c r="B19" s="171"/>
      <c r="C19" s="171"/>
      <c r="D19" s="172"/>
      <c r="E19" s="172"/>
      <c r="F19" s="172"/>
      <c r="G19" s="171"/>
      <c r="H19" s="171"/>
      <c r="I19" s="171"/>
      <c r="J19" s="183"/>
      <c r="K19" s="171"/>
      <c r="L19" s="171"/>
    </row>
    <row r="20" spans="4:6">
      <c r="D20" s="172"/>
      <c r="E20" s="172"/>
      <c r="F20" s="172"/>
    </row>
    <row r="21" spans="4:6">
      <c r="D21" s="172"/>
      <c r="E21" s="172"/>
      <c r="F21" s="172"/>
    </row>
    <row r="22" spans="4:6">
      <c r="D22" s="172"/>
      <c r="E22" s="172"/>
      <c r="F22" s="172"/>
    </row>
    <row r="23" spans="4:6">
      <c r="D23" s="172"/>
      <c r="E23" s="172"/>
      <c r="F23" s="172"/>
    </row>
    <row r="24" spans="4:6">
      <c r="D24" s="172"/>
      <c r="E24" s="172"/>
      <c r="F24" s="172"/>
    </row>
    <row r="25" spans="4:6">
      <c r="D25" s="172"/>
      <c r="E25" s="172"/>
      <c r="F25" s="172"/>
    </row>
    <row r="26" spans="4:6">
      <c r="D26" s="172"/>
      <c r="E26" s="172"/>
      <c r="F26" s="172"/>
    </row>
    <row r="27" spans="4:6">
      <c r="D27" s="172"/>
      <c r="E27" s="172"/>
      <c r="F27" s="172"/>
    </row>
    <row r="28" spans="4:6">
      <c r="D28" s="172"/>
      <c r="E28" s="172"/>
      <c r="F28" s="172"/>
    </row>
    <row r="29" spans="4:6">
      <c r="D29" s="172"/>
      <c r="E29" s="172"/>
      <c r="F29" s="172"/>
    </row>
    <row r="30" spans="4:6">
      <c r="D30" s="172"/>
      <c r="E30" s="172"/>
      <c r="F30" s="172"/>
    </row>
    <row r="31" spans="4:6">
      <c r="D31" s="172"/>
      <c r="E31" s="172"/>
      <c r="F31" s="172"/>
    </row>
    <row r="32" spans="4:6">
      <c r="D32" s="172"/>
      <c r="E32" s="172"/>
      <c r="F32" s="172"/>
    </row>
    <row r="33" spans="4:6">
      <c r="D33" s="172"/>
      <c r="E33" s="172"/>
      <c r="F33" s="172"/>
    </row>
    <row r="34" spans="4:6">
      <c r="D34" s="172"/>
      <c r="E34" s="172"/>
      <c r="F34" s="172"/>
    </row>
    <row r="35" spans="4:6">
      <c r="D35" s="172"/>
      <c r="E35" s="172"/>
      <c r="F35" s="172"/>
    </row>
    <row r="36" spans="4:6">
      <c r="D36" s="172"/>
      <c r="E36" s="172"/>
      <c r="F36" s="172"/>
    </row>
    <row r="37" spans="4:6">
      <c r="D37" s="172"/>
      <c r="E37" s="172"/>
      <c r="F37" s="172"/>
    </row>
    <row r="38" spans="4:6">
      <c r="D38" s="172"/>
      <c r="E38" s="172"/>
      <c r="F38" s="172"/>
    </row>
    <row r="39" spans="4:6">
      <c r="D39" s="172"/>
      <c r="E39" s="172"/>
      <c r="F39" s="172"/>
    </row>
    <row r="40" spans="4:6">
      <c r="D40" s="172"/>
      <c r="E40" s="172"/>
      <c r="F40" s="172"/>
    </row>
    <row r="41" spans="4:6">
      <c r="D41" s="172"/>
      <c r="E41" s="172"/>
      <c r="F41" s="172"/>
    </row>
    <row r="42" spans="4:6">
      <c r="D42" s="172"/>
      <c r="E42" s="172"/>
      <c r="F42" s="172"/>
    </row>
    <row r="43" spans="4:6">
      <c r="D43" s="172"/>
      <c r="E43" s="172"/>
      <c r="F43" s="172"/>
    </row>
    <row r="44" spans="4:6">
      <c r="D44" s="172"/>
      <c r="E44" s="172"/>
      <c r="F44" s="172"/>
    </row>
    <row r="45" spans="4:6">
      <c r="D45" s="172"/>
      <c r="E45" s="172"/>
      <c r="F45" s="172"/>
    </row>
    <row r="46" spans="4:6">
      <c r="D46" s="172"/>
      <c r="E46" s="172"/>
      <c r="F46" s="172"/>
    </row>
    <row r="47" spans="4:6">
      <c r="D47" s="172"/>
      <c r="E47" s="172"/>
      <c r="F47" s="172"/>
    </row>
    <row r="48" spans="4:6">
      <c r="D48" s="172"/>
      <c r="E48" s="172"/>
      <c r="F48" s="172"/>
    </row>
    <row r="49" spans="4:6">
      <c r="D49" s="172"/>
      <c r="E49" s="172"/>
      <c r="F49" s="172"/>
    </row>
    <row r="50" spans="4:6">
      <c r="D50" s="172"/>
      <c r="E50" s="172"/>
      <c r="F50" s="172"/>
    </row>
    <row r="51" spans="4:6">
      <c r="D51" s="172"/>
      <c r="E51" s="172"/>
      <c r="F51" s="172"/>
    </row>
    <row r="52" spans="4:6">
      <c r="D52" s="172"/>
      <c r="E52" s="172"/>
      <c r="F52" s="172"/>
    </row>
    <row r="53" spans="4:6">
      <c r="D53" s="172"/>
      <c r="E53" s="172"/>
      <c r="F53" s="172"/>
    </row>
    <row r="54" spans="4:6">
      <c r="D54" s="172"/>
      <c r="E54" s="172"/>
      <c r="F54" s="172"/>
    </row>
    <row r="55" spans="4:6">
      <c r="D55" s="172"/>
      <c r="E55" s="172"/>
      <c r="F55" s="172"/>
    </row>
    <row r="56" spans="4:6">
      <c r="D56" s="172"/>
      <c r="E56" s="172"/>
      <c r="F56" s="172"/>
    </row>
    <row r="57" spans="4:6">
      <c r="D57" s="172"/>
      <c r="E57" s="172"/>
      <c r="F57" s="172"/>
    </row>
    <row r="58" spans="4:6">
      <c r="D58" s="172"/>
      <c r="E58" s="172"/>
      <c r="F58" s="172"/>
    </row>
    <row r="59" spans="4:6">
      <c r="D59" s="172"/>
      <c r="E59" s="172"/>
      <c r="F59" s="172"/>
    </row>
    <row r="60" spans="4:6">
      <c r="D60" s="172"/>
      <c r="E60" s="172"/>
      <c r="F60" s="172"/>
    </row>
    <row r="61" spans="4:6">
      <c r="D61" s="172"/>
      <c r="E61" s="172"/>
      <c r="F61" s="172"/>
    </row>
    <row r="62" spans="4:6">
      <c r="D62" s="172"/>
      <c r="E62" s="172"/>
      <c r="F62" s="172"/>
    </row>
    <row r="63" spans="4:6">
      <c r="D63" s="172"/>
      <c r="E63" s="172"/>
      <c r="F63" s="172"/>
    </row>
    <row r="64" spans="4:6">
      <c r="D64" s="172"/>
      <c r="E64" s="172"/>
      <c r="F64" s="172"/>
    </row>
    <row r="65" spans="4:6">
      <c r="D65" s="172"/>
      <c r="E65" s="172"/>
      <c r="F65" s="172"/>
    </row>
    <row r="66" spans="4:6">
      <c r="D66" s="172"/>
      <c r="E66" s="172"/>
      <c r="F66" s="172"/>
    </row>
    <row r="67" spans="4:6">
      <c r="D67" s="172"/>
      <c r="E67" s="172"/>
      <c r="F67" s="172"/>
    </row>
    <row r="68" spans="4:6">
      <c r="D68" s="172"/>
      <c r="E68" s="172"/>
      <c r="F68" s="172"/>
    </row>
    <row r="69" spans="4:6">
      <c r="D69" s="172"/>
      <c r="E69" s="172"/>
      <c r="F69" s="172"/>
    </row>
    <row r="70" spans="4:6">
      <c r="D70" s="172"/>
      <c r="E70" s="172"/>
      <c r="F70" s="172"/>
    </row>
    <row r="71" spans="4:6">
      <c r="D71" s="172"/>
      <c r="E71" s="172"/>
      <c r="F71" s="172"/>
    </row>
    <row r="72" spans="4:6">
      <c r="D72" s="172"/>
      <c r="E72" s="172"/>
      <c r="F72" s="172"/>
    </row>
    <row r="73" spans="4:6">
      <c r="D73" s="172"/>
      <c r="E73" s="172"/>
      <c r="F73" s="172"/>
    </row>
    <row r="74" spans="4:6">
      <c r="D74" s="172"/>
      <c r="E74" s="172"/>
      <c r="F74" s="172"/>
    </row>
    <row r="75" spans="4:6">
      <c r="D75" s="172"/>
      <c r="E75" s="172"/>
      <c r="F75" s="172"/>
    </row>
    <row r="76" spans="4:6">
      <c r="D76" s="172"/>
      <c r="E76" s="172"/>
      <c r="F76" s="172"/>
    </row>
    <row r="77" spans="4:6">
      <c r="D77" s="172"/>
      <c r="E77" s="172"/>
      <c r="F77" s="172"/>
    </row>
    <row r="78" spans="4:6">
      <c r="D78" s="172"/>
      <c r="E78" s="172"/>
      <c r="F78" s="172"/>
    </row>
    <row r="79" spans="4:6">
      <c r="D79" s="172"/>
      <c r="E79" s="172"/>
      <c r="F79" s="172"/>
    </row>
    <row r="80" spans="4:6">
      <c r="D80" s="172"/>
      <c r="E80" s="172"/>
      <c r="F80" s="172"/>
    </row>
    <row r="81" spans="4:6">
      <c r="D81" s="172"/>
      <c r="E81" s="172"/>
      <c r="F81" s="172"/>
    </row>
    <row r="82" spans="4:6">
      <c r="D82" s="172"/>
      <c r="E82" s="172"/>
      <c r="F82" s="172"/>
    </row>
    <row r="83" spans="4:6">
      <c r="D83" s="172"/>
      <c r="E83" s="172"/>
      <c r="F83" s="172"/>
    </row>
    <row r="84" spans="4:6">
      <c r="D84" s="172"/>
      <c r="E84" s="172"/>
      <c r="F84" s="172"/>
    </row>
    <row r="85" spans="4:6">
      <c r="D85" s="172"/>
      <c r="E85" s="172"/>
      <c r="F85" s="172"/>
    </row>
    <row r="86" spans="4:6">
      <c r="D86" s="172"/>
      <c r="E86" s="172"/>
      <c r="F86" s="172"/>
    </row>
    <row r="87" spans="4:6">
      <c r="D87" s="172"/>
      <c r="E87" s="172"/>
      <c r="F87" s="172"/>
    </row>
    <row r="88" spans="4:6">
      <c r="D88" s="172"/>
      <c r="E88" s="172"/>
      <c r="F88" s="172"/>
    </row>
    <row r="89" spans="4:6">
      <c r="D89" s="172"/>
      <c r="E89" s="172"/>
      <c r="F89" s="172"/>
    </row>
    <row r="90" spans="4:6">
      <c r="D90" s="172"/>
      <c r="E90" s="172"/>
      <c r="F90" s="172"/>
    </row>
    <row r="91" spans="4:6">
      <c r="D91" s="172"/>
      <c r="E91" s="172"/>
      <c r="F91" s="172"/>
    </row>
    <row r="92" spans="4:6">
      <c r="D92" s="172"/>
      <c r="E92" s="172"/>
      <c r="F92" s="172"/>
    </row>
    <row r="93" spans="4:6">
      <c r="D93" s="172"/>
      <c r="E93" s="172"/>
      <c r="F93" s="172"/>
    </row>
    <row r="94" spans="4:6">
      <c r="D94" s="172"/>
      <c r="E94" s="172"/>
      <c r="F94" s="172"/>
    </row>
    <row r="95" spans="4:6">
      <c r="D95" s="172"/>
      <c r="E95" s="172"/>
      <c r="F95" s="172"/>
    </row>
    <row r="96" spans="4:6">
      <c r="D96" s="172"/>
      <c r="E96" s="172"/>
      <c r="F96" s="172"/>
    </row>
    <row r="97" spans="4:6">
      <c r="D97" s="172"/>
      <c r="E97" s="172"/>
      <c r="F97" s="172"/>
    </row>
    <row r="98" spans="4:6">
      <c r="D98" s="172"/>
      <c r="E98" s="172"/>
      <c r="F98" s="172"/>
    </row>
    <row r="99" spans="4:6">
      <c r="D99" s="172"/>
      <c r="E99" s="172"/>
      <c r="F99" s="172"/>
    </row>
    <row r="100" spans="4:6">
      <c r="D100" s="172"/>
      <c r="E100" s="172"/>
      <c r="F100" s="172"/>
    </row>
    <row r="101" spans="4:6">
      <c r="D101" s="172"/>
      <c r="E101" s="172"/>
      <c r="F101" s="172"/>
    </row>
    <row r="102" spans="4:6">
      <c r="D102" s="172"/>
      <c r="E102" s="172"/>
      <c r="F102" s="172"/>
    </row>
    <row r="103" spans="4:6">
      <c r="D103" s="172"/>
      <c r="E103" s="172"/>
      <c r="F103" s="172"/>
    </row>
    <row r="104" spans="4:6">
      <c r="D104" s="172"/>
      <c r="E104" s="172"/>
      <c r="F104" s="172"/>
    </row>
    <row r="105" spans="4:6">
      <c r="D105" s="172"/>
      <c r="E105" s="172"/>
      <c r="F105" s="172"/>
    </row>
    <row r="106" spans="4:6">
      <c r="D106" s="172"/>
      <c r="E106" s="172"/>
      <c r="F106" s="172"/>
    </row>
    <row r="107" spans="4:6">
      <c r="D107" s="172"/>
      <c r="E107" s="172"/>
      <c r="F107" s="172"/>
    </row>
    <row r="108" spans="4:6">
      <c r="D108" s="172"/>
      <c r="E108" s="172"/>
      <c r="F108" s="172"/>
    </row>
    <row r="109" spans="4:6">
      <c r="D109" s="172"/>
      <c r="E109" s="172"/>
      <c r="F109" s="172"/>
    </row>
    <row r="110" spans="4:6">
      <c r="D110" s="172"/>
      <c r="E110" s="172"/>
      <c r="F110" s="172"/>
    </row>
    <row r="111" spans="4:6">
      <c r="D111" s="172"/>
      <c r="E111" s="172"/>
      <c r="F111" s="172"/>
    </row>
    <row r="112" spans="4:6">
      <c r="D112" s="172"/>
      <c r="E112" s="172"/>
      <c r="F112" s="172"/>
    </row>
    <row r="113" spans="4:6">
      <c r="D113" s="172"/>
      <c r="E113" s="172"/>
      <c r="F113" s="172"/>
    </row>
    <row r="114" spans="4:6">
      <c r="D114" s="172"/>
      <c r="E114" s="172"/>
      <c r="F114" s="172"/>
    </row>
    <row r="115" spans="4:6">
      <c r="D115" s="172"/>
      <c r="E115" s="172"/>
      <c r="F115" s="172"/>
    </row>
    <row r="116" spans="4:6">
      <c r="D116" s="172"/>
      <c r="E116" s="172"/>
      <c r="F116" s="172"/>
    </row>
    <row r="117" spans="4:6">
      <c r="D117" s="172"/>
      <c r="E117" s="172"/>
      <c r="F117" s="172"/>
    </row>
    <row r="118" spans="4:6">
      <c r="D118" s="172"/>
      <c r="E118" s="172"/>
      <c r="F118" s="172"/>
    </row>
    <row r="119" spans="4:6">
      <c r="D119" s="172"/>
      <c r="E119" s="172"/>
      <c r="F119" s="172"/>
    </row>
    <row r="120" spans="4:6">
      <c r="D120" s="172"/>
      <c r="E120" s="172"/>
      <c r="F120" s="172"/>
    </row>
    <row r="121" spans="4:6">
      <c r="D121" s="172"/>
      <c r="E121" s="172"/>
      <c r="F121" s="172"/>
    </row>
    <row r="122" spans="4:6">
      <c r="D122" s="172"/>
      <c r="E122" s="172"/>
      <c r="F122" s="172"/>
    </row>
    <row r="123" spans="4:6">
      <c r="D123" s="172"/>
      <c r="E123" s="172"/>
      <c r="F123" s="172"/>
    </row>
    <row r="124" spans="4:6">
      <c r="D124" s="172"/>
      <c r="E124" s="172"/>
      <c r="F124" s="172"/>
    </row>
    <row r="125" spans="4:6">
      <c r="D125" s="172"/>
      <c r="E125" s="172"/>
      <c r="F125" s="172"/>
    </row>
    <row r="126" spans="4:6">
      <c r="D126" s="172"/>
      <c r="E126" s="172"/>
      <c r="F126" s="172"/>
    </row>
    <row r="127" spans="4:6">
      <c r="D127" s="172"/>
      <c r="E127" s="172"/>
      <c r="F127" s="172"/>
    </row>
    <row r="128" spans="4:6">
      <c r="D128" s="172"/>
      <c r="E128" s="172"/>
      <c r="F128" s="172"/>
    </row>
    <row r="129" spans="4:6">
      <c r="D129" s="172"/>
      <c r="E129" s="172"/>
      <c r="F129" s="172"/>
    </row>
    <row r="130" spans="4:6">
      <c r="D130" s="172"/>
      <c r="E130" s="172"/>
      <c r="F130" s="172"/>
    </row>
    <row r="131" spans="4:6">
      <c r="D131" s="172"/>
      <c r="E131" s="172"/>
      <c r="F131" s="172"/>
    </row>
    <row r="132" spans="4:6">
      <c r="D132" s="172"/>
      <c r="E132" s="172"/>
      <c r="F132" s="172"/>
    </row>
    <row r="133" spans="4:6">
      <c r="D133" s="172"/>
      <c r="E133" s="172"/>
      <c r="F133" s="172"/>
    </row>
    <row r="134" spans="4:6">
      <c r="D134" s="172"/>
      <c r="E134" s="172"/>
      <c r="F134" s="172"/>
    </row>
    <row r="135" spans="4:6">
      <c r="D135" s="172"/>
      <c r="E135" s="172"/>
      <c r="F135" s="172"/>
    </row>
    <row r="136" spans="4:6">
      <c r="D136" s="172"/>
      <c r="E136" s="172"/>
      <c r="F136" s="172"/>
    </row>
    <row r="137" spans="4:6">
      <c r="D137" s="172"/>
      <c r="E137" s="172"/>
      <c r="F137" s="172"/>
    </row>
    <row r="138" spans="4:6">
      <c r="D138" s="172"/>
      <c r="E138" s="172"/>
      <c r="F138" s="172"/>
    </row>
    <row r="139" spans="4:6">
      <c r="D139" s="172"/>
      <c r="E139" s="172"/>
      <c r="F139" s="172"/>
    </row>
    <row r="140" spans="4:6">
      <c r="D140" s="172"/>
      <c r="E140" s="172"/>
      <c r="F140" s="172"/>
    </row>
    <row r="141" spans="4:6">
      <c r="D141" s="172"/>
      <c r="E141" s="172"/>
      <c r="F141" s="172"/>
    </row>
    <row r="142" spans="4:6">
      <c r="D142" s="172"/>
      <c r="E142" s="172"/>
      <c r="F142" s="172"/>
    </row>
    <row r="143" spans="4:6">
      <c r="D143" s="172"/>
      <c r="E143" s="172"/>
      <c r="F143" s="172"/>
    </row>
    <row r="144" spans="4:6">
      <c r="D144" s="172"/>
      <c r="E144" s="172"/>
      <c r="F144" s="172"/>
    </row>
    <row r="145" spans="4:6">
      <c r="D145" s="172"/>
      <c r="E145" s="172"/>
      <c r="F145" s="172"/>
    </row>
    <row r="146" spans="4:6">
      <c r="D146" s="172"/>
      <c r="E146" s="172"/>
      <c r="F146" s="172"/>
    </row>
    <row r="147" spans="4:6">
      <c r="D147" s="172"/>
      <c r="E147" s="172"/>
      <c r="F147" s="172"/>
    </row>
    <row r="148" spans="4:6">
      <c r="D148" s="172"/>
      <c r="E148" s="172"/>
      <c r="F148" s="172"/>
    </row>
    <row r="149" spans="4:6">
      <c r="D149" s="172"/>
      <c r="E149" s="172"/>
      <c r="F149" s="172"/>
    </row>
    <row r="150" spans="4:6">
      <c r="D150" s="172"/>
      <c r="E150" s="172"/>
      <c r="F150" s="172"/>
    </row>
    <row r="151" spans="4:6">
      <c r="D151" s="172"/>
      <c r="E151" s="172"/>
      <c r="F151" s="172"/>
    </row>
    <row r="152" spans="4:6">
      <c r="D152" s="172"/>
      <c r="E152" s="172"/>
      <c r="F152" s="172"/>
    </row>
    <row r="153" spans="4:6">
      <c r="D153" s="172"/>
      <c r="E153" s="172"/>
      <c r="F153" s="172"/>
    </row>
    <row r="154" spans="4:6">
      <c r="D154" s="172"/>
      <c r="E154" s="172"/>
      <c r="F154" s="172"/>
    </row>
    <row r="155" spans="4:6">
      <c r="D155" s="172"/>
      <c r="E155" s="172"/>
      <c r="F155" s="172"/>
    </row>
    <row r="156" spans="4:6">
      <c r="D156" s="172"/>
      <c r="E156" s="172"/>
      <c r="F156" s="172"/>
    </row>
    <row r="157" spans="4:6">
      <c r="D157" s="172"/>
      <c r="E157" s="172"/>
      <c r="F157" s="172"/>
    </row>
    <row r="158" spans="4:6">
      <c r="D158" s="172"/>
      <c r="E158" s="172"/>
      <c r="F158" s="172"/>
    </row>
    <row r="159" spans="4:6">
      <c r="D159" s="172"/>
      <c r="E159" s="172"/>
      <c r="F159" s="172"/>
    </row>
    <row r="160" spans="4:6">
      <c r="D160" s="172"/>
      <c r="E160" s="172"/>
      <c r="F160" s="172"/>
    </row>
    <row r="161" spans="4:6">
      <c r="D161" s="172"/>
      <c r="E161" s="172"/>
      <c r="F161" s="172"/>
    </row>
    <row r="162" spans="4:6">
      <c r="D162" s="172"/>
      <c r="E162" s="172"/>
      <c r="F162" s="172"/>
    </row>
    <row r="163" spans="4:6">
      <c r="D163" s="172"/>
      <c r="E163" s="172"/>
      <c r="F163" s="172"/>
    </row>
    <row r="164" spans="4:6">
      <c r="D164" s="172"/>
      <c r="E164" s="172"/>
      <c r="F164" s="172"/>
    </row>
    <row r="165" spans="4:6">
      <c r="D165" s="172"/>
      <c r="E165" s="172"/>
      <c r="F165" s="172"/>
    </row>
    <row r="166" spans="4:6">
      <c r="D166" s="172"/>
      <c r="E166" s="172"/>
      <c r="F166" s="172"/>
    </row>
    <row r="167" spans="4:6">
      <c r="D167" s="172"/>
      <c r="E167" s="172"/>
      <c r="F167" s="172"/>
    </row>
    <row r="168" spans="4:6">
      <c r="D168" s="172"/>
      <c r="E168" s="172"/>
      <c r="F168" s="172"/>
    </row>
    <row r="169" spans="4:6">
      <c r="D169" s="172"/>
      <c r="E169" s="172"/>
      <c r="F169" s="172"/>
    </row>
    <row r="170" spans="4:6">
      <c r="D170" s="172"/>
      <c r="E170" s="172"/>
      <c r="F170" s="172"/>
    </row>
    <row r="171" spans="4:6">
      <c r="D171" s="172"/>
      <c r="E171" s="172"/>
      <c r="F171" s="172"/>
    </row>
    <row r="172" spans="4:6">
      <c r="D172" s="172"/>
      <c r="E172" s="172"/>
      <c r="F172" s="172"/>
    </row>
    <row r="173" spans="4:6">
      <c r="D173" s="172"/>
      <c r="E173" s="172"/>
      <c r="F173" s="172"/>
    </row>
    <row r="174" spans="4:6">
      <c r="D174" s="172"/>
      <c r="E174" s="172"/>
      <c r="F174" s="172"/>
    </row>
    <row r="175" spans="4:6">
      <c r="D175" s="172"/>
      <c r="E175" s="172"/>
      <c r="F175" s="172"/>
    </row>
    <row r="176" spans="4:6">
      <c r="D176" s="172"/>
      <c r="E176" s="172"/>
      <c r="F176" s="172"/>
    </row>
    <row r="177" spans="4:6">
      <c r="D177" s="172"/>
      <c r="E177" s="172"/>
      <c r="F177" s="172"/>
    </row>
    <row r="178" spans="4:6">
      <c r="D178" s="172"/>
      <c r="E178" s="172"/>
      <c r="F178" s="172"/>
    </row>
    <row r="179" spans="4:6">
      <c r="D179" s="172"/>
      <c r="E179" s="172"/>
      <c r="F179" s="172"/>
    </row>
    <row r="180" spans="4:6">
      <c r="D180" s="172"/>
      <c r="E180" s="172"/>
      <c r="F180" s="172"/>
    </row>
    <row r="181" spans="4:6">
      <c r="D181" s="172"/>
      <c r="E181" s="172"/>
      <c r="F181" s="172"/>
    </row>
    <row r="182" spans="4:6">
      <c r="D182" s="172"/>
      <c r="E182" s="172"/>
      <c r="F182" s="172"/>
    </row>
    <row r="183" spans="4:6">
      <c r="D183" s="172"/>
      <c r="E183" s="172"/>
      <c r="F183" s="172"/>
    </row>
    <row r="184" spans="4:6">
      <c r="D184" s="172"/>
      <c r="E184" s="172"/>
      <c r="F184" s="172"/>
    </row>
    <row r="185" spans="4:6">
      <c r="D185" s="172"/>
      <c r="E185" s="172"/>
      <c r="F185" s="172"/>
    </row>
    <row r="186" spans="4:6">
      <c r="D186" s="172"/>
      <c r="E186" s="172"/>
      <c r="F186" s="172"/>
    </row>
    <row r="187" spans="4:6">
      <c r="D187" s="172"/>
      <c r="E187" s="172"/>
      <c r="F187" s="172"/>
    </row>
    <row r="188" spans="4:6">
      <c r="D188" s="172"/>
      <c r="E188" s="172"/>
      <c r="F188" s="172"/>
    </row>
    <row r="189" spans="4:6">
      <c r="D189" s="172"/>
      <c r="E189" s="172"/>
      <c r="F189" s="172"/>
    </row>
    <row r="190" spans="4:6">
      <c r="D190" s="172"/>
      <c r="E190" s="172"/>
      <c r="F190" s="172"/>
    </row>
    <row r="191" spans="4:6">
      <c r="D191" s="172"/>
      <c r="E191" s="172"/>
      <c r="F191" s="172"/>
    </row>
    <row r="192" spans="4:6">
      <c r="D192" s="172"/>
      <c r="E192" s="172"/>
      <c r="F192" s="172"/>
    </row>
    <row r="193" spans="4:6">
      <c r="D193" s="172"/>
      <c r="E193" s="172"/>
      <c r="F193" s="172"/>
    </row>
    <row r="194" spans="4:6">
      <c r="D194" s="172"/>
      <c r="E194" s="172"/>
      <c r="F194" s="172"/>
    </row>
    <row r="195" spans="4:6">
      <c r="D195" s="172"/>
      <c r="E195" s="172"/>
      <c r="F195" s="172"/>
    </row>
    <row r="196" spans="4:6">
      <c r="D196" s="172"/>
      <c r="E196" s="172"/>
      <c r="F196" s="172"/>
    </row>
    <row r="197" spans="4:6">
      <c r="D197" s="172"/>
      <c r="E197" s="172"/>
      <c r="F197" s="172"/>
    </row>
    <row r="198" spans="4:6">
      <c r="D198" s="172"/>
      <c r="E198" s="172"/>
      <c r="F198" s="172"/>
    </row>
    <row r="199" spans="4:6">
      <c r="D199" s="172"/>
      <c r="E199" s="172"/>
      <c r="F199" s="172"/>
    </row>
    <row r="200" spans="4:6">
      <c r="D200" s="172"/>
      <c r="E200" s="172"/>
      <c r="F200" s="172"/>
    </row>
    <row r="201" spans="4:6">
      <c r="D201" s="172"/>
      <c r="E201" s="172"/>
      <c r="F201" s="172"/>
    </row>
    <row r="202" spans="4:6">
      <c r="D202" s="172"/>
      <c r="E202" s="172"/>
      <c r="F202" s="172"/>
    </row>
    <row r="203" spans="4:6">
      <c r="D203" s="172"/>
      <c r="E203" s="172"/>
      <c r="F203" s="172"/>
    </row>
    <row r="204" spans="4:6">
      <c r="D204" s="172"/>
      <c r="E204" s="172"/>
      <c r="F204" s="172"/>
    </row>
    <row r="205" spans="4:6">
      <c r="D205" s="172"/>
      <c r="E205" s="172"/>
      <c r="F205" s="172"/>
    </row>
    <row r="206" spans="4:6">
      <c r="D206" s="172"/>
      <c r="E206" s="172"/>
      <c r="F206" s="172"/>
    </row>
    <row r="207" spans="4:6">
      <c r="D207" s="172"/>
      <c r="E207" s="172"/>
      <c r="F207" s="172"/>
    </row>
    <row r="208" spans="4:6">
      <c r="D208" s="172"/>
      <c r="E208" s="172"/>
      <c r="F208" s="172"/>
    </row>
    <row r="209" spans="4:6">
      <c r="D209" s="172"/>
      <c r="E209" s="172"/>
      <c r="F209" s="172"/>
    </row>
    <row r="210" spans="4:6">
      <c r="D210" s="172"/>
      <c r="E210" s="172"/>
      <c r="F210" s="172"/>
    </row>
    <row r="211" spans="4:6">
      <c r="D211" s="172"/>
      <c r="E211" s="172"/>
      <c r="F211" s="172"/>
    </row>
    <row r="212" spans="4:6">
      <c r="D212" s="172"/>
      <c r="E212" s="172"/>
      <c r="F212" s="172"/>
    </row>
    <row r="213" spans="4:6">
      <c r="D213" s="172"/>
      <c r="E213" s="172"/>
      <c r="F213" s="172"/>
    </row>
    <row r="214" spans="4:6">
      <c r="D214" s="172"/>
      <c r="E214" s="172"/>
      <c r="F214" s="172"/>
    </row>
    <row r="215" spans="4:6">
      <c r="D215" s="172"/>
      <c r="E215" s="172"/>
      <c r="F215" s="172"/>
    </row>
    <row r="216" spans="4:6">
      <c r="D216" s="172"/>
      <c r="E216" s="172"/>
      <c r="F216" s="172"/>
    </row>
    <row r="217" spans="4:6">
      <c r="D217" s="172"/>
      <c r="E217" s="172"/>
      <c r="F217" s="172"/>
    </row>
    <row r="218" spans="4:6">
      <c r="D218" s="172"/>
      <c r="E218" s="172"/>
      <c r="F218" s="172"/>
    </row>
    <row r="219" spans="4:6">
      <c r="D219" s="172"/>
      <c r="E219" s="172"/>
      <c r="F219" s="172"/>
    </row>
    <row r="220" spans="4:6">
      <c r="D220" s="172"/>
      <c r="E220" s="172"/>
      <c r="F220" s="172"/>
    </row>
    <row r="221" spans="4:6">
      <c r="D221" s="172"/>
      <c r="E221" s="172"/>
      <c r="F221" s="172"/>
    </row>
    <row r="222" spans="4:6">
      <c r="D222" s="172"/>
      <c r="E222" s="172"/>
      <c r="F222" s="172"/>
    </row>
    <row r="223" spans="4:6">
      <c r="D223" s="172"/>
      <c r="E223" s="172"/>
      <c r="F223" s="172"/>
    </row>
    <row r="224" spans="4:6">
      <c r="D224" s="172"/>
      <c r="E224" s="172"/>
      <c r="F224" s="172"/>
    </row>
    <row r="225" spans="4:6">
      <c r="D225" s="172"/>
      <c r="E225" s="172"/>
      <c r="F225" s="172"/>
    </row>
    <row r="226" spans="4:6">
      <c r="D226" s="172"/>
      <c r="E226" s="172"/>
      <c r="F226" s="172"/>
    </row>
    <row r="227" spans="4:6">
      <c r="D227" s="172"/>
      <c r="E227" s="172"/>
      <c r="F227" s="172"/>
    </row>
    <row r="228" spans="4:6">
      <c r="D228" s="172"/>
      <c r="E228" s="172"/>
      <c r="F228" s="172"/>
    </row>
    <row r="229" spans="4:6">
      <c r="D229" s="172"/>
      <c r="E229" s="172"/>
      <c r="F229" s="172"/>
    </row>
    <row r="230" spans="4:6">
      <c r="D230" s="172"/>
      <c r="E230" s="172"/>
      <c r="F230" s="172"/>
    </row>
    <row r="231" spans="4:6">
      <c r="D231" s="172"/>
      <c r="E231" s="172"/>
      <c r="F231" s="172"/>
    </row>
    <row r="232" spans="4:6">
      <c r="D232" s="172"/>
      <c r="E232" s="172"/>
      <c r="F232" s="172"/>
    </row>
    <row r="233" spans="4:6">
      <c r="D233" s="172"/>
      <c r="E233" s="172"/>
      <c r="F233" s="172"/>
    </row>
    <row r="234" spans="4:6">
      <c r="D234" s="172"/>
      <c r="E234" s="172"/>
      <c r="F234" s="172"/>
    </row>
    <row r="235" spans="4:6">
      <c r="D235" s="172"/>
      <c r="E235" s="172"/>
      <c r="F235" s="172"/>
    </row>
    <row r="236" spans="4:6">
      <c r="D236" s="172"/>
      <c r="E236" s="172"/>
      <c r="F236" s="172"/>
    </row>
    <row r="237" spans="4:6">
      <c r="D237" s="172"/>
      <c r="E237" s="172"/>
      <c r="F237" s="172"/>
    </row>
    <row r="238" spans="4:6">
      <c r="D238" s="172"/>
      <c r="E238" s="172"/>
      <c r="F238" s="172"/>
    </row>
    <row r="239" spans="4:6">
      <c r="D239" s="172"/>
      <c r="E239" s="172"/>
      <c r="F239" s="172"/>
    </row>
    <row r="240" spans="4:6">
      <c r="D240" s="172"/>
      <c r="E240" s="172"/>
      <c r="F240" s="172"/>
    </row>
    <row r="241" spans="4:6">
      <c r="D241" s="172"/>
      <c r="E241" s="172"/>
      <c r="F241" s="172"/>
    </row>
    <row r="242" spans="4:6">
      <c r="D242" s="172"/>
      <c r="E242" s="172"/>
      <c r="F242" s="172"/>
    </row>
    <row r="243" spans="4:6">
      <c r="D243" s="172"/>
      <c r="E243" s="172"/>
      <c r="F243" s="172"/>
    </row>
    <row r="244" spans="4:6">
      <c r="D244" s="172"/>
      <c r="E244" s="172"/>
      <c r="F244" s="172"/>
    </row>
    <row r="245" spans="4:6">
      <c r="D245" s="172"/>
      <c r="E245" s="172"/>
      <c r="F245" s="172"/>
    </row>
    <row r="246" spans="4:6">
      <c r="D246" s="172"/>
      <c r="E246" s="172"/>
      <c r="F246" s="172"/>
    </row>
    <row r="247" spans="4:6">
      <c r="D247" s="172"/>
      <c r="E247" s="172"/>
      <c r="F247" s="172"/>
    </row>
    <row r="248" spans="4:6">
      <c r="D248" s="172"/>
      <c r="E248" s="172"/>
      <c r="F248" s="172"/>
    </row>
    <row r="249" spans="4:6">
      <c r="D249" s="172"/>
      <c r="E249" s="172"/>
      <c r="F249" s="172"/>
    </row>
    <row r="250" spans="4:6">
      <c r="D250" s="172"/>
      <c r="E250" s="172"/>
      <c r="F250" s="172"/>
    </row>
    <row r="251" spans="4:6">
      <c r="D251" s="172"/>
      <c r="E251" s="172"/>
      <c r="F251" s="172"/>
    </row>
    <row r="252" spans="4:6">
      <c r="D252" s="172"/>
      <c r="E252" s="172"/>
      <c r="F252" s="172"/>
    </row>
    <row r="253" spans="4:6">
      <c r="D253" s="172"/>
      <c r="E253" s="172"/>
      <c r="F253" s="172"/>
    </row>
    <row r="254" spans="4:6">
      <c r="D254" s="172"/>
      <c r="E254" s="172"/>
      <c r="F254" s="172"/>
    </row>
    <row r="255" spans="4:6">
      <c r="D255" s="172"/>
      <c r="E255" s="172"/>
      <c r="F255" s="172"/>
    </row>
    <row r="256" spans="4:6">
      <c r="D256" s="172"/>
      <c r="E256" s="172"/>
      <c r="F256" s="172"/>
    </row>
    <row r="257" spans="4:6">
      <c r="D257" s="172"/>
      <c r="E257" s="172"/>
      <c r="F257" s="172"/>
    </row>
    <row r="258" spans="4:6">
      <c r="D258" s="172"/>
      <c r="E258" s="172"/>
      <c r="F258" s="172"/>
    </row>
    <row r="259" spans="4:6">
      <c r="D259" s="172"/>
      <c r="E259" s="172"/>
      <c r="F259" s="172"/>
    </row>
    <row r="260" spans="4:6">
      <c r="D260" s="172"/>
      <c r="E260" s="172"/>
      <c r="F260" s="172"/>
    </row>
    <row r="261" spans="4:6">
      <c r="D261" s="172"/>
      <c r="E261" s="172"/>
      <c r="F261" s="172"/>
    </row>
    <row r="262" spans="4:6">
      <c r="D262" s="172"/>
      <c r="E262" s="172"/>
      <c r="F262" s="172"/>
    </row>
    <row r="263" spans="4:6">
      <c r="D263" s="172"/>
      <c r="E263" s="172"/>
      <c r="F263" s="172"/>
    </row>
    <row r="264" spans="4:6">
      <c r="D264" s="172"/>
      <c r="E264" s="172"/>
      <c r="F264" s="172"/>
    </row>
    <row r="265" spans="4:6">
      <c r="D265" s="172"/>
      <c r="E265" s="172"/>
      <c r="F265" s="172"/>
    </row>
    <row r="266" spans="4:6">
      <c r="D266" s="172"/>
      <c r="E266" s="172"/>
      <c r="F266" s="172"/>
    </row>
    <row r="267" spans="4:6">
      <c r="D267" s="172"/>
      <c r="E267" s="172"/>
      <c r="F267" s="172"/>
    </row>
    <row r="268" spans="4:6">
      <c r="D268" s="172"/>
      <c r="E268" s="172"/>
      <c r="F268" s="172"/>
    </row>
    <row r="269" spans="4:6">
      <c r="D269" s="172"/>
      <c r="E269" s="172"/>
      <c r="F269" s="172"/>
    </row>
    <row r="270" spans="4:6">
      <c r="D270" s="172"/>
      <c r="E270" s="172"/>
      <c r="F270" s="172"/>
    </row>
    <row r="271" spans="4:6">
      <c r="D271" s="172"/>
      <c r="E271" s="172"/>
      <c r="F271" s="172"/>
    </row>
    <row r="272" spans="4:6">
      <c r="D272" s="172"/>
      <c r="E272" s="172"/>
      <c r="F272" s="172"/>
    </row>
    <row r="273" spans="4:6">
      <c r="D273" s="172"/>
      <c r="E273" s="172"/>
      <c r="F273" s="172"/>
    </row>
    <row r="274" spans="4:6">
      <c r="D274" s="172"/>
      <c r="E274" s="172"/>
      <c r="F274" s="172"/>
    </row>
    <row r="275" spans="4:6">
      <c r="D275" s="172"/>
      <c r="E275" s="172"/>
      <c r="F275" s="172"/>
    </row>
    <row r="276" spans="4:6">
      <c r="D276" s="172"/>
      <c r="E276" s="172"/>
      <c r="F276" s="172"/>
    </row>
    <row r="277" spans="4:6">
      <c r="D277" s="172"/>
      <c r="E277" s="172"/>
      <c r="F277" s="172"/>
    </row>
    <row r="278" spans="4:6">
      <c r="D278" s="172"/>
      <c r="E278" s="172"/>
      <c r="F278" s="172"/>
    </row>
    <row r="279" spans="4:6">
      <c r="D279" s="172"/>
      <c r="E279" s="172"/>
      <c r="F279" s="172"/>
    </row>
    <row r="280" spans="4:6">
      <c r="D280" s="172"/>
      <c r="E280" s="172"/>
      <c r="F280" s="172"/>
    </row>
    <row r="281" spans="4:6">
      <c r="D281" s="172"/>
      <c r="E281" s="172"/>
      <c r="F281" s="172"/>
    </row>
    <row r="282" spans="4:6">
      <c r="D282" s="172"/>
      <c r="E282" s="172"/>
      <c r="F282" s="172"/>
    </row>
    <row r="283" spans="4:6">
      <c r="D283" s="172"/>
      <c r="E283" s="172"/>
      <c r="F283" s="172"/>
    </row>
    <row r="284" spans="4:6">
      <c r="D284" s="172"/>
      <c r="E284" s="172"/>
      <c r="F284" s="172"/>
    </row>
    <row r="285" spans="4:6">
      <c r="D285" s="172"/>
      <c r="E285" s="172"/>
      <c r="F285" s="172"/>
    </row>
    <row r="286" spans="4:6">
      <c r="D286" s="172"/>
      <c r="E286" s="172"/>
      <c r="F286" s="172"/>
    </row>
    <row r="287" spans="4:6">
      <c r="D287" s="172"/>
      <c r="E287" s="172"/>
      <c r="F287" s="172"/>
    </row>
    <row r="288" spans="4:6">
      <c r="D288" s="172"/>
      <c r="E288" s="172"/>
      <c r="F288" s="172"/>
    </row>
    <row r="289" spans="4:6">
      <c r="D289" s="172"/>
      <c r="E289" s="172"/>
      <c r="F289" s="172"/>
    </row>
    <row r="290" spans="4:6">
      <c r="D290" s="172"/>
      <c r="E290" s="172"/>
      <c r="F290" s="172"/>
    </row>
    <row r="291" spans="4:6">
      <c r="D291" s="172"/>
      <c r="E291" s="172"/>
      <c r="F291" s="172"/>
    </row>
    <row r="292" spans="4:6">
      <c r="D292" s="172"/>
      <c r="E292" s="172"/>
      <c r="F292" s="172"/>
    </row>
    <row r="293" spans="4:6">
      <c r="D293" s="172"/>
      <c r="E293" s="172"/>
      <c r="F293" s="172"/>
    </row>
    <row r="294" spans="4:6">
      <c r="D294" s="172"/>
      <c r="E294" s="172"/>
      <c r="F294" s="172"/>
    </row>
    <row r="295" spans="4:6">
      <c r="D295" s="172"/>
      <c r="E295" s="172"/>
      <c r="F295" s="172"/>
    </row>
    <row r="296" spans="4:6">
      <c r="D296" s="172"/>
      <c r="E296" s="172"/>
      <c r="F296" s="172"/>
    </row>
    <row r="297" spans="4:6">
      <c r="D297" s="172"/>
      <c r="E297" s="172"/>
      <c r="F297" s="172"/>
    </row>
    <row r="298" spans="4:6">
      <c r="D298" s="172"/>
      <c r="E298" s="172"/>
      <c r="F298" s="172"/>
    </row>
    <row r="299" spans="4:6">
      <c r="D299" s="172"/>
      <c r="E299" s="172"/>
      <c r="F299" s="172"/>
    </row>
    <row r="300" spans="4:6">
      <c r="D300" s="172"/>
      <c r="E300" s="172"/>
      <c r="F300" s="172"/>
    </row>
    <row r="301" spans="4:6">
      <c r="D301" s="172"/>
      <c r="E301" s="172"/>
      <c r="F301" s="172"/>
    </row>
    <row r="302" spans="4:6">
      <c r="D302" s="172"/>
      <c r="E302" s="172"/>
      <c r="F302" s="172"/>
    </row>
    <row r="303" spans="4:6">
      <c r="D303" s="172"/>
      <c r="E303" s="172"/>
      <c r="F303" s="172"/>
    </row>
    <row r="304" spans="4:6">
      <c r="D304" s="172"/>
      <c r="E304" s="172"/>
      <c r="F304" s="172"/>
    </row>
    <row r="305" spans="4:6">
      <c r="D305" s="172"/>
      <c r="E305" s="172"/>
      <c r="F305" s="172"/>
    </row>
    <row r="306" spans="4:6">
      <c r="D306" s="172"/>
      <c r="E306" s="172"/>
      <c r="F306" s="172"/>
    </row>
    <row r="307" spans="4:6">
      <c r="D307" s="172"/>
      <c r="E307" s="172"/>
      <c r="F307" s="172"/>
    </row>
    <row r="308" spans="4:6">
      <c r="D308" s="172"/>
      <c r="E308" s="172"/>
      <c r="F308" s="172"/>
    </row>
    <row r="309" spans="4:6">
      <c r="D309" s="172"/>
      <c r="E309" s="172"/>
      <c r="F309" s="172"/>
    </row>
    <row r="310" spans="4:6">
      <c r="D310" s="172"/>
      <c r="E310" s="172"/>
      <c r="F310" s="172"/>
    </row>
    <row r="311" spans="4:6">
      <c r="D311" s="172"/>
      <c r="E311" s="172"/>
      <c r="F311" s="172"/>
    </row>
    <row r="312" spans="4:6">
      <c r="D312" s="172"/>
      <c r="E312" s="172"/>
      <c r="F312" s="172"/>
    </row>
    <row r="313" spans="4:6">
      <c r="D313" s="172"/>
      <c r="E313" s="172"/>
      <c r="F313" s="172"/>
    </row>
    <row r="314" spans="4:6">
      <c r="D314" s="172"/>
      <c r="E314" s="172"/>
      <c r="F314" s="172"/>
    </row>
    <row r="315" spans="4:6">
      <c r="D315" s="172"/>
      <c r="E315" s="172"/>
      <c r="F315" s="172"/>
    </row>
    <row r="316" spans="4:6">
      <c r="D316" s="172"/>
      <c r="E316" s="172"/>
      <c r="F316" s="172"/>
    </row>
    <row r="317" spans="4:6">
      <c r="D317" s="172"/>
      <c r="E317" s="172"/>
      <c r="F317" s="172"/>
    </row>
    <row r="318" spans="4:6">
      <c r="D318" s="172"/>
      <c r="E318" s="172"/>
      <c r="F318" s="172"/>
    </row>
    <row r="319" spans="4:6">
      <c r="D319" s="172"/>
      <c r="E319" s="172"/>
      <c r="F319" s="172"/>
    </row>
    <row r="320" spans="4:6">
      <c r="D320" s="172"/>
      <c r="E320" s="172"/>
      <c r="F320" s="172"/>
    </row>
    <row r="321" spans="4:6">
      <c r="D321" s="172"/>
      <c r="E321" s="172"/>
      <c r="F321" s="172"/>
    </row>
    <row r="322" spans="4:6">
      <c r="D322" s="172"/>
      <c r="E322" s="172"/>
      <c r="F322" s="172"/>
    </row>
    <row r="323" spans="4:6">
      <c r="D323" s="172"/>
      <c r="E323" s="172"/>
      <c r="F323" s="172"/>
    </row>
    <row r="324" spans="4:6">
      <c r="D324" s="172"/>
      <c r="E324" s="172"/>
      <c r="F324" s="172"/>
    </row>
    <row r="325" spans="4:6">
      <c r="D325" s="172"/>
      <c r="E325" s="172"/>
      <c r="F325" s="172"/>
    </row>
    <row r="326" spans="4:6">
      <c r="D326" s="172"/>
      <c r="E326" s="172"/>
      <c r="F326" s="172"/>
    </row>
    <row r="327" spans="4:6">
      <c r="D327" s="172"/>
      <c r="E327" s="172"/>
      <c r="F327" s="172"/>
    </row>
    <row r="328" spans="4:6">
      <c r="D328" s="172"/>
      <c r="E328" s="172"/>
      <c r="F328" s="172"/>
    </row>
    <row r="329" spans="4:6">
      <c r="D329" s="172"/>
      <c r="E329" s="172"/>
      <c r="F329" s="172"/>
    </row>
    <row r="330" spans="4:6">
      <c r="D330" s="172"/>
      <c r="E330" s="172"/>
      <c r="F330" s="172"/>
    </row>
    <row r="331" spans="4:6">
      <c r="D331" s="172"/>
      <c r="E331" s="172"/>
      <c r="F331" s="172"/>
    </row>
    <row r="332" spans="4:6">
      <c r="D332" s="172"/>
      <c r="E332" s="172"/>
      <c r="F332" s="172"/>
    </row>
    <row r="333" spans="4:6">
      <c r="D333" s="172"/>
      <c r="E333" s="172"/>
      <c r="F333" s="172"/>
    </row>
    <row r="334" spans="4:6">
      <c r="D334" s="172"/>
      <c r="E334" s="172"/>
      <c r="F334" s="172"/>
    </row>
    <row r="335" spans="4:6">
      <c r="D335" s="172"/>
      <c r="E335" s="172"/>
      <c r="F335" s="172"/>
    </row>
    <row r="336" spans="4:6">
      <c r="D336" s="172"/>
      <c r="E336" s="172"/>
      <c r="F336" s="172"/>
    </row>
    <row r="337" spans="4:6">
      <c r="D337" s="172"/>
      <c r="E337" s="172"/>
      <c r="F337" s="172"/>
    </row>
    <row r="338" spans="4:6">
      <c r="D338" s="172"/>
      <c r="E338" s="172"/>
      <c r="F338" s="172"/>
    </row>
    <row r="339" spans="4:6">
      <c r="D339" s="172"/>
      <c r="E339" s="172"/>
      <c r="F339" s="172"/>
    </row>
    <row r="340" spans="4:6">
      <c r="D340" s="172"/>
      <c r="E340" s="172"/>
      <c r="F340" s="172"/>
    </row>
    <row r="341" spans="4:6">
      <c r="D341" s="172"/>
      <c r="E341" s="172"/>
      <c r="F341" s="172"/>
    </row>
    <row r="342" spans="4:6">
      <c r="D342" s="172"/>
      <c r="E342" s="172"/>
      <c r="F342" s="172"/>
    </row>
    <row r="343" spans="4:6">
      <c r="D343" s="172"/>
      <c r="E343" s="172"/>
      <c r="F343" s="172"/>
    </row>
    <row r="344" spans="4:6">
      <c r="D344" s="172"/>
      <c r="E344" s="172"/>
      <c r="F344" s="172"/>
    </row>
    <row r="345" spans="4:6">
      <c r="D345" s="172"/>
      <c r="E345" s="172"/>
      <c r="F345" s="172"/>
    </row>
    <row r="346" spans="4:6">
      <c r="D346" s="172"/>
      <c r="E346" s="172"/>
      <c r="F346" s="172"/>
    </row>
    <row r="347" spans="4:6">
      <c r="D347" s="172"/>
      <c r="E347" s="172"/>
      <c r="F347" s="172"/>
    </row>
    <row r="348" spans="4:6">
      <c r="D348" s="172"/>
      <c r="E348" s="172"/>
      <c r="F348" s="172"/>
    </row>
    <row r="349" spans="4:6">
      <c r="D349" s="172"/>
      <c r="E349" s="172"/>
      <c r="F349" s="172"/>
    </row>
    <row r="350" spans="4:6">
      <c r="D350" s="172"/>
      <c r="E350" s="172"/>
      <c r="F350" s="172"/>
    </row>
    <row r="351" spans="4:6">
      <c r="D351" s="172"/>
      <c r="E351" s="172"/>
      <c r="F351" s="172"/>
    </row>
    <row r="352" spans="4:6">
      <c r="D352" s="172"/>
      <c r="E352" s="172"/>
      <c r="F352" s="172"/>
    </row>
    <row r="353" spans="4:6">
      <c r="D353" s="172"/>
      <c r="E353" s="172"/>
      <c r="F353" s="172"/>
    </row>
    <row r="354" spans="4:6">
      <c r="D354" s="172"/>
      <c r="E354" s="172"/>
      <c r="F354" s="172"/>
    </row>
    <row r="355" spans="4:6">
      <c r="D355" s="172"/>
      <c r="E355" s="172"/>
      <c r="F355" s="172"/>
    </row>
    <row r="356" spans="4:6">
      <c r="D356" s="172"/>
      <c r="E356" s="172"/>
      <c r="F356" s="172"/>
    </row>
    <row r="357" spans="4:6">
      <c r="D357" s="172"/>
      <c r="E357" s="172"/>
      <c r="F357" s="172"/>
    </row>
    <row r="358" spans="4:6">
      <c r="D358" s="172"/>
      <c r="E358" s="172"/>
      <c r="F358" s="172"/>
    </row>
    <row r="359" spans="4:6">
      <c r="D359" s="172"/>
      <c r="E359" s="172"/>
      <c r="F359" s="172"/>
    </row>
    <row r="360" spans="4:6">
      <c r="D360" s="172"/>
      <c r="E360" s="172"/>
      <c r="F360" s="172"/>
    </row>
    <row r="361" spans="4:6">
      <c r="D361" s="172"/>
      <c r="E361" s="172"/>
      <c r="F361" s="172"/>
    </row>
    <row r="362" spans="4:6">
      <c r="D362" s="172"/>
      <c r="E362" s="172"/>
      <c r="F362" s="172"/>
    </row>
    <row r="363" spans="4:6">
      <c r="D363" s="172"/>
      <c r="E363" s="172"/>
      <c r="F363" s="172"/>
    </row>
    <row r="364" spans="4:6">
      <c r="D364" s="172"/>
      <c r="E364" s="172"/>
      <c r="F364" s="172"/>
    </row>
    <row r="365" spans="4:6">
      <c r="D365" s="172"/>
      <c r="E365" s="172"/>
      <c r="F365" s="172"/>
    </row>
    <row r="366" spans="4:6">
      <c r="D366" s="172"/>
      <c r="E366" s="172"/>
      <c r="F366" s="172"/>
    </row>
    <row r="367" spans="4:6">
      <c r="D367" s="172"/>
      <c r="E367" s="172"/>
      <c r="F367" s="172"/>
    </row>
    <row r="368" spans="4:6">
      <c r="D368" s="172"/>
      <c r="E368" s="172"/>
      <c r="F368" s="172"/>
    </row>
    <row r="369" spans="4:6">
      <c r="D369" s="172"/>
      <c r="E369" s="172"/>
      <c r="F369" s="172"/>
    </row>
    <row r="370" spans="4:6">
      <c r="D370" s="172"/>
      <c r="E370" s="172"/>
      <c r="F370" s="172"/>
    </row>
    <row r="371" spans="4:6">
      <c r="D371" s="172"/>
      <c r="E371" s="172"/>
      <c r="F371" s="172"/>
    </row>
    <row r="372" spans="4:6">
      <c r="D372" s="172"/>
      <c r="E372" s="172"/>
      <c r="F372" s="172"/>
    </row>
    <row r="373" spans="4:6">
      <c r="D373" s="172"/>
      <c r="E373" s="172"/>
      <c r="F373" s="172"/>
    </row>
    <row r="374" spans="4:6">
      <c r="D374" s="172"/>
      <c r="E374" s="172"/>
      <c r="F374" s="172"/>
    </row>
    <row r="375" spans="4:6">
      <c r="D375" s="172"/>
      <c r="E375" s="172"/>
      <c r="F375" s="172"/>
    </row>
    <row r="376" spans="4:6">
      <c r="D376" s="172"/>
      <c r="E376" s="172"/>
      <c r="F376" s="172"/>
    </row>
  </sheetData>
  <mergeCells count="1">
    <mergeCell ref="A1:J1"/>
  </mergeCells>
  <pageMargins left="0.708661417322835" right="0.708661417322835" top="0.748031496062992" bottom="0.748031496062992" header="0.31496062992126" footer="0.3149606299212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A26" workbookViewId="0">
      <selection activeCell="G23" sqref="G23"/>
    </sheetView>
  </sheetViews>
  <sheetFormatPr defaultColWidth="9" defaultRowHeight="18.75"/>
  <cols>
    <col min="1" max="1" width="5.625" customWidth="1"/>
    <col min="2" max="2" width="10.375" customWidth="1"/>
    <col min="3" max="10" width="9.625" style="67" customWidth="1"/>
    <col min="11" max="11" width="9.625" style="107" customWidth="1"/>
  </cols>
  <sheetData>
    <row r="1" ht="25" customHeight="1" spans="1:11">
      <c r="A1" s="69" t="s">
        <v>430</v>
      </c>
      <c r="B1" s="69"/>
      <c r="C1" s="69"/>
      <c r="D1" s="69"/>
      <c r="E1" s="69"/>
      <c r="F1" s="69"/>
      <c r="G1" s="69"/>
      <c r="H1" s="69"/>
      <c r="I1" s="69"/>
      <c r="J1" s="69"/>
      <c r="K1" s="94"/>
    </row>
    <row r="2" ht="24" customHeight="1" spans="1:11">
      <c r="A2" s="108" t="s">
        <v>431</v>
      </c>
      <c r="B2" s="109" t="s">
        <v>432</v>
      </c>
      <c r="C2" s="110" t="s">
        <v>55</v>
      </c>
      <c r="D2" s="110" t="s">
        <v>49</v>
      </c>
      <c r="E2" s="110" t="s">
        <v>45</v>
      </c>
      <c r="F2" s="110" t="s">
        <v>73</v>
      </c>
      <c r="G2" s="110" t="s">
        <v>52</v>
      </c>
      <c r="H2" s="110" t="s">
        <v>57</v>
      </c>
      <c r="I2" s="110" t="s">
        <v>47</v>
      </c>
      <c r="J2" s="141" t="s">
        <v>69</v>
      </c>
      <c r="K2" s="142" t="s">
        <v>414</v>
      </c>
    </row>
    <row r="3" ht="20" customHeight="1" spans="1:11">
      <c r="A3" s="111" t="s">
        <v>433</v>
      </c>
      <c r="B3" s="111"/>
      <c r="C3" s="112">
        <v>44</v>
      </c>
      <c r="D3" s="112">
        <v>46</v>
      </c>
      <c r="E3" s="112">
        <v>45</v>
      </c>
      <c r="F3" s="112">
        <v>43</v>
      </c>
      <c r="G3" s="112">
        <v>46</v>
      </c>
      <c r="H3" s="112">
        <v>43</v>
      </c>
      <c r="I3" s="112">
        <v>43</v>
      </c>
      <c r="J3" s="112">
        <v>42</v>
      </c>
      <c r="K3" s="143">
        <f>SUM(C3:J3)</f>
        <v>352</v>
      </c>
    </row>
    <row r="4" ht="16" customHeight="1" spans="1:11">
      <c r="A4" s="113" t="s">
        <v>1</v>
      </c>
      <c r="B4" s="114" t="s">
        <v>434</v>
      </c>
      <c r="C4" s="115">
        <v>57.3181818181818</v>
      </c>
      <c r="D4" s="116">
        <v>57.1521739130435</v>
      </c>
      <c r="E4" s="117">
        <v>56.7777777777778</v>
      </c>
      <c r="F4" s="117">
        <v>59.7209302325581</v>
      </c>
      <c r="G4" s="117">
        <v>60.304347826087</v>
      </c>
      <c r="H4" s="117">
        <v>58.5348837209302</v>
      </c>
      <c r="I4" s="117">
        <v>60.1162790697674</v>
      </c>
      <c r="J4" s="117">
        <v>48.8095238095238</v>
      </c>
      <c r="K4" s="98">
        <v>57.4460227272727</v>
      </c>
    </row>
    <row r="5" ht="16" customHeight="1" spans="1:11">
      <c r="A5" s="113"/>
      <c r="B5" s="114" t="s">
        <v>36</v>
      </c>
      <c r="C5" s="118">
        <v>0.477651515151515</v>
      </c>
      <c r="D5" s="119">
        <v>0.476268115942029</v>
      </c>
      <c r="E5" s="120">
        <v>0.473148148148148</v>
      </c>
      <c r="F5" s="120">
        <v>0.497674418604651</v>
      </c>
      <c r="G5" s="120">
        <v>0.502536231884058</v>
      </c>
      <c r="H5" s="120">
        <v>0.487790697674419</v>
      </c>
      <c r="I5" s="120">
        <v>0.500968992248062</v>
      </c>
      <c r="J5" s="120">
        <v>0.406746031746032</v>
      </c>
      <c r="K5" s="99">
        <v>0.478716856060606</v>
      </c>
    </row>
    <row r="6" ht="16" customHeight="1" spans="1:11">
      <c r="A6" s="113"/>
      <c r="B6" s="114" t="s">
        <v>405</v>
      </c>
      <c r="C6" s="121">
        <v>10</v>
      </c>
      <c r="D6" s="122">
        <v>16</v>
      </c>
      <c r="E6" s="123">
        <v>18</v>
      </c>
      <c r="F6" s="123">
        <v>13</v>
      </c>
      <c r="G6" s="123">
        <v>20</v>
      </c>
      <c r="H6" s="123">
        <v>12</v>
      </c>
      <c r="I6" s="123">
        <v>14</v>
      </c>
      <c r="J6" s="123">
        <v>8</v>
      </c>
      <c r="K6" s="100">
        <v>111</v>
      </c>
    </row>
    <row r="7" ht="16" customHeight="1" spans="1:11">
      <c r="A7" s="113"/>
      <c r="B7" s="114" t="s">
        <v>406</v>
      </c>
      <c r="C7" s="118">
        <v>0.227272727272727</v>
      </c>
      <c r="D7" s="119">
        <v>0.347826086956522</v>
      </c>
      <c r="E7" s="120">
        <v>0.4</v>
      </c>
      <c r="F7" s="120">
        <v>0.302325581395349</v>
      </c>
      <c r="G7" s="120">
        <v>0.434782608695652</v>
      </c>
      <c r="H7" s="120">
        <v>0.27906976744186</v>
      </c>
      <c r="I7" s="120">
        <v>0.325581395348837</v>
      </c>
      <c r="J7" s="120">
        <v>0.19047619047619</v>
      </c>
      <c r="K7" s="99">
        <v>0.315340909090909</v>
      </c>
    </row>
    <row r="8" ht="16" customHeight="1" spans="1:11">
      <c r="A8" s="113"/>
      <c r="B8" s="114" t="s">
        <v>407</v>
      </c>
      <c r="C8" s="121">
        <v>0</v>
      </c>
      <c r="D8" s="122">
        <v>0</v>
      </c>
      <c r="E8" s="123">
        <v>1</v>
      </c>
      <c r="F8" s="123">
        <v>0</v>
      </c>
      <c r="G8" s="123">
        <v>0</v>
      </c>
      <c r="H8" s="123">
        <v>0</v>
      </c>
      <c r="I8" s="123">
        <v>0</v>
      </c>
      <c r="J8" s="123">
        <v>0</v>
      </c>
      <c r="K8" s="100">
        <v>1</v>
      </c>
    </row>
    <row r="9" ht="16" customHeight="1" spans="1:11">
      <c r="A9" s="113"/>
      <c r="B9" s="114" t="s">
        <v>408</v>
      </c>
      <c r="C9" s="118">
        <v>0</v>
      </c>
      <c r="D9" s="119">
        <v>0</v>
      </c>
      <c r="E9" s="120">
        <v>0.0222222222222222</v>
      </c>
      <c r="F9" s="120">
        <v>0</v>
      </c>
      <c r="G9" s="120">
        <v>0</v>
      </c>
      <c r="H9" s="120">
        <v>0</v>
      </c>
      <c r="I9" s="120">
        <v>0</v>
      </c>
      <c r="J9" s="120">
        <v>0</v>
      </c>
      <c r="K9" s="99">
        <v>0.00284090909090909</v>
      </c>
    </row>
    <row r="10" ht="16" customHeight="1" spans="1:11">
      <c r="A10" s="113"/>
      <c r="B10" s="114" t="s">
        <v>409</v>
      </c>
      <c r="C10" s="121">
        <v>3</v>
      </c>
      <c r="D10" s="122">
        <v>1</v>
      </c>
      <c r="E10" s="123">
        <v>1</v>
      </c>
      <c r="F10" s="123">
        <v>0</v>
      </c>
      <c r="G10" s="123">
        <v>1</v>
      </c>
      <c r="H10" s="123">
        <v>1</v>
      </c>
      <c r="I10" s="123">
        <v>1</v>
      </c>
      <c r="J10" s="123">
        <v>0</v>
      </c>
      <c r="K10" s="100">
        <v>8</v>
      </c>
    </row>
    <row r="11" ht="16" customHeight="1" spans="1:11">
      <c r="A11" s="113"/>
      <c r="B11" s="114" t="s">
        <v>410</v>
      </c>
      <c r="C11" s="121">
        <v>8</v>
      </c>
      <c r="D11" s="122">
        <v>11</v>
      </c>
      <c r="E11" s="123">
        <v>13</v>
      </c>
      <c r="F11" s="123">
        <v>9</v>
      </c>
      <c r="G11" s="123">
        <v>11</v>
      </c>
      <c r="H11" s="123">
        <v>7</v>
      </c>
      <c r="I11" s="123">
        <v>10</v>
      </c>
      <c r="J11" s="123">
        <v>19</v>
      </c>
      <c r="K11" s="100">
        <v>87</v>
      </c>
    </row>
    <row r="12" ht="16" customHeight="1" spans="1:11">
      <c r="A12" s="113"/>
      <c r="B12" s="114" t="s">
        <v>411</v>
      </c>
      <c r="C12" s="124">
        <v>0.704924242424242</v>
      </c>
      <c r="D12" s="116">
        <v>0.824094202898551</v>
      </c>
      <c r="E12" s="125">
        <v>0.89537037037037</v>
      </c>
      <c r="F12" s="125">
        <v>0.8</v>
      </c>
      <c r="G12" s="117">
        <v>0.93731884057971</v>
      </c>
      <c r="H12" s="117">
        <v>0.766860465116279</v>
      </c>
      <c r="I12" s="125">
        <v>0.826550387596899</v>
      </c>
      <c r="J12" s="125">
        <v>0.597222222222222</v>
      </c>
      <c r="K12" s="101">
        <v>0.796898674242424</v>
      </c>
    </row>
    <row r="13" ht="16" customHeight="1" spans="1:11">
      <c r="A13" s="113"/>
      <c r="B13" s="126" t="s">
        <v>419</v>
      </c>
      <c r="C13" s="127"/>
      <c r="D13" s="128"/>
      <c r="E13" s="128"/>
      <c r="F13" s="128"/>
      <c r="G13" s="128"/>
      <c r="H13" s="128"/>
      <c r="I13" s="128"/>
      <c r="J13" s="128"/>
      <c r="K13" s="144"/>
    </row>
    <row r="14" ht="16" customHeight="1" spans="1:11">
      <c r="A14" s="113"/>
      <c r="B14" s="114" t="s">
        <v>435</v>
      </c>
      <c r="C14" s="129" t="s">
        <v>436</v>
      </c>
      <c r="D14" s="129"/>
      <c r="E14" s="129" t="s">
        <v>437</v>
      </c>
      <c r="F14" s="129"/>
      <c r="G14" s="129" t="s">
        <v>438</v>
      </c>
      <c r="H14" s="129"/>
      <c r="I14" s="129" t="s">
        <v>439</v>
      </c>
      <c r="J14" s="129"/>
      <c r="K14" s="145"/>
    </row>
    <row r="15" ht="9" customHeight="1" spans="1:11">
      <c r="A15" s="130"/>
      <c r="B15" s="130"/>
      <c r="C15" s="130"/>
      <c r="D15" s="130"/>
      <c r="E15" s="130"/>
      <c r="F15" s="130"/>
      <c r="G15" s="130"/>
      <c r="H15" s="130"/>
      <c r="I15" s="130"/>
      <c r="J15" s="130"/>
      <c r="K15" s="146"/>
    </row>
    <row r="16" ht="16" customHeight="1" spans="1:11">
      <c r="A16" s="113" t="s">
        <v>2</v>
      </c>
      <c r="B16" s="114" t="s">
        <v>434</v>
      </c>
      <c r="C16" s="115">
        <v>31.3636363636364</v>
      </c>
      <c r="D16" s="117">
        <v>36.7826086956522</v>
      </c>
      <c r="E16" s="115">
        <v>36.2444444444444</v>
      </c>
      <c r="F16" s="115">
        <v>41.8604651162791</v>
      </c>
      <c r="G16" s="115">
        <v>53.4565217391304</v>
      </c>
      <c r="H16" s="115">
        <v>36.6279069767442</v>
      </c>
      <c r="I16" s="117">
        <v>38.5813953488372</v>
      </c>
      <c r="J16" s="117">
        <v>38.4047619047619</v>
      </c>
      <c r="K16" s="147">
        <v>39.2301136363636</v>
      </c>
    </row>
    <row r="17" ht="16" customHeight="1" spans="1:11">
      <c r="A17" s="113"/>
      <c r="B17" s="114" t="s">
        <v>36</v>
      </c>
      <c r="C17" s="118">
        <v>0.261363636363636</v>
      </c>
      <c r="D17" s="120">
        <v>0.306521739130435</v>
      </c>
      <c r="E17" s="118">
        <v>0.302037037037037</v>
      </c>
      <c r="F17" s="118">
        <v>0.348837209302326</v>
      </c>
      <c r="G17" s="118">
        <v>0.445471014492754</v>
      </c>
      <c r="H17" s="118">
        <v>0.305232558139535</v>
      </c>
      <c r="I17" s="120">
        <v>0.321511627906977</v>
      </c>
      <c r="J17" s="120">
        <v>0.320039682539683</v>
      </c>
      <c r="K17" s="148">
        <v>0.326917613636364</v>
      </c>
    </row>
    <row r="18" ht="16" customHeight="1" spans="1:11">
      <c r="A18" s="113"/>
      <c r="B18" s="114" t="s">
        <v>405</v>
      </c>
      <c r="C18" s="131">
        <v>4</v>
      </c>
      <c r="D18" s="123">
        <v>8</v>
      </c>
      <c r="E18" s="131">
        <v>7</v>
      </c>
      <c r="F18" s="121">
        <v>12</v>
      </c>
      <c r="G18" s="131">
        <v>15</v>
      </c>
      <c r="H18" s="121">
        <v>4</v>
      </c>
      <c r="I18" s="123">
        <v>7</v>
      </c>
      <c r="J18" s="123">
        <v>7</v>
      </c>
      <c r="K18" s="149">
        <v>64</v>
      </c>
    </row>
    <row r="19" ht="16" customHeight="1" spans="1:11">
      <c r="A19" s="113"/>
      <c r="B19" s="114" t="s">
        <v>406</v>
      </c>
      <c r="C19" s="118">
        <v>0.0909090909090909</v>
      </c>
      <c r="D19" s="120">
        <v>0.173913043478261</v>
      </c>
      <c r="E19" s="118">
        <v>0.155555555555556</v>
      </c>
      <c r="F19" s="118">
        <v>0.27906976744186</v>
      </c>
      <c r="G19" s="118">
        <v>0.326086956521739</v>
      </c>
      <c r="H19" s="118">
        <v>0.0930232558139535</v>
      </c>
      <c r="I19" s="120">
        <v>0.162790697674419</v>
      </c>
      <c r="J19" s="120">
        <v>0.166666666666667</v>
      </c>
      <c r="K19" s="148">
        <v>0.181818181818182</v>
      </c>
    </row>
    <row r="20" ht="16" customHeight="1" spans="1:11">
      <c r="A20" s="113"/>
      <c r="B20" s="114" t="s">
        <v>407</v>
      </c>
      <c r="C20" s="131">
        <v>1</v>
      </c>
      <c r="D20" s="123">
        <v>4</v>
      </c>
      <c r="E20" s="131">
        <v>2</v>
      </c>
      <c r="F20" s="121">
        <v>0</v>
      </c>
      <c r="G20" s="131">
        <v>7</v>
      </c>
      <c r="H20" s="121">
        <v>3</v>
      </c>
      <c r="I20" s="123">
        <v>4</v>
      </c>
      <c r="J20" s="123">
        <v>1</v>
      </c>
      <c r="K20" s="149">
        <v>22</v>
      </c>
    </row>
    <row r="21" ht="16" customHeight="1" spans="1:11">
      <c r="A21" s="113"/>
      <c r="B21" s="114" t="s">
        <v>408</v>
      </c>
      <c r="C21" s="118">
        <v>0.0227272727272727</v>
      </c>
      <c r="D21" s="120">
        <v>0.0869565217391304</v>
      </c>
      <c r="E21" s="118">
        <v>0.0444444444444444</v>
      </c>
      <c r="F21" s="118">
        <v>0</v>
      </c>
      <c r="G21" s="118">
        <v>0.152173913043478</v>
      </c>
      <c r="H21" s="118">
        <v>0.0697674418604651</v>
      </c>
      <c r="I21" s="120">
        <v>0.0930232558139535</v>
      </c>
      <c r="J21" s="120">
        <v>0.0238095238095238</v>
      </c>
      <c r="K21" s="148">
        <v>0.0625</v>
      </c>
    </row>
    <row r="22" ht="16" customHeight="1" spans="1:11">
      <c r="A22" s="113"/>
      <c r="B22" s="114" t="s">
        <v>409</v>
      </c>
      <c r="C22" s="131">
        <v>1</v>
      </c>
      <c r="D22" s="123">
        <v>5</v>
      </c>
      <c r="E22" s="131">
        <v>4</v>
      </c>
      <c r="F22" s="121">
        <v>1</v>
      </c>
      <c r="G22" s="131">
        <v>9</v>
      </c>
      <c r="H22" s="121">
        <v>3</v>
      </c>
      <c r="I22" s="123">
        <v>6</v>
      </c>
      <c r="J22" s="123">
        <v>2</v>
      </c>
      <c r="K22" s="149">
        <v>31</v>
      </c>
    </row>
    <row r="23" ht="16" customHeight="1" spans="1:11">
      <c r="A23" s="113"/>
      <c r="B23" s="114" t="s">
        <v>410</v>
      </c>
      <c r="C23" s="131">
        <v>33</v>
      </c>
      <c r="D23" s="123">
        <v>32</v>
      </c>
      <c r="E23" s="131">
        <v>28</v>
      </c>
      <c r="F23" s="121">
        <v>25</v>
      </c>
      <c r="G23" s="131">
        <v>19</v>
      </c>
      <c r="H23" s="121">
        <v>31</v>
      </c>
      <c r="I23" s="123">
        <v>28</v>
      </c>
      <c r="J23" s="123">
        <v>30</v>
      </c>
      <c r="K23" s="149">
        <v>226</v>
      </c>
    </row>
    <row r="24" ht="16" customHeight="1" spans="1:11">
      <c r="A24" s="113"/>
      <c r="B24" s="114" t="s">
        <v>411</v>
      </c>
      <c r="C24" s="124">
        <v>0.375</v>
      </c>
      <c r="D24" s="117">
        <v>0.567391304347826</v>
      </c>
      <c r="E24" s="124">
        <v>0.502037037037037</v>
      </c>
      <c r="F24" s="124">
        <v>0.627906976744186</v>
      </c>
      <c r="G24" s="115">
        <v>0.923731884057971</v>
      </c>
      <c r="H24" s="124">
        <v>0.468023255813953</v>
      </c>
      <c r="I24" s="125">
        <v>0.577325581395349</v>
      </c>
      <c r="J24" s="125">
        <v>0.510515873015873</v>
      </c>
      <c r="K24" s="150">
        <v>0.571235795454546</v>
      </c>
    </row>
    <row r="25" ht="16" customHeight="1" spans="1:11">
      <c r="A25" s="113"/>
      <c r="B25" s="126" t="s">
        <v>419</v>
      </c>
      <c r="C25" s="127"/>
      <c r="D25" s="128"/>
      <c r="E25" s="128"/>
      <c r="F25" s="128"/>
      <c r="H25" s="128"/>
      <c r="I25" s="128"/>
      <c r="J25" s="128"/>
      <c r="K25" s="102"/>
    </row>
    <row r="26" ht="16" customHeight="1" spans="1:11">
      <c r="A26" s="113"/>
      <c r="B26" s="114" t="s">
        <v>435</v>
      </c>
      <c r="C26" s="132" t="s">
        <v>422</v>
      </c>
      <c r="D26" s="132"/>
      <c r="E26" s="129" t="s">
        <v>440</v>
      </c>
      <c r="F26" s="129"/>
      <c r="G26" s="129" t="s">
        <v>425</v>
      </c>
      <c r="H26" s="129"/>
      <c r="I26" s="129" t="s">
        <v>441</v>
      </c>
      <c r="J26" s="129" t="s">
        <v>442</v>
      </c>
      <c r="K26" s="145"/>
    </row>
    <row r="27" ht="9" customHeight="1" spans="1:11">
      <c r="A27" s="130"/>
      <c r="B27" s="130"/>
      <c r="C27" s="130"/>
      <c r="D27" s="130"/>
      <c r="E27" s="130"/>
      <c r="F27" s="130"/>
      <c r="G27" s="130"/>
      <c r="H27" s="130"/>
      <c r="I27" s="130"/>
      <c r="J27" s="130"/>
      <c r="K27" s="146"/>
    </row>
    <row r="28" ht="16" customHeight="1" spans="1:11">
      <c r="A28" s="113" t="s">
        <v>3</v>
      </c>
      <c r="B28" s="114" t="s">
        <v>404</v>
      </c>
      <c r="C28" s="116">
        <v>41.1590909090909</v>
      </c>
      <c r="D28" s="117">
        <v>40.9565217391304</v>
      </c>
      <c r="E28" s="115">
        <v>40.6888888888889</v>
      </c>
      <c r="F28" s="115">
        <v>42.3720930232558</v>
      </c>
      <c r="G28" s="115">
        <v>44.5</v>
      </c>
      <c r="H28" s="115">
        <v>37.5581395348837</v>
      </c>
      <c r="I28" s="117">
        <v>41.1162790697674</v>
      </c>
      <c r="J28" s="117">
        <v>35.5238095238095</v>
      </c>
      <c r="K28" s="147">
        <v>40.5397727272727</v>
      </c>
    </row>
    <row r="29" ht="16" customHeight="1" spans="1:11">
      <c r="A29" s="113"/>
      <c r="B29" s="114" t="s">
        <v>36</v>
      </c>
      <c r="C29" s="119">
        <v>0.342992424242424</v>
      </c>
      <c r="D29" s="120">
        <v>0.341304347826087</v>
      </c>
      <c r="E29" s="118">
        <v>0.339074074074074</v>
      </c>
      <c r="F29" s="118">
        <v>0.353100775193798</v>
      </c>
      <c r="G29" s="118">
        <v>0.370833333333333</v>
      </c>
      <c r="H29" s="118">
        <v>0.312984496124031</v>
      </c>
      <c r="I29" s="120">
        <v>0.342635658914729</v>
      </c>
      <c r="J29" s="120">
        <v>0.296031746031746</v>
      </c>
      <c r="K29" s="148">
        <v>0.337831439393939</v>
      </c>
    </row>
    <row r="30" ht="16" customHeight="1" spans="1:11">
      <c r="A30" s="113"/>
      <c r="B30" s="114" t="s">
        <v>405</v>
      </c>
      <c r="C30" s="122">
        <v>3</v>
      </c>
      <c r="D30" s="123">
        <v>4</v>
      </c>
      <c r="E30" s="131">
        <v>3</v>
      </c>
      <c r="F30" s="121">
        <v>4</v>
      </c>
      <c r="G30" s="131">
        <v>6</v>
      </c>
      <c r="H30" s="121">
        <v>2</v>
      </c>
      <c r="I30" s="123">
        <v>4</v>
      </c>
      <c r="J30" s="123">
        <v>1</v>
      </c>
      <c r="K30" s="149">
        <v>27</v>
      </c>
    </row>
    <row r="31" ht="16" customHeight="1" spans="1:11">
      <c r="A31" s="113"/>
      <c r="B31" s="114" t="s">
        <v>406</v>
      </c>
      <c r="C31" s="119">
        <v>0.0681818181818182</v>
      </c>
      <c r="D31" s="120">
        <v>0.0869565217391304</v>
      </c>
      <c r="E31" s="118">
        <v>0.0666666666666667</v>
      </c>
      <c r="F31" s="118">
        <v>0.0930232558139535</v>
      </c>
      <c r="G31" s="118">
        <v>0.130434782608696</v>
      </c>
      <c r="H31" s="118">
        <v>0.0465116279069767</v>
      </c>
      <c r="I31" s="120">
        <v>0.0930232558139535</v>
      </c>
      <c r="J31" s="120">
        <v>0.0238095238095238</v>
      </c>
      <c r="K31" s="148">
        <v>0.0767045454545455</v>
      </c>
    </row>
    <row r="32" ht="16" customHeight="1" spans="1:11">
      <c r="A32" s="113"/>
      <c r="B32" s="114" t="s">
        <v>407</v>
      </c>
      <c r="C32" s="122">
        <v>0</v>
      </c>
      <c r="D32" s="123">
        <v>0</v>
      </c>
      <c r="E32" s="131">
        <v>1</v>
      </c>
      <c r="F32" s="121">
        <v>0</v>
      </c>
      <c r="G32" s="131">
        <v>0</v>
      </c>
      <c r="H32" s="121">
        <v>0</v>
      </c>
      <c r="I32" s="123">
        <v>0</v>
      </c>
      <c r="J32" s="123">
        <v>0</v>
      </c>
      <c r="K32" s="149">
        <v>1</v>
      </c>
    </row>
    <row r="33" ht="16" customHeight="1" spans="1:11">
      <c r="A33" s="113"/>
      <c r="B33" s="114" t="s">
        <v>408</v>
      </c>
      <c r="C33" s="119">
        <v>0</v>
      </c>
      <c r="D33" s="120">
        <v>0</v>
      </c>
      <c r="E33" s="118">
        <v>0.0222222222222222</v>
      </c>
      <c r="F33" s="118">
        <v>0</v>
      </c>
      <c r="G33" s="118">
        <v>0</v>
      </c>
      <c r="H33" s="118">
        <v>0</v>
      </c>
      <c r="I33" s="120">
        <v>0</v>
      </c>
      <c r="J33" s="120">
        <v>0</v>
      </c>
      <c r="K33" s="148">
        <v>0.00284090909090909</v>
      </c>
    </row>
    <row r="34" ht="16" customHeight="1" spans="1:11">
      <c r="A34" s="113"/>
      <c r="B34" s="114" t="s">
        <v>409</v>
      </c>
      <c r="C34" s="122">
        <v>2</v>
      </c>
      <c r="D34" s="123">
        <v>1</v>
      </c>
      <c r="E34" s="131">
        <v>1</v>
      </c>
      <c r="F34" s="121">
        <v>0</v>
      </c>
      <c r="G34" s="131">
        <v>0</v>
      </c>
      <c r="H34" s="121">
        <v>0</v>
      </c>
      <c r="I34" s="123">
        <v>1</v>
      </c>
      <c r="J34" s="123">
        <v>0</v>
      </c>
      <c r="K34" s="149">
        <v>5</v>
      </c>
    </row>
    <row r="35" ht="16" customHeight="1" spans="1:11">
      <c r="A35" s="113"/>
      <c r="B35" s="114" t="s">
        <v>410</v>
      </c>
      <c r="C35" s="122">
        <v>30</v>
      </c>
      <c r="D35" s="123">
        <v>36</v>
      </c>
      <c r="E35" s="131">
        <v>33</v>
      </c>
      <c r="F35" s="121">
        <v>29</v>
      </c>
      <c r="G35" s="131">
        <v>26</v>
      </c>
      <c r="H35" s="121">
        <v>37</v>
      </c>
      <c r="I35" s="123">
        <v>32</v>
      </c>
      <c r="J35" s="123">
        <v>35</v>
      </c>
      <c r="K35" s="149">
        <v>258</v>
      </c>
    </row>
    <row r="36" ht="16" customHeight="1" spans="1:11">
      <c r="A36" s="113"/>
      <c r="B36" s="114" t="s">
        <v>411</v>
      </c>
      <c r="C36" s="133">
        <v>0.411174242424242</v>
      </c>
      <c r="D36" s="125">
        <v>0.428260869565217</v>
      </c>
      <c r="E36" s="124">
        <v>0.427962962962963</v>
      </c>
      <c r="F36" s="124">
        <v>0.446124031007752</v>
      </c>
      <c r="G36" s="115">
        <v>0.501268115942029</v>
      </c>
      <c r="H36" s="124">
        <v>0.359496124031008</v>
      </c>
      <c r="I36" s="125">
        <v>0.435658914728682</v>
      </c>
      <c r="J36" s="125">
        <v>0.31984126984127</v>
      </c>
      <c r="K36" s="150">
        <v>0.417376893939394</v>
      </c>
    </row>
    <row r="37" ht="16" customHeight="1" spans="1:11">
      <c r="A37" s="113"/>
      <c r="B37" s="126" t="s">
        <v>419</v>
      </c>
      <c r="C37" s="128"/>
      <c r="D37" s="128"/>
      <c r="E37" s="128"/>
      <c r="F37" s="128"/>
      <c r="G37" s="128"/>
      <c r="H37" s="128"/>
      <c r="I37" s="128"/>
      <c r="J37" s="128"/>
      <c r="K37" s="102"/>
    </row>
    <row r="38" ht="16" customHeight="1" spans="1:11">
      <c r="A38" s="113"/>
      <c r="B38" s="114" t="s">
        <v>435</v>
      </c>
      <c r="C38" s="129" t="s">
        <v>421</v>
      </c>
      <c r="D38" s="129"/>
      <c r="E38" s="129" t="s">
        <v>423</v>
      </c>
      <c r="F38" s="129"/>
      <c r="G38" s="129" t="s">
        <v>426</v>
      </c>
      <c r="H38" s="129"/>
      <c r="I38" s="129" t="s">
        <v>427</v>
      </c>
      <c r="J38" s="129"/>
      <c r="K38" s="145"/>
    </row>
    <row r="39" ht="9" customHeight="1" spans="1:11">
      <c r="A39" s="130"/>
      <c r="B39" s="130"/>
      <c r="C39" s="130"/>
      <c r="D39" s="130"/>
      <c r="E39" s="130"/>
      <c r="F39" s="130"/>
      <c r="G39" s="130"/>
      <c r="H39" s="130"/>
      <c r="I39" s="130"/>
      <c r="J39" s="130"/>
      <c r="K39" s="146"/>
    </row>
    <row r="40" ht="16" customHeight="1" spans="1:11">
      <c r="A40" s="73" t="s">
        <v>4</v>
      </c>
      <c r="B40" s="134" t="s">
        <v>404</v>
      </c>
      <c r="C40" s="135">
        <v>26.3181818181818</v>
      </c>
      <c r="D40" s="117">
        <v>27.5869565217391</v>
      </c>
      <c r="E40" s="115">
        <v>29.0666666666667</v>
      </c>
      <c r="F40" s="115">
        <v>30.5581395348837</v>
      </c>
      <c r="G40" s="115">
        <v>31.8478260869565</v>
      </c>
      <c r="H40" s="115">
        <v>27.3953488372093</v>
      </c>
      <c r="I40" s="117">
        <v>30.1395348837209</v>
      </c>
      <c r="J40" s="117">
        <v>26.047619047619</v>
      </c>
      <c r="K40" s="147">
        <v>28.6420454545455</v>
      </c>
    </row>
    <row r="41" ht="16" customHeight="1" spans="1:11">
      <c r="A41" s="73"/>
      <c r="B41" s="134" t="s">
        <v>36</v>
      </c>
      <c r="C41" s="136">
        <v>0.328977272727273</v>
      </c>
      <c r="D41" s="120">
        <v>0.344836956521739</v>
      </c>
      <c r="E41" s="118">
        <v>0.363333333333333</v>
      </c>
      <c r="F41" s="118">
        <v>0.381976744186047</v>
      </c>
      <c r="G41" s="118">
        <v>0.398097826086957</v>
      </c>
      <c r="H41" s="118">
        <v>0.342441860465116</v>
      </c>
      <c r="I41" s="120">
        <v>0.376744186046512</v>
      </c>
      <c r="J41" s="120">
        <v>0.325595238095238</v>
      </c>
      <c r="K41" s="148">
        <v>0.358025568181818</v>
      </c>
    </row>
    <row r="42" ht="16" customHeight="1" spans="1:11">
      <c r="A42" s="73"/>
      <c r="B42" s="134" t="s">
        <v>405</v>
      </c>
      <c r="C42" s="137">
        <v>6</v>
      </c>
      <c r="D42" s="123">
        <v>6</v>
      </c>
      <c r="E42" s="131">
        <v>10</v>
      </c>
      <c r="F42" s="121">
        <v>10</v>
      </c>
      <c r="G42" s="131">
        <v>8</v>
      </c>
      <c r="H42" s="121">
        <v>4</v>
      </c>
      <c r="I42" s="123">
        <v>9</v>
      </c>
      <c r="J42" s="123">
        <v>4</v>
      </c>
      <c r="K42" s="149">
        <v>57</v>
      </c>
    </row>
    <row r="43" ht="16" customHeight="1" spans="1:11">
      <c r="A43" s="73"/>
      <c r="B43" s="134" t="s">
        <v>406</v>
      </c>
      <c r="C43" s="136">
        <v>0.136363636363636</v>
      </c>
      <c r="D43" s="120">
        <v>0.130434782608696</v>
      </c>
      <c r="E43" s="118">
        <v>0.222222222222222</v>
      </c>
      <c r="F43" s="118">
        <v>0.232558139534884</v>
      </c>
      <c r="G43" s="118">
        <v>0.173913043478261</v>
      </c>
      <c r="H43" s="118">
        <v>0.0930232558139535</v>
      </c>
      <c r="I43" s="120">
        <v>0.209302325581395</v>
      </c>
      <c r="J43" s="120">
        <v>0.0952380952380952</v>
      </c>
      <c r="K43" s="148">
        <v>0.161931818181818</v>
      </c>
    </row>
    <row r="44" ht="16" customHeight="1" spans="1:11">
      <c r="A44" s="73"/>
      <c r="B44" s="134" t="s">
        <v>407</v>
      </c>
      <c r="C44" s="137">
        <v>2</v>
      </c>
      <c r="D44" s="123">
        <v>3</v>
      </c>
      <c r="E44" s="131">
        <v>2</v>
      </c>
      <c r="F44" s="121">
        <v>0</v>
      </c>
      <c r="G44" s="131">
        <v>1</v>
      </c>
      <c r="H44" s="121">
        <v>3</v>
      </c>
      <c r="I44" s="123">
        <v>3</v>
      </c>
      <c r="J44" s="123">
        <v>0</v>
      </c>
      <c r="K44" s="149">
        <v>14</v>
      </c>
    </row>
    <row r="45" ht="16" customHeight="1" spans="1:11">
      <c r="A45" s="73"/>
      <c r="B45" s="134" t="s">
        <v>408</v>
      </c>
      <c r="C45" s="136">
        <v>0.0454545454545455</v>
      </c>
      <c r="D45" s="120">
        <v>0.0652173913043478</v>
      </c>
      <c r="E45" s="118">
        <v>0.0444444444444444</v>
      </c>
      <c r="F45" s="118">
        <v>0</v>
      </c>
      <c r="G45" s="118">
        <v>0.0217391304347826</v>
      </c>
      <c r="H45" s="118">
        <v>0.0697674418604651</v>
      </c>
      <c r="I45" s="120">
        <v>0.0697674418604651</v>
      </c>
      <c r="J45" s="120">
        <v>0</v>
      </c>
      <c r="K45" s="148">
        <v>0.0397727272727273</v>
      </c>
    </row>
    <row r="46" ht="16" customHeight="1" spans="1:11">
      <c r="A46" s="73"/>
      <c r="B46" s="134" t="s">
        <v>409</v>
      </c>
      <c r="C46" s="137">
        <v>2</v>
      </c>
      <c r="D46" s="123">
        <v>3</v>
      </c>
      <c r="E46" s="131">
        <v>2</v>
      </c>
      <c r="F46" s="121">
        <v>4</v>
      </c>
      <c r="G46" s="131">
        <v>4</v>
      </c>
      <c r="H46" s="121">
        <v>4</v>
      </c>
      <c r="I46" s="123">
        <v>6</v>
      </c>
      <c r="J46" s="123">
        <v>1</v>
      </c>
      <c r="K46" s="149">
        <v>26</v>
      </c>
    </row>
    <row r="47" ht="16" customHeight="1" spans="1:11">
      <c r="A47" s="73"/>
      <c r="B47" s="134" t="s">
        <v>410</v>
      </c>
      <c r="C47" s="137">
        <v>29</v>
      </c>
      <c r="D47" s="123">
        <v>33</v>
      </c>
      <c r="E47" s="131">
        <v>26</v>
      </c>
      <c r="F47" s="121">
        <v>28</v>
      </c>
      <c r="G47" s="131">
        <v>25</v>
      </c>
      <c r="H47" s="121">
        <v>29</v>
      </c>
      <c r="I47" s="123">
        <v>26</v>
      </c>
      <c r="J47" s="123">
        <v>31</v>
      </c>
      <c r="K47" s="149">
        <v>227</v>
      </c>
    </row>
    <row r="48" ht="16" customHeight="1" spans="1:11">
      <c r="A48" s="73"/>
      <c r="B48" s="134" t="s">
        <v>411</v>
      </c>
      <c r="C48" s="138">
        <v>0.510795454545454</v>
      </c>
      <c r="D48" s="117">
        <v>0.540489130434783</v>
      </c>
      <c r="E48" s="124">
        <v>0.63</v>
      </c>
      <c r="F48" s="124">
        <v>0.61453488372093</v>
      </c>
      <c r="G48" s="115">
        <v>0.59375</v>
      </c>
      <c r="H48" s="124">
        <v>0.505232558139535</v>
      </c>
      <c r="I48" s="125">
        <v>0.655813953488372</v>
      </c>
      <c r="J48" s="125">
        <v>0.420833333333333</v>
      </c>
      <c r="K48" s="150">
        <v>0.559730113636364</v>
      </c>
    </row>
    <row r="49" ht="16" customHeight="1" spans="1:11">
      <c r="A49" s="73"/>
      <c r="B49" s="126" t="s">
        <v>419</v>
      </c>
      <c r="C49" s="139"/>
      <c r="D49" s="139"/>
      <c r="E49" s="139"/>
      <c r="F49" s="139"/>
      <c r="G49" s="139"/>
      <c r="H49" s="139"/>
      <c r="I49" s="139"/>
      <c r="J49" s="139"/>
      <c r="K49" s="102"/>
    </row>
    <row r="50" ht="17" customHeight="1" spans="1:11">
      <c r="A50" s="73"/>
      <c r="B50" s="134" t="s">
        <v>435</v>
      </c>
      <c r="C50" s="88" t="s">
        <v>443</v>
      </c>
      <c r="D50" s="88"/>
      <c r="E50" s="88"/>
      <c r="F50" s="88" t="s">
        <v>444</v>
      </c>
      <c r="G50" s="88"/>
      <c r="H50" s="88"/>
      <c r="I50" s="88" t="s">
        <v>445</v>
      </c>
      <c r="J50" s="88"/>
      <c r="K50" s="145"/>
    </row>
    <row r="51" spans="1:11">
      <c r="A51" s="140"/>
      <c r="B51" s="140"/>
      <c r="C51" s="140"/>
      <c r="D51" s="140"/>
      <c r="E51" s="140"/>
      <c r="F51" s="140"/>
      <c r="G51" s="140"/>
      <c r="H51" s="140"/>
      <c r="I51" s="140"/>
      <c r="J51" s="140"/>
      <c r="K51" s="103"/>
    </row>
  </sheetData>
  <mergeCells count="23">
    <mergeCell ref="A1:K1"/>
    <mergeCell ref="A3:B3"/>
    <mergeCell ref="C14:D14"/>
    <mergeCell ref="E14:F14"/>
    <mergeCell ref="G14:H14"/>
    <mergeCell ref="I14:J14"/>
    <mergeCell ref="A15:J15"/>
    <mergeCell ref="C26:D26"/>
    <mergeCell ref="E26:F26"/>
    <mergeCell ref="G26:H26"/>
    <mergeCell ref="A27:J27"/>
    <mergeCell ref="C38:D38"/>
    <mergeCell ref="E38:F38"/>
    <mergeCell ref="G38:H38"/>
    <mergeCell ref="I38:J38"/>
    <mergeCell ref="A39:J39"/>
    <mergeCell ref="C50:E50"/>
    <mergeCell ref="F50:H50"/>
    <mergeCell ref="I50:J50"/>
    <mergeCell ref="A4:A14"/>
    <mergeCell ref="A16:A26"/>
    <mergeCell ref="A28:A38"/>
    <mergeCell ref="A40:A50"/>
  </mergeCells>
  <printOptions horizontalCentered="1" verticalCentered="1"/>
  <pageMargins left="0.15748031496063" right="0.15748031496063" top="0.196850393700787" bottom="0.196850393700787" header="0.31496062992126" footer="0.3149606299212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0"/>
  <sheetViews>
    <sheetView workbookViewId="0">
      <selection activeCell="F12" sqref="F12"/>
    </sheetView>
  </sheetViews>
  <sheetFormatPr defaultColWidth="9" defaultRowHeight="18.75"/>
  <cols>
    <col min="1" max="1" width="6.75" customWidth="1"/>
    <col min="2" max="2" width="10.375" customWidth="1"/>
    <col min="3" max="10" width="9.375" style="67" customWidth="1"/>
    <col min="11" max="11" width="10.375" style="68" customWidth="1"/>
  </cols>
  <sheetData>
    <row r="1" ht="30" customHeight="1" spans="1:11">
      <c r="A1" s="69" t="s">
        <v>446</v>
      </c>
      <c r="B1" s="69"/>
      <c r="C1" s="69"/>
      <c r="D1" s="69"/>
      <c r="E1" s="69"/>
      <c r="F1" s="69"/>
      <c r="G1" s="69"/>
      <c r="H1" s="69"/>
      <c r="I1" s="69"/>
      <c r="J1" s="69"/>
      <c r="K1" s="94"/>
    </row>
    <row r="2" ht="22.5" spans="1:11">
      <c r="A2" s="70" t="s">
        <v>431</v>
      </c>
      <c r="B2" s="71" t="s">
        <v>447</v>
      </c>
      <c r="C2" s="72" t="s">
        <v>55</v>
      </c>
      <c r="D2" s="72" t="s">
        <v>49</v>
      </c>
      <c r="E2" s="72" t="s">
        <v>45</v>
      </c>
      <c r="F2" s="72" t="s">
        <v>73</v>
      </c>
      <c r="G2" s="72" t="s">
        <v>52</v>
      </c>
      <c r="H2" s="72" t="s">
        <v>57</v>
      </c>
      <c r="I2" s="72" t="s">
        <v>47</v>
      </c>
      <c r="J2" s="95" t="s">
        <v>69</v>
      </c>
      <c r="K2" s="96" t="s">
        <v>414</v>
      </c>
    </row>
    <row r="3" ht="19" customHeight="1" spans="1:11">
      <c r="A3" s="73" t="s">
        <v>433</v>
      </c>
      <c r="B3" s="73"/>
      <c r="C3" s="74">
        <v>44</v>
      </c>
      <c r="D3" s="74">
        <v>46</v>
      </c>
      <c r="E3" s="74">
        <v>45</v>
      </c>
      <c r="F3" s="74">
        <v>43</v>
      </c>
      <c r="G3" s="74">
        <v>46</v>
      </c>
      <c r="H3" s="74">
        <v>43</v>
      </c>
      <c r="I3" s="74">
        <v>43</v>
      </c>
      <c r="J3" s="74">
        <v>42</v>
      </c>
      <c r="K3" s="97">
        <f>SUM(C3:J3)</f>
        <v>352</v>
      </c>
    </row>
    <row r="4" ht="16" customHeight="1" spans="1:11">
      <c r="A4" s="73" t="s">
        <v>5</v>
      </c>
      <c r="B4" s="75" t="s">
        <v>404</v>
      </c>
      <c r="C4" s="76">
        <v>41.9090909090909</v>
      </c>
      <c r="D4" s="77">
        <v>43.6086956521739</v>
      </c>
      <c r="E4" s="78">
        <v>40.8</v>
      </c>
      <c r="F4" s="78">
        <v>40.6046511627907</v>
      </c>
      <c r="G4" s="78">
        <v>46.6521739130435</v>
      </c>
      <c r="H4" s="77">
        <v>42.4418604651163</v>
      </c>
      <c r="I4" s="77">
        <v>45.8604651162791</v>
      </c>
      <c r="J4" s="77">
        <v>41.6666666666667</v>
      </c>
      <c r="K4" s="98">
        <v>42.9346590909091</v>
      </c>
    </row>
    <row r="5" ht="16" customHeight="1" spans="1:11">
      <c r="A5" s="73"/>
      <c r="B5" s="75" t="s">
        <v>36</v>
      </c>
      <c r="C5" s="79">
        <v>0.523863636363636</v>
      </c>
      <c r="D5" s="80">
        <v>0.545108695652174</v>
      </c>
      <c r="E5" s="81">
        <v>0.51</v>
      </c>
      <c r="F5" s="81">
        <v>0.507558139534884</v>
      </c>
      <c r="G5" s="81">
        <v>0.583152173913043</v>
      </c>
      <c r="H5" s="80">
        <v>0.530523255813953</v>
      </c>
      <c r="I5" s="80">
        <v>0.573255813953488</v>
      </c>
      <c r="J5" s="80">
        <v>0.520833333333333</v>
      </c>
      <c r="K5" s="99">
        <v>0.536683238636364</v>
      </c>
    </row>
    <row r="6" ht="16" customHeight="1" spans="1:11">
      <c r="A6" s="73"/>
      <c r="B6" s="75" t="s">
        <v>405</v>
      </c>
      <c r="C6" s="82">
        <v>21</v>
      </c>
      <c r="D6" s="83">
        <v>22</v>
      </c>
      <c r="E6" s="84">
        <v>18</v>
      </c>
      <c r="F6" s="84">
        <v>13</v>
      </c>
      <c r="G6" s="84">
        <v>23</v>
      </c>
      <c r="H6" s="83">
        <v>13</v>
      </c>
      <c r="I6" s="83">
        <v>22</v>
      </c>
      <c r="J6" s="83">
        <v>16</v>
      </c>
      <c r="K6" s="100">
        <v>148</v>
      </c>
    </row>
    <row r="7" ht="16" customHeight="1" spans="1:11">
      <c r="A7" s="73"/>
      <c r="B7" s="75" t="s">
        <v>406</v>
      </c>
      <c r="C7" s="79">
        <v>0.477272727272727</v>
      </c>
      <c r="D7" s="80">
        <v>0.478260869565217</v>
      </c>
      <c r="E7" s="81">
        <v>0.4</v>
      </c>
      <c r="F7" s="81">
        <v>0.302325581395349</v>
      </c>
      <c r="G7" s="81">
        <v>0.5</v>
      </c>
      <c r="H7" s="80">
        <v>0.302325581395349</v>
      </c>
      <c r="I7" s="80">
        <v>0.511627906976744</v>
      </c>
      <c r="J7" s="80">
        <v>0.380952380952381</v>
      </c>
      <c r="K7" s="99">
        <v>0.420454545454545</v>
      </c>
    </row>
    <row r="8" ht="16" customHeight="1" spans="1:11">
      <c r="A8" s="73"/>
      <c r="B8" s="75" t="s">
        <v>407</v>
      </c>
      <c r="C8" s="82">
        <v>2</v>
      </c>
      <c r="D8" s="83">
        <v>2</v>
      </c>
      <c r="E8" s="84">
        <v>1</v>
      </c>
      <c r="F8" s="84">
        <v>1</v>
      </c>
      <c r="G8" s="84">
        <v>4</v>
      </c>
      <c r="H8" s="83">
        <v>1</v>
      </c>
      <c r="I8" s="83">
        <v>6</v>
      </c>
      <c r="J8" s="83">
        <v>4</v>
      </c>
      <c r="K8" s="100">
        <v>21</v>
      </c>
    </row>
    <row r="9" ht="16" customHeight="1" spans="1:11">
      <c r="A9" s="73"/>
      <c r="B9" s="75" t="s">
        <v>408</v>
      </c>
      <c r="C9" s="79">
        <v>0.0454545454545455</v>
      </c>
      <c r="D9" s="80">
        <v>0.0434782608695652</v>
      </c>
      <c r="E9" s="81">
        <v>0.0222222222222222</v>
      </c>
      <c r="F9" s="81">
        <v>0.0232558139534884</v>
      </c>
      <c r="G9" s="81">
        <v>0.0869565217391304</v>
      </c>
      <c r="H9" s="80">
        <v>0.0232558139534884</v>
      </c>
      <c r="I9" s="80">
        <v>0.13953488372093</v>
      </c>
      <c r="J9" s="80">
        <v>0.0952380952380952</v>
      </c>
      <c r="K9" s="99">
        <v>0.0596590909090909</v>
      </c>
    </row>
    <row r="10" ht="16" customHeight="1" spans="1:11">
      <c r="A10" s="73"/>
      <c r="B10" s="75" t="s">
        <v>409</v>
      </c>
      <c r="C10" s="82">
        <v>5</v>
      </c>
      <c r="D10" s="83">
        <v>6</v>
      </c>
      <c r="E10" s="84">
        <v>2</v>
      </c>
      <c r="F10" s="84">
        <v>1</v>
      </c>
      <c r="G10" s="84">
        <v>9</v>
      </c>
      <c r="H10" s="83">
        <v>3</v>
      </c>
      <c r="I10" s="83">
        <v>7</v>
      </c>
      <c r="J10" s="83">
        <v>7</v>
      </c>
      <c r="K10" s="100">
        <v>39</v>
      </c>
    </row>
    <row r="11" ht="16" customHeight="1" spans="1:11">
      <c r="A11" s="73"/>
      <c r="B11" s="75" t="s">
        <v>410</v>
      </c>
      <c r="C11" s="82">
        <v>8</v>
      </c>
      <c r="D11" s="83">
        <v>7</v>
      </c>
      <c r="E11" s="84">
        <v>11</v>
      </c>
      <c r="F11" s="84">
        <v>7</v>
      </c>
      <c r="G11" s="84">
        <v>9</v>
      </c>
      <c r="H11" s="83">
        <v>4</v>
      </c>
      <c r="I11" s="83">
        <v>6</v>
      </c>
      <c r="J11" s="83">
        <v>11</v>
      </c>
      <c r="K11" s="100">
        <v>63</v>
      </c>
    </row>
    <row r="12" ht="16" customHeight="1" spans="1:11">
      <c r="A12" s="73"/>
      <c r="B12" s="75" t="s">
        <v>411</v>
      </c>
      <c r="C12" s="76">
        <v>1.04659090909091</v>
      </c>
      <c r="D12" s="77">
        <v>1.06684782608696</v>
      </c>
      <c r="E12" s="85">
        <v>0.932222222222222</v>
      </c>
      <c r="F12" s="78">
        <v>0.833139534883721</v>
      </c>
      <c r="G12" s="78">
        <v>1.17010869565217</v>
      </c>
      <c r="H12" s="77">
        <v>0.856104651162791</v>
      </c>
      <c r="I12" s="77">
        <v>1.22441860465116</v>
      </c>
      <c r="J12" s="77">
        <v>0.997023809523809</v>
      </c>
      <c r="K12" s="101">
        <v>1.016796875</v>
      </c>
    </row>
    <row r="13" ht="16" customHeight="1" spans="1:11">
      <c r="A13" s="73"/>
      <c r="B13" s="86" t="s">
        <v>419</v>
      </c>
      <c r="C13" s="87"/>
      <c r="D13" s="87"/>
      <c r="E13" s="87"/>
      <c r="F13" s="87"/>
      <c r="G13" s="87"/>
      <c r="H13" s="87"/>
      <c r="I13" s="87"/>
      <c r="J13" s="87"/>
      <c r="K13" s="102"/>
    </row>
    <row r="14" ht="16" customHeight="1" spans="1:17">
      <c r="A14" s="73"/>
      <c r="B14" s="75" t="s">
        <v>435</v>
      </c>
      <c r="C14" s="88" t="s">
        <v>448</v>
      </c>
      <c r="D14" s="88"/>
      <c r="E14" s="88"/>
      <c r="F14" s="88"/>
      <c r="G14" s="88" t="s">
        <v>449</v>
      </c>
      <c r="H14" s="88"/>
      <c r="I14" s="88"/>
      <c r="J14" s="88" t="s">
        <v>448</v>
      </c>
      <c r="K14" s="103"/>
      <c r="Q14" s="107"/>
    </row>
    <row r="15" ht="8" customHeight="1" spans="1:11">
      <c r="A15" s="89"/>
      <c r="B15" s="89"/>
      <c r="C15" s="89"/>
      <c r="D15" s="89"/>
      <c r="E15" s="89"/>
      <c r="F15" s="89"/>
      <c r="G15" s="89"/>
      <c r="H15" s="89"/>
      <c r="I15" s="89"/>
      <c r="J15" s="89"/>
      <c r="K15" s="104"/>
    </row>
    <row r="16" ht="16" customHeight="1" spans="1:11">
      <c r="A16" s="73" t="s">
        <v>6</v>
      </c>
      <c r="B16" s="75" t="s">
        <v>404</v>
      </c>
      <c r="C16" s="76">
        <v>29.2045454545455</v>
      </c>
      <c r="D16" s="77">
        <v>29.3260869565217</v>
      </c>
      <c r="E16" s="78">
        <v>30.0888888888889</v>
      </c>
      <c r="F16" s="78">
        <v>31.7674418604651</v>
      </c>
      <c r="G16" s="78">
        <v>37.5</v>
      </c>
      <c r="H16" s="77">
        <v>33.6976744186046</v>
      </c>
      <c r="I16" s="77">
        <v>34.3720930232558</v>
      </c>
      <c r="J16" s="77">
        <v>33.2857142857143</v>
      </c>
      <c r="K16" s="98">
        <v>32.3977272727273</v>
      </c>
    </row>
    <row r="17" ht="16" customHeight="1" spans="1:11">
      <c r="A17" s="73"/>
      <c r="B17" s="75" t="s">
        <v>36</v>
      </c>
      <c r="C17" s="79">
        <v>0.365056818181818</v>
      </c>
      <c r="D17" s="80">
        <v>0.366576086956522</v>
      </c>
      <c r="E17" s="81">
        <v>0.376111111111111</v>
      </c>
      <c r="F17" s="81">
        <v>0.397093023255814</v>
      </c>
      <c r="G17" s="81">
        <v>0.46875</v>
      </c>
      <c r="H17" s="80">
        <v>0.421220930232558</v>
      </c>
      <c r="I17" s="80">
        <v>0.429651162790698</v>
      </c>
      <c r="J17" s="80">
        <v>0.416071428571429</v>
      </c>
      <c r="K17" s="99">
        <v>0.404971590909091</v>
      </c>
    </row>
    <row r="18" ht="16" customHeight="1" spans="1:11">
      <c r="A18" s="73"/>
      <c r="B18" s="75" t="s">
        <v>405</v>
      </c>
      <c r="C18" s="82">
        <v>7</v>
      </c>
      <c r="D18" s="83">
        <v>7</v>
      </c>
      <c r="E18" s="84">
        <v>9</v>
      </c>
      <c r="F18" s="84">
        <v>8</v>
      </c>
      <c r="G18" s="84">
        <v>18</v>
      </c>
      <c r="H18" s="83">
        <v>7</v>
      </c>
      <c r="I18" s="83">
        <v>13</v>
      </c>
      <c r="J18" s="83">
        <v>7</v>
      </c>
      <c r="K18" s="100">
        <v>76</v>
      </c>
    </row>
    <row r="19" ht="16" customHeight="1" spans="1:11">
      <c r="A19" s="73"/>
      <c r="B19" s="75" t="s">
        <v>406</v>
      </c>
      <c r="C19" s="79">
        <v>0.159090909090909</v>
      </c>
      <c r="D19" s="80">
        <v>0.152173913043478</v>
      </c>
      <c r="E19" s="81">
        <v>0.2</v>
      </c>
      <c r="F19" s="81">
        <v>0.186046511627907</v>
      </c>
      <c r="G19" s="81">
        <v>0.391304347826087</v>
      </c>
      <c r="H19" s="80">
        <v>0.162790697674419</v>
      </c>
      <c r="I19" s="80">
        <v>0.302325581395349</v>
      </c>
      <c r="J19" s="80">
        <v>0.166666666666667</v>
      </c>
      <c r="K19" s="99">
        <v>0.215909090909091</v>
      </c>
    </row>
    <row r="20" ht="16" customHeight="1" spans="1:11">
      <c r="A20" s="73"/>
      <c r="B20" s="75" t="s">
        <v>407</v>
      </c>
      <c r="C20" s="82">
        <v>2</v>
      </c>
      <c r="D20" s="83">
        <v>1</v>
      </c>
      <c r="E20" s="84">
        <v>1</v>
      </c>
      <c r="F20" s="84">
        <v>0</v>
      </c>
      <c r="G20" s="84">
        <v>1</v>
      </c>
      <c r="H20" s="83">
        <v>1</v>
      </c>
      <c r="I20" s="83">
        <v>2</v>
      </c>
      <c r="J20" s="83">
        <v>0</v>
      </c>
      <c r="K20" s="100">
        <v>8</v>
      </c>
    </row>
    <row r="21" ht="16" customHeight="1" spans="1:11">
      <c r="A21" s="73"/>
      <c r="B21" s="75" t="s">
        <v>408</v>
      </c>
      <c r="C21" s="79">
        <v>0.0454545454545455</v>
      </c>
      <c r="D21" s="80">
        <v>0.0217391304347826</v>
      </c>
      <c r="E21" s="81">
        <v>0.0222222222222222</v>
      </c>
      <c r="F21" s="81">
        <v>0</v>
      </c>
      <c r="G21" s="81">
        <v>0.0217391304347826</v>
      </c>
      <c r="H21" s="80">
        <v>0.0232558139534884</v>
      </c>
      <c r="I21" s="80">
        <v>0.0465116279069767</v>
      </c>
      <c r="J21" s="80">
        <v>0</v>
      </c>
      <c r="K21" s="99">
        <v>0.0227272727272727</v>
      </c>
    </row>
    <row r="22" ht="16" customHeight="1" spans="1:11">
      <c r="A22" s="73"/>
      <c r="B22" s="75" t="s">
        <v>409</v>
      </c>
      <c r="C22" s="82">
        <v>2</v>
      </c>
      <c r="D22" s="83">
        <v>3</v>
      </c>
      <c r="E22" s="84">
        <v>1</v>
      </c>
      <c r="F22" s="84">
        <v>1</v>
      </c>
      <c r="G22" s="84">
        <v>5</v>
      </c>
      <c r="H22" s="83">
        <v>1</v>
      </c>
      <c r="I22" s="83">
        <v>5</v>
      </c>
      <c r="J22" s="83">
        <v>0</v>
      </c>
      <c r="K22" s="100">
        <v>18</v>
      </c>
    </row>
    <row r="23" ht="16" customHeight="1" spans="1:11">
      <c r="A23" s="73"/>
      <c r="B23" s="75" t="s">
        <v>410</v>
      </c>
      <c r="C23" s="82">
        <v>25</v>
      </c>
      <c r="D23" s="83">
        <v>31</v>
      </c>
      <c r="E23" s="84">
        <v>27</v>
      </c>
      <c r="F23" s="84">
        <v>22</v>
      </c>
      <c r="G23" s="84">
        <v>15</v>
      </c>
      <c r="H23" s="83">
        <v>18</v>
      </c>
      <c r="I23" s="83">
        <v>24</v>
      </c>
      <c r="J23" s="83">
        <v>16</v>
      </c>
      <c r="K23" s="100">
        <v>178</v>
      </c>
    </row>
    <row r="24" ht="16" customHeight="1" spans="1:11">
      <c r="A24" s="73"/>
      <c r="B24" s="75" t="s">
        <v>411</v>
      </c>
      <c r="C24" s="90">
        <v>0.569602272727273</v>
      </c>
      <c r="D24" s="77">
        <v>0.540489130434783</v>
      </c>
      <c r="E24" s="85">
        <v>0.598333333333333</v>
      </c>
      <c r="F24" s="78">
        <v>0.583139534883721</v>
      </c>
      <c r="G24" s="78">
        <v>0.88179347826087</v>
      </c>
      <c r="H24" s="91">
        <v>0.607267441860465</v>
      </c>
      <c r="I24" s="91">
        <v>0.778488372093023</v>
      </c>
      <c r="J24" s="91">
        <v>0.582738095238095</v>
      </c>
      <c r="K24" s="101">
        <v>0.643607954545454</v>
      </c>
    </row>
    <row r="25" ht="16" customHeight="1" spans="1:11">
      <c r="A25" s="73"/>
      <c r="B25" s="86" t="s">
        <v>419</v>
      </c>
      <c r="C25" s="87"/>
      <c r="D25" s="87"/>
      <c r="E25" s="87"/>
      <c r="F25" s="87"/>
      <c r="G25" s="87"/>
      <c r="H25" s="87"/>
      <c r="I25" s="87"/>
      <c r="J25" s="87"/>
      <c r="K25" s="105"/>
    </row>
    <row r="26" s="66" customFormat="1" ht="16" customHeight="1" spans="1:11">
      <c r="A26" s="73"/>
      <c r="B26" s="75" t="s">
        <v>435</v>
      </c>
      <c r="C26" s="88" t="s">
        <v>428</v>
      </c>
      <c r="D26" s="92" t="s">
        <v>450</v>
      </c>
      <c r="E26" s="92"/>
      <c r="F26" s="92"/>
      <c r="G26" s="92"/>
      <c r="H26" s="92"/>
      <c r="I26" s="92" t="s">
        <v>451</v>
      </c>
      <c r="J26" s="106" t="s">
        <v>428</v>
      </c>
      <c r="K26" s="103"/>
    </row>
    <row r="27" ht="6" customHeight="1" spans="1:11">
      <c r="A27" s="89"/>
      <c r="B27" s="89"/>
      <c r="C27" s="89"/>
      <c r="D27" s="89"/>
      <c r="E27" s="89"/>
      <c r="F27" s="89"/>
      <c r="G27" s="89"/>
      <c r="H27" s="89"/>
      <c r="I27" s="89"/>
      <c r="J27" s="89"/>
      <c r="K27" s="104"/>
    </row>
    <row r="28" ht="16" customHeight="1" spans="1:11">
      <c r="A28" s="73" t="s">
        <v>7</v>
      </c>
      <c r="B28" s="75" t="s">
        <v>404</v>
      </c>
      <c r="C28" s="76">
        <v>22.2045454545455</v>
      </c>
      <c r="D28" s="77">
        <v>23.0217391304348</v>
      </c>
      <c r="E28" s="78">
        <v>23.0444444444444</v>
      </c>
      <c r="F28" s="78">
        <v>23.1162790697674</v>
      </c>
      <c r="G28" s="78">
        <v>27.5652173913043</v>
      </c>
      <c r="H28" s="77">
        <v>22.953488372093</v>
      </c>
      <c r="I28" s="77">
        <v>24.3953488372093</v>
      </c>
      <c r="J28" s="77">
        <v>24.7619047619048</v>
      </c>
      <c r="K28" s="98">
        <v>23.8948863636364</v>
      </c>
    </row>
    <row r="29" ht="16" customHeight="1" spans="1:11">
      <c r="A29" s="73"/>
      <c r="B29" s="75" t="s">
        <v>36</v>
      </c>
      <c r="C29" s="79">
        <v>0.444090909090909</v>
      </c>
      <c r="D29" s="80">
        <v>0.460434782608696</v>
      </c>
      <c r="E29" s="81">
        <v>0.460888888888889</v>
      </c>
      <c r="F29" s="81">
        <v>0.462325581395349</v>
      </c>
      <c r="G29" s="81">
        <v>0.551304347826087</v>
      </c>
      <c r="H29" s="80">
        <v>0.45906976744186</v>
      </c>
      <c r="I29" s="80">
        <v>0.487906976744186</v>
      </c>
      <c r="J29" s="80">
        <v>0.495238095238095</v>
      </c>
      <c r="K29" s="99">
        <v>0.477897727272727</v>
      </c>
    </row>
    <row r="30" ht="16" customHeight="1" spans="1:11">
      <c r="A30" s="73"/>
      <c r="B30" s="75" t="s">
        <v>405</v>
      </c>
      <c r="C30" s="82">
        <v>11</v>
      </c>
      <c r="D30" s="83">
        <v>11</v>
      </c>
      <c r="E30" s="84">
        <v>12</v>
      </c>
      <c r="F30" s="84">
        <v>16</v>
      </c>
      <c r="G30" s="84">
        <v>23</v>
      </c>
      <c r="H30" s="83">
        <v>10</v>
      </c>
      <c r="I30" s="83">
        <v>14</v>
      </c>
      <c r="J30" s="83">
        <v>12</v>
      </c>
      <c r="K30" s="100">
        <v>109</v>
      </c>
    </row>
    <row r="31" ht="16" customHeight="1" spans="1:11">
      <c r="A31" s="73"/>
      <c r="B31" s="75" t="s">
        <v>406</v>
      </c>
      <c r="C31" s="79">
        <v>0.25</v>
      </c>
      <c r="D31" s="80">
        <v>0.239130434782609</v>
      </c>
      <c r="E31" s="81">
        <v>0.266666666666667</v>
      </c>
      <c r="F31" s="81">
        <v>0.372093023255814</v>
      </c>
      <c r="G31" s="81">
        <v>0.5</v>
      </c>
      <c r="H31" s="80">
        <v>0.232558139534884</v>
      </c>
      <c r="I31" s="80">
        <v>0.325581395348837</v>
      </c>
      <c r="J31" s="80">
        <v>0.285714285714286</v>
      </c>
      <c r="K31" s="99">
        <v>0.309659090909091</v>
      </c>
    </row>
    <row r="32" ht="16" customHeight="1" spans="1:11">
      <c r="A32" s="73"/>
      <c r="B32" s="75" t="s">
        <v>407</v>
      </c>
      <c r="C32" s="82">
        <v>1</v>
      </c>
      <c r="D32" s="83">
        <v>3</v>
      </c>
      <c r="E32" s="84">
        <v>4</v>
      </c>
      <c r="F32" s="84">
        <v>2</v>
      </c>
      <c r="G32" s="84">
        <v>8</v>
      </c>
      <c r="H32" s="83">
        <v>3</v>
      </c>
      <c r="I32" s="83">
        <v>3</v>
      </c>
      <c r="J32" s="83">
        <v>3</v>
      </c>
      <c r="K32" s="100">
        <v>27</v>
      </c>
    </row>
    <row r="33" ht="16" customHeight="1" spans="1:11">
      <c r="A33" s="73"/>
      <c r="B33" s="75" t="s">
        <v>408</v>
      </c>
      <c r="C33" s="79">
        <v>0.0227272727272727</v>
      </c>
      <c r="D33" s="80">
        <v>0.0652173913043478</v>
      </c>
      <c r="E33" s="81">
        <v>0.0888888888888889</v>
      </c>
      <c r="F33" s="81">
        <v>0.0465116279069767</v>
      </c>
      <c r="G33" s="81">
        <v>0.173913043478261</v>
      </c>
      <c r="H33" s="80">
        <v>0.0697674418604651</v>
      </c>
      <c r="I33" s="80">
        <v>0.0697674418604651</v>
      </c>
      <c r="J33" s="80">
        <v>0.0714285714285714</v>
      </c>
      <c r="K33" s="99">
        <v>0.0767045454545455</v>
      </c>
    </row>
    <row r="34" ht="16" customHeight="1" spans="1:11">
      <c r="A34" s="73"/>
      <c r="B34" s="75" t="s">
        <v>409</v>
      </c>
      <c r="C34" s="82">
        <v>2</v>
      </c>
      <c r="D34" s="83">
        <v>6</v>
      </c>
      <c r="E34" s="84">
        <v>6</v>
      </c>
      <c r="F34" s="84">
        <v>4</v>
      </c>
      <c r="G34" s="84">
        <v>11</v>
      </c>
      <c r="H34" s="83">
        <v>5</v>
      </c>
      <c r="I34" s="83">
        <v>5</v>
      </c>
      <c r="J34" s="83">
        <v>5</v>
      </c>
      <c r="K34" s="100">
        <v>44</v>
      </c>
    </row>
    <row r="35" ht="16" customHeight="1" spans="1:11">
      <c r="A35" s="73"/>
      <c r="B35" s="75" t="s">
        <v>410</v>
      </c>
      <c r="C35" s="82">
        <v>17</v>
      </c>
      <c r="D35" s="83">
        <v>19</v>
      </c>
      <c r="E35" s="84">
        <v>19</v>
      </c>
      <c r="F35" s="84">
        <v>20</v>
      </c>
      <c r="G35" s="84">
        <v>11</v>
      </c>
      <c r="H35" s="83">
        <v>21</v>
      </c>
      <c r="I35" s="83">
        <v>14</v>
      </c>
      <c r="J35" s="83">
        <v>10</v>
      </c>
      <c r="K35" s="100">
        <v>131</v>
      </c>
    </row>
    <row r="36" ht="16" customHeight="1" spans="1:11">
      <c r="A36" s="73"/>
      <c r="B36" s="75" t="s">
        <v>411</v>
      </c>
      <c r="C36" s="90">
        <v>0.716818181818182</v>
      </c>
      <c r="D36" s="77">
        <v>0.764782608695652</v>
      </c>
      <c r="E36" s="85">
        <v>0.816444444444444</v>
      </c>
      <c r="F36" s="78">
        <v>0.88093023255814</v>
      </c>
      <c r="G36" s="78">
        <v>1.22521739130435</v>
      </c>
      <c r="H36" s="91">
        <v>0.761395348837209</v>
      </c>
      <c r="I36" s="91">
        <v>0.883255813953488</v>
      </c>
      <c r="J36" s="91">
        <v>0.852380952380952</v>
      </c>
      <c r="K36" s="101">
        <v>0.864261363636364</v>
      </c>
    </row>
    <row r="37" ht="16" customHeight="1" spans="1:11">
      <c r="A37" s="73"/>
      <c r="B37" s="86" t="s">
        <v>419</v>
      </c>
      <c r="C37" s="87"/>
      <c r="D37" s="87"/>
      <c r="E37" s="87"/>
      <c r="F37" s="87"/>
      <c r="G37" s="87"/>
      <c r="H37" s="87"/>
      <c r="I37" s="87"/>
      <c r="J37" s="87"/>
      <c r="K37" s="105"/>
    </row>
    <row r="38" ht="16" customHeight="1" spans="1:11">
      <c r="A38" s="73"/>
      <c r="B38" s="75" t="s">
        <v>435</v>
      </c>
      <c r="C38" s="88" t="s">
        <v>452</v>
      </c>
      <c r="D38" s="88"/>
      <c r="E38" s="88"/>
      <c r="F38" s="92" t="s">
        <v>453</v>
      </c>
      <c r="G38" s="92"/>
      <c r="H38" s="92"/>
      <c r="I38" s="92"/>
      <c r="J38" s="92"/>
      <c r="K38" s="103"/>
    </row>
    <row r="39" ht="8" customHeight="1" spans="1:11">
      <c r="A39" s="89"/>
      <c r="B39" s="89"/>
      <c r="C39" s="89"/>
      <c r="D39" s="89"/>
      <c r="E39" s="89"/>
      <c r="F39" s="89"/>
      <c r="G39" s="89"/>
      <c r="H39" s="89"/>
      <c r="I39" s="89"/>
      <c r="J39" s="89"/>
      <c r="K39" s="104"/>
    </row>
    <row r="40" ht="16" customHeight="1" spans="1:11">
      <c r="A40" s="73" t="s">
        <v>8</v>
      </c>
      <c r="B40" s="75" t="s">
        <v>404</v>
      </c>
      <c r="C40" s="76">
        <v>21.2954545454545</v>
      </c>
      <c r="D40" s="77">
        <v>22.804347826087</v>
      </c>
      <c r="E40" s="78">
        <v>21.9555555555556</v>
      </c>
      <c r="F40" s="78">
        <v>23.7674418604651</v>
      </c>
      <c r="G40" s="78">
        <v>27.5217391304348</v>
      </c>
      <c r="H40" s="78">
        <v>25.6279069767442</v>
      </c>
      <c r="I40" s="77">
        <v>26.3023255813953</v>
      </c>
      <c r="J40" s="77">
        <v>24.5238095238095</v>
      </c>
      <c r="K40" s="98">
        <v>24.21875</v>
      </c>
    </row>
    <row r="41" ht="16" customHeight="1" spans="1:11">
      <c r="A41" s="73"/>
      <c r="B41" s="75" t="s">
        <v>36</v>
      </c>
      <c r="C41" s="79">
        <v>0.425909090909091</v>
      </c>
      <c r="D41" s="80">
        <v>0.456086956521739</v>
      </c>
      <c r="E41" s="81">
        <v>0.439111111111111</v>
      </c>
      <c r="F41" s="81">
        <v>0.475348837209302</v>
      </c>
      <c r="G41" s="81">
        <v>0.550434782608696</v>
      </c>
      <c r="H41" s="81">
        <v>0.512558139534884</v>
      </c>
      <c r="I41" s="80">
        <v>0.526046511627907</v>
      </c>
      <c r="J41" s="80">
        <v>0.490476190476191</v>
      </c>
      <c r="K41" s="99">
        <v>0.484375</v>
      </c>
    </row>
    <row r="42" ht="16" customHeight="1" spans="1:11">
      <c r="A42" s="73"/>
      <c r="B42" s="75" t="s">
        <v>405</v>
      </c>
      <c r="C42" s="82">
        <v>6</v>
      </c>
      <c r="D42" s="83">
        <v>11</v>
      </c>
      <c r="E42" s="84">
        <v>9</v>
      </c>
      <c r="F42" s="84">
        <v>12</v>
      </c>
      <c r="G42" s="84">
        <v>19</v>
      </c>
      <c r="H42" s="93">
        <v>12</v>
      </c>
      <c r="I42" s="83">
        <v>20</v>
      </c>
      <c r="J42" s="83">
        <v>14</v>
      </c>
      <c r="K42" s="100">
        <v>103</v>
      </c>
    </row>
    <row r="43" ht="16" customHeight="1" spans="1:11">
      <c r="A43" s="73"/>
      <c r="B43" s="75" t="s">
        <v>406</v>
      </c>
      <c r="C43" s="79">
        <v>0.136363636363636</v>
      </c>
      <c r="D43" s="80">
        <v>0.239130434782609</v>
      </c>
      <c r="E43" s="81">
        <v>0.2</v>
      </c>
      <c r="F43" s="81">
        <v>0.27906976744186</v>
      </c>
      <c r="G43" s="81">
        <v>0.41304347826087</v>
      </c>
      <c r="H43" s="81">
        <v>0.27906976744186</v>
      </c>
      <c r="I43" s="80">
        <v>0.465116279069767</v>
      </c>
      <c r="J43" s="80">
        <v>0.333333333333333</v>
      </c>
      <c r="K43" s="99">
        <v>0.292613636363636</v>
      </c>
    </row>
    <row r="44" ht="16" customHeight="1" spans="1:11">
      <c r="A44" s="73"/>
      <c r="B44" s="75" t="s">
        <v>407</v>
      </c>
      <c r="C44" s="82">
        <v>0</v>
      </c>
      <c r="D44" s="83">
        <v>0</v>
      </c>
      <c r="E44" s="84">
        <v>2</v>
      </c>
      <c r="F44" s="84">
        <v>2</v>
      </c>
      <c r="G44" s="84">
        <v>3</v>
      </c>
      <c r="H44" s="93">
        <v>2</v>
      </c>
      <c r="I44" s="83">
        <v>4</v>
      </c>
      <c r="J44" s="83">
        <v>1</v>
      </c>
      <c r="K44" s="100">
        <v>14</v>
      </c>
    </row>
    <row r="45" ht="16" customHeight="1" spans="1:11">
      <c r="A45" s="73"/>
      <c r="B45" s="75" t="s">
        <v>408</v>
      </c>
      <c r="C45" s="79">
        <v>0</v>
      </c>
      <c r="D45" s="80">
        <v>0</v>
      </c>
      <c r="E45" s="81">
        <v>0.0444444444444444</v>
      </c>
      <c r="F45" s="81">
        <v>0.0465116279069767</v>
      </c>
      <c r="G45" s="81">
        <v>0.0652173913043478</v>
      </c>
      <c r="H45" s="81">
        <v>0.0465116279069767</v>
      </c>
      <c r="I45" s="80">
        <v>0.0930232558139535</v>
      </c>
      <c r="J45" s="80">
        <v>0.0238095238095238</v>
      </c>
      <c r="K45" s="99">
        <v>0.0397727272727273</v>
      </c>
    </row>
    <row r="46" ht="16" customHeight="1" spans="1:11">
      <c r="A46" s="73"/>
      <c r="B46" s="75" t="s">
        <v>409</v>
      </c>
      <c r="C46" s="82">
        <v>1</v>
      </c>
      <c r="D46" s="83">
        <v>1</v>
      </c>
      <c r="E46" s="84">
        <v>3</v>
      </c>
      <c r="F46" s="84">
        <v>5</v>
      </c>
      <c r="G46" s="84">
        <v>10</v>
      </c>
      <c r="H46" s="93">
        <v>2</v>
      </c>
      <c r="I46" s="83">
        <v>6</v>
      </c>
      <c r="J46" s="83">
        <v>4</v>
      </c>
      <c r="K46" s="100">
        <v>32</v>
      </c>
    </row>
    <row r="47" ht="16" customHeight="1" spans="1:11">
      <c r="A47" s="73"/>
      <c r="B47" s="75" t="s">
        <v>410</v>
      </c>
      <c r="C47" s="82">
        <v>18</v>
      </c>
      <c r="D47" s="83">
        <v>16</v>
      </c>
      <c r="E47" s="84">
        <v>18</v>
      </c>
      <c r="F47" s="84">
        <v>18</v>
      </c>
      <c r="G47" s="84">
        <v>12</v>
      </c>
      <c r="H47" s="93">
        <v>10</v>
      </c>
      <c r="I47" s="83">
        <v>13</v>
      </c>
      <c r="J47" s="83">
        <v>12</v>
      </c>
      <c r="K47" s="100">
        <v>117</v>
      </c>
    </row>
    <row r="48" ht="16" customHeight="1" spans="1:11">
      <c r="A48" s="73"/>
      <c r="B48" s="75" t="s">
        <v>411</v>
      </c>
      <c r="C48" s="90">
        <v>0.562272727272727</v>
      </c>
      <c r="D48" s="77">
        <v>0.695217391304348</v>
      </c>
      <c r="E48" s="85">
        <v>0.683555555555556</v>
      </c>
      <c r="F48" s="78">
        <v>0.800930232558139</v>
      </c>
      <c r="G48" s="78">
        <v>1.02869565217391</v>
      </c>
      <c r="H48" s="85">
        <v>0.838139534883721</v>
      </c>
      <c r="I48" s="91">
        <v>1.08418604651163</v>
      </c>
      <c r="J48" s="91">
        <v>0.847619047619048</v>
      </c>
      <c r="K48" s="101">
        <v>0.816761363636364</v>
      </c>
    </row>
    <row r="49" ht="16" customHeight="1" spans="1:11">
      <c r="A49" s="73"/>
      <c r="B49" s="86" t="s">
        <v>419</v>
      </c>
      <c r="C49" s="87"/>
      <c r="D49" s="87"/>
      <c r="E49" s="87"/>
      <c r="F49" s="87"/>
      <c r="G49" s="87"/>
      <c r="H49" s="87"/>
      <c r="I49" s="87"/>
      <c r="J49" s="87"/>
      <c r="K49" s="105"/>
    </row>
    <row r="50" ht="16" customHeight="1" spans="1:11">
      <c r="A50" s="73"/>
      <c r="B50" s="75" t="s">
        <v>435</v>
      </c>
      <c r="C50" s="88" t="s">
        <v>454</v>
      </c>
      <c r="D50" s="88"/>
      <c r="E50" s="88"/>
      <c r="F50" s="88" t="s">
        <v>455</v>
      </c>
      <c r="G50" s="88"/>
      <c r="H50" s="88"/>
      <c r="I50" s="88"/>
      <c r="J50" s="88"/>
      <c r="K50" s="103"/>
    </row>
  </sheetData>
  <mergeCells count="16">
    <mergeCell ref="A1:K1"/>
    <mergeCell ref="A3:B3"/>
    <mergeCell ref="C14:F14"/>
    <mergeCell ref="G14:I14"/>
    <mergeCell ref="A15:J15"/>
    <mergeCell ref="D26:H26"/>
    <mergeCell ref="A27:J27"/>
    <mergeCell ref="C38:E38"/>
    <mergeCell ref="F38:J38"/>
    <mergeCell ref="A39:J39"/>
    <mergeCell ref="C50:E50"/>
    <mergeCell ref="F50:J50"/>
    <mergeCell ref="A4:A14"/>
    <mergeCell ref="A16:A26"/>
    <mergeCell ref="A28:A38"/>
    <mergeCell ref="A40:A50"/>
  </mergeCells>
  <printOptions horizontalCentered="1" verticalCentered="1"/>
  <pageMargins left="0.15748031496063" right="0.15748031496063" top="0.196850393700787" bottom="0.196850393700787" header="0.31496062992126" footer="0.3149606299212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5"/>
  <sheetViews>
    <sheetView topLeftCell="A38" workbookViewId="0">
      <selection activeCell="K47" sqref="K47:K55"/>
    </sheetView>
  </sheetViews>
  <sheetFormatPr defaultColWidth="9" defaultRowHeight="14.25"/>
  <cols>
    <col min="1" max="1" width="5.375" customWidth="1"/>
    <col min="2" max="2" width="7.5" style="27" customWidth="1"/>
    <col min="3" max="10" width="5.625" style="27" customWidth="1"/>
    <col min="11" max="11" width="5.875" style="27" customWidth="1"/>
    <col min="12" max="12" width="6.125" style="27" customWidth="1"/>
    <col min="13" max="13" width="6.5" style="27" customWidth="1"/>
    <col min="14" max="14" width="5.125" style="27" customWidth="1"/>
    <col min="15" max="15" width="6" style="27" customWidth="1"/>
    <col min="16" max="16" width="5.875" style="27" customWidth="1"/>
    <col min="17" max="17" width="5.625" style="27" customWidth="1"/>
    <col min="18" max="18" width="6.125" customWidth="1"/>
    <col min="19" max="20" width="5.125" customWidth="1"/>
  </cols>
  <sheetData>
    <row r="1" ht="26.1" customHeight="1" spans="1:20">
      <c r="A1" s="1" t="s">
        <v>456</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56</v>
      </c>
      <c r="C3" s="32">
        <v>92</v>
      </c>
      <c r="D3" s="32">
        <v>108</v>
      </c>
      <c r="E3" s="32">
        <v>91</v>
      </c>
      <c r="F3" s="32">
        <v>65</v>
      </c>
      <c r="G3" s="32">
        <v>56</v>
      </c>
      <c r="H3" s="33">
        <v>64</v>
      </c>
      <c r="I3" s="32">
        <v>42</v>
      </c>
      <c r="J3" s="32">
        <v>35</v>
      </c>
      <c r="K3" s="44">
        <v>553</v>
      </c>
      <c r="L3" s="45">
        <v>0.79</v>
      </c>
      <c r="M3" s="46">
        <v>4</v>
      </c>
      <c r="N3" s="46">
        <v>7</v>
      </c>
      <c r="O3" s="46">
        <v>-3</v>
      </c>
      <c r="P3" s="34">
        <v>291</v>
      </c>
      <c r="Q3" s="34">
        <v>4</v>
      </c>
      <c r="R3" s="34" t="s">
        <v>461</v>
      </c>
      <c r="S3" s="34" t="s">
        <v>462</v>
      </c>
      <c r="T3" s="34" t="s">
        <v>463</v>
      </c>
    </row>
    <row r="4" ht="16.35" customHeight="1" spans="1:20">
      <c r="A4" s="30">
        <v>2</v>
      </c>
      <c r="B4" s="31" t="s">
        <v>62</v>
      </c>
      <c r="C4" s="32">
        <v>82</v>
      </c>
      <c r="D4" s="32">
        <v>88</v>
      </c>
      <c r="E4" s="32">
        <v>91</v>
      </c>
      <c r="F4" s="32">
        <v>65</v>
      </c>
      <c r="G4" s="32">
        <v>64</v>
      </c>
      <c r="H4" s="33">
        <v>65</v>
      </c>
      <c r="I4" s="32">
        <v>34</v>
      </c>
      <c r="J4" s="32">
        <v>36</v>
      </c>
      <c r="K4" s="44">
        <v>525</v>
      </c>
      <c r="L4" s="45">
        <v>0.75</v>
      </c>
      <c r="M4" s="46">
        <v>20</v>
      </c>
      <c r="N4" s="46">
        <v>12</v>
      </c>
      <c r="O4" s="46">
        <v>8</v>
      </c>
      <c r="P4" s="34">
        <v>261</v>
      </c>
      <c r="Q4" s="34">
        <v>16</v>
      </c>
      <c r="R4" s="34" t="s">
        <v>461</v>
      </c>
      <c r="S4" s="34" t="s">
        <v>462</v>
      </c>
      <c r="T4" s="34" t="s">
        <v>463</v>
      </c>
    </row>
    <row r="5" ht="16.35" customHeight="1" spans="1:20">
      <c r="A5" s="30">
        <v>3</v>
      </c>
      <c r="B5" s="31" t="s">
        <v>83</v>
      </c>
      <c r="C5" s="32">
        <v>84</v>
      </c>
      <c r="D5" s="32">
        <v>82</v>
      </c>
      <c r="E5" s="32">
        <v>77</v>
      </c>
      <c r="F5" s="32">
        <v>57</v>
      </c>
      <c r="G5" s="32">
        <v>61</v>
      </c>
      <c r="H5" s="33">
        <v>46</v>
      </c>
      <c r="I5" s="32">
        <v>34</v>
      </c>
      <c r="J5" s="32">
        <v>29</v>
      </c>
      <c r="K5" s="44">
        <v>470</v>
      </c>
      <c r="L5" s="45">
        <v>0.671428571428571</v>
      </c>
      <c r="M5" s="46">
        <v>12</v>
      </c>
      <c r="N5" s="46">
        <v>31</v>
      </c>
      <c r="O5" s="46">
        <v>-19</v>
      </c>
      <c r="P5" s="34">
        <v>243</v>
      </c>
      <c r="Q5" s="34">
        <v>25</v>
      </c>
      <c r="R5" s="34" t="s">
        <v>461</v>
      </c>
      <c r="S5" s="34" t="s">
        <v>464</v>
      </c>
      <c r="T5" s="34" t="s">
        <v>21</v>
      </c>
    </row>
    <row r="6" ht="16.35" customHeight="1" spans="1:20">
      <c r="A6" s="30">
        <v>4</v>
      </c>
      <c r="B6" s="31" t="s">
        <v>92</v>
      </c>
      <c r="C6" s="32">
        <v>74</v>
      </c>
      <c r="D6" s="32">
        <v>72</v>
      </c>
      <c r="E6" s="32">
        <v>63</v>
      </c>
      <c r="F6" s="32">
        <v>56</v>
      </c>
      <c r="G6" s="32">
        <v>60</v>
      </c>
      <c r="H6" s="33">
        <v>56</v>
      </c>
      <c r="I6" s="32">
        <v>31</v>
      </c>
      <c r="J6" s="32">
        <v>29</v>
      </c>
      <c r="K6" s="44">
        <v>441</v>
      </c>
      <c r="L6" s="45">
        <v>0.63</v>
      </c>
      <c r="M6" s="46">
        <v>48</v>
      </c>
      <c r="N6" s="46">
        <v>40</v>
      </c>
      <c r="O6" s="46">
        <v>8</v>
      </c>
      <c r="P6" s="34">
        <v>209</v>
      </c>
      <c r="Q6" s="34">
        <v>47</v>
      </c>
      <c r="R6" s="34" t="s">
        <v>464</v>
      </c>
      <c r="S6" s="34" t="s">
        <v>464</v>
      </c>
      <c r="T6" s="34" t="s">
        <v>21</v>
      </c>
    </row>
    <row r="7" ht="16.35" customHeight="1" spans="1:20">
      <c r="A7" s="30">
        <v>5</v>
      </c>
      <c r="B7" s="31" t="s">
        <v>102</v>
      </c>
      <c r="C7" s="32">
        <v>83</v>
      </c>
      <c r="D7" s="32">
        <v>70</v>
      </c>
      <c r="E7" s="32">
        <v>56</v>
      </c>
      <c r="F7" s="32">
        <v>40</v>
      </c>
      <c r="G7" s="32">
        <v>53</v>
      </c>
      <c r="H7" s="33">
        <v>53</v>
      </c>
      <c r="I7" s="32">
        <v>36</v>
      </c>
      <c r="J7" s="32">
        <v>35</v>
      </c>
      <c r="K7" s="44">
        <v>426</v>
      </c>
      <c r="L7" s="45">
        <v>0.608571428571429</v>
      </c>
      <c r="M7" s="46">
        <v>71</v>
      </c>
      <c r="N7" s="46">
        <v>51</v>
      </c>
      <c r="O7" s="46">
        <v>20</v>
      </c>
      <c r="P7" s="34">
        <v>209</v>
      </c>
      <c r="Q7" s="34">
        <v>48</v>
      </c>
      <c r="R7" s="34" t="s">
        <v>464</v>
      </c>
      <c r="S7" s="34" t="s">
        <v>464</v>
      </c>
      <c r="T7" s="34" t="s">
        <v>21</v>
      </c>
    </row>
    <row r="8" ht="16.35" customHeight="1" spans="1:20">
      <c r="A8" s="30">
        <v>6</v>
      </c>
      <c r="B8" s="31" t="s">
        <v>105</v>
      </c>
      <c r="C8" s="32">
        <v>91</v>
      </c>
      <c r="D8" s="32">
        <v>44</v>
      </c>
      <c r="E8" s="32">
        <v>68</v>
      </c>
      <c r="F8" s="32">
        <v>49</v>
      </c>
      <c r="G8" s="32">
        <v>65</v>
      </c>
      <c r="H8" s="33">
        <v>52</v>
      </c>
      <c r="I8" s="32">
        <v>28</v>
      </c>
      <c r="J8" s="32">
        <v>26</v>
      </c>
      <c r="K8" s="44">
        <v>423</v>
      </c>
      <c r="L8" s="45">
        <v>0.604285714285714</v>
      </c>
      <c r="M8" s="46">
        <v>70</v>
      </c>
      <c r="N8" s="46">
        <v>53</v>
      </c>
      <c r="O8" s="46">
        <v>17</v>
      </c>
      <c r="P8" s="34">
        <v>203</v>
      </c>
      <c r="Q8" s="34">
        <v>53</v>
      </c>
      <c r="R8" s="34" t="s">
        <v>464</v>
      </c>
      <c r="S8" s="34" t="s">
        <v>464</v>
      </c>
      <c r="T8" s="34" t="s">
        <v>21</v>
      </c>
    </row>
    <row r="9" ht="16.35" customHeight="1" spans="1:20">
      <c r="A9" s="30">
        <v>7</v>
      </c>
      <c r="B9" s="31" t="s">
        <v>115</v>
      </c>
      <c r="C9" s="32">
        <v>69</v>
      </c>
      <c r="D9" s="32">
        <v>66</v>
      </c>
      <c r="E9" s="32">
        <v>53</v>
      </c>
      <c r="F9" s="32">
        <v>46</v>
      </c>
      <c r="G9" s="32">
        <v>53</v>
      </c>
      <c r="H9" s="33">
        <v>55</v>
      </c>
      <c r="I9" s="32">
        <v>39</v>
      </c>
      <c r="J9" s="32">
        <v>27</v>
      </c>
      <c r="K9" s="44">
        <v>408</v>
      </c>
      <c r="L9" s="45">
        <v>0.582857142857143</v>
      </c>
      <c r="M9" s="46">
        <v>60</v>
      </c>
      <c r="N9" s="46">
        <v>64</v>
      </c>
      <c r="O9" s="46">
        <v>-4</v>
      </c>
      <c r="P9" s="34">
        <v>188</v>
      </c>
      <c r="Q9" s="34">
        <v>76</v>
      </c>
      <c r="R9" s="34" t="s">
        <v>464</v>
      </c>
      <c r="S9" s="34" t="s">
        <v>464</v>
      </c>
      <c r="T9" s="34" t="s">
        <v>465</v>
      </c>
    </row>
    <row r="10" ht="16.35" customHeight="1" spans="1:20">
      <c r="A10" s="30">
        <v>8</v>
      </c>
      <c r="B10" s="31" t="s">
        <v>117</v>
      </c>
      <c r="C10" s="32">
        <v>90</v>
      </c>
      <c r="D10" s="32">
        <v>62</v>
      </c>
      <c r="E10" s="32">
        <v>51</v>
      </c>
      <c r="F10" s="32">
        <v>40</v>
      </c>
      <c r="G10" s="32">
        <v>50</v>
      </c>
      <c r="H10" s="33">
        <v>40</v>
      </c>
      <c r="I10" s="32">
        <v>35</v>
      </c>
      <c r="J10" s="32">
        <v>39</v>
      </c>
      <c r="K10" s="44">
        <v>407</v>
      </c>
      <c r="L10" s="45">
        <v>0.581428571428571</v>
      </c>
      <c r="M10" s="46">
        <v>89</v>
      </c>
      <c r="N10" s="46">
        <v>66</v>
      </c>
      <c r="O10" s="46">
        <v>23</v>
      </c>
      <c r="P10" s="34">
        <v>203</v>
      </c>
      <c r="Q10" s="34">
        <v>54</v>
      </c>
      <c r="R10" s="34" t="s">
        <v>464</v>
      </c>
      <c r="S10" s="34" t="s">
        <v>464</v>
      </c>
      <c r="T10" s="34" t="s">
        <v>465</v>
      </c>
    </row>
    <row r="11" ht="16.35" customHeight="1" spans="1:20">
      <c r="A11" s="30">
        <v>9</v>
      </c>
      <c r="B11" s="31" t="s">
        <v>146</v>
      </c>
      <c r="C11" s="32">
        <v>74</v>
      </c>
      <c r="D11" s="32">
        <v>36</v>
      </c>
      <c r="E11" s="32">
        <v>47</v>
      </c>
      <c r="F11" s="32">
        <v>43</v>
      </c>
      <c r="G11" s="32">
        <v>56</v>
      </c>
      <c r="H11" s="33">
        <v>52</v>
      </c>
      <c r="I11" s="32">
        <v>30</v>
      </c>
      <c r="J11" s="32">
        <v>20</v>
      </c>
      <c r="K11" s="44">
        <v>358</v>
      </c>
      <c r="L11" s="45">
        <v>0.511428571428571</v>
      </c>
      <c r="M11" s="46">
        <v>91</v>
      </c>
      <c r="N11" s="46">
        <v>94</v>
      </c>
      <c r="O11" s="46">
        <v>-3</v>
      </c>
      <c r="P11" s="34">
        <v>157</v>
      </c>
      <c r="Q11" s="34">
        <v>114</v>
      </c>
      <c r="R11" s="34" t="s">
        <v>464</v>
      </c>
      <c r="S11" s="34" t="s">
        <v>464</v>
      </c>
      <c r="T11" s="34" t="s">
        <v>465</v>
      </c>
    </row>
    <row r="12" ht="16.35" customHeight="1" spans="1:20">
      <c r="A12" s="30">
        <v>10</v>
      </c>
      <c r="B12" s="31" t="s">
        <v>156</v>
      </c>
      <c r="C12" s="32">
        <v>74</v>
      </c>
      <c r="D12" s="32">
        <v>41</v>
      </c>
      <c r="E12" s="32">
        <v>52</v>
      </c>
      <c r="F12" s="32">
        <v>38</v>
      </c>
      <c r="G12" s="32">
        <v>54</v>
      </c>
      <c r="H12" s="33">
        <v>33</v>
      </c>
      <c r="I12" s="32">
        <v>31</v>
      </c>
      <c r="J12" s="32">
        <v>28</v>
      </c>
      <c r="K12" s="44">
        <v>351</v>
      </c>
      <c r="L12" s="45">
        <v>0.501428571428571</v>
      </c>
      <c r="M12" s="46">
        <v>73</v>
      </c>
      <c r="N12" s="46">
        <v>103</v>
      </c>
      <c r="O12" s="46">
        <v>-30</v>
      </c>
      <c r="P12" s="34">
        <v>167</v>
      </c>
      <c r="Q12" s="34">
        <v>103</v>
      </c>
      <c r="R12" s="34" t="s">
        <v>464</v>
      </c>
      <c r="S12" s="34" t="s">
        <v>464</v>
      </c>
      <c r="T12" s="34" t="s">
        <v>465</v>
      </c>
    </row>
    <row r="13" ht="16.35" customHeight="1" spans="1:20">
      <c r="A13" s="30">
        <v>11</v>
      </c>
      <c r="B13" s="31" t="s">
        <v>166</v>
      </c>
      <c r="C13" s="32">
        <v>64</v>
      </c>
      <c r="D13" s="32">
        <v>54</v>
      </c>
      <c r="E13" s="32">
        <v>45</v>
      </c>
      <c r="F13" s="32">
        <v>31</v>
      </c>
      <c r="G13" s="32">
        <v>53</v>
      </c>
      <c r="H13" s="33">
        <v>42</v>
      </c>
      <c r="I13" s="32">
        <v>25</v>
      </c>
      <c r="J13" s="32">
        <v>28</v>
      </c>
      <c r="K13" s="44">
        <v>342</v>
      </c>
      <c r="L13" s="45">
        <v>0.488571428571429</v>
      </c>
      <c r="M13" s="46">
        <v>74</v>
      </c>
      <c r="N13" s="46">
        <v>115</v>
      </c>
      <c r="O13" s="46">
        <v>-41</v>
      </c>
      <c r="P13" s="34">
        <v>163</v>
      </c>
      <c r="Q13" s="34">
        <v>111</v>
      </c>
      <c r="R13" s="34" t="s">
        <v>464</v>
      </c>
      <c r="S13" s="34" t="s">
        <v>464</v>
      </c>
      <c r="T13" s="34" t="s">
        <v>465</v>
      </c>
    </row>
    <row r="14" ht="16.35" customHeight="1" spans="1:20">
      <c r="A14" s="30">
        <v>12</v>
      </c>
      <c r="B14" s="31" t="s">
        <v>171</v>
      </c>
      <c r="C14" s="32">
        <v>64</v>
      </c>
      <c r="D14" s="32">
        <v>53</v>
      </c>
      <c r="E14" s="32">
        <v>58</v>
      </c>
      <c r="F14" s="32">
        <v>31</v>
      </c>
      <c r="G14" s="32">
        <v>58</v>
      </c>
      <c r="H14" s="33">
        <v>23</v>
      </c>
      <c r="I14" s="32">
        <v>26</v>
      </c>
      <c r="J14" s="32">
        <v>20</v>
      </c>
      <c r="K14" s="44">
        <v>333</v>
      </c>
      <c r="L14" s="45">
        <v>0.475714285714286</v>
      </c>
      <c r="M14" s="46">
        <v>104</v>
      </c>
      <c r="N14" s="46">
        <v>119</v>
      </c>
      <c r="O14" s="46">
        <v>-15</v>
      </c>
      <c r="P14" s="34">
        <v>175</v>
      </c>
      <c r="Q14" s="34">
        <v>95</v>
      </c>
      <c r="R14" s="34" t="s">
        <v>464</v>
      </c>
      <c r="S14" s="34" t="s">
        <v>464</v>
      </c>
      <c r="T14" s="34" t="s">
        <v>465</v>
      </c>
    </row>
    <row r="15" ht="16.35" customHeight="1" spans="1:20">
      <c r="A15" s="30">
        <v>13</v>
      </c>
      <c r="B15" s="31" t="s">
        <v>181</v>
      </c>
      <c r="C15" s="32">
        <v>56</v>
      </c>
      <c r="D15" s="32">
        <v>56</v>
      </c>
      <c r="E15" s="32">
        <v>54</v>
      </c>
      <c r="F15" s="32">
        <v>25</v>
      </c>
      <c r="G15" s="32">
        <v>54</v>
      </c>
      <c r="H15" s="33">
        <v>38</v>
      </c>
      <c r="I15" s="32">
        <v>14</v>
      </c>
      <c r="J15" s="32">
        <v>25</v>
      </c>
      <c r="K15" s="44">
        <v>322</v>
      </c>
      <c r="L15" s="45">
        <v>0.46</v>
      </c>
      <c r="M15" s="46">
        <v>125</v>
      </c>
      <c r="N15" s="46">
        <v>129</v>
      </c>
      <c r="O15" s="46">
        <v>-4</v>
      </c>
      <c r="P15" s="34">
        <v>166</v>
      </c>
      <c r="Q15" s="34">
        <v>107</v>
      </c>
      <c r="R15" s="34" t="s">
        <v>464</v>
      </c>
      <c r="S15" s="34" t="s">
        <v>464</v>
      </c>
      <c r="T15" s="34" t="s">
        <v>465</v>
      </c>
    </row>
    <row r="16" ht="16.35" customHeight="1" spans="1:20">
      <c r="A16" s="30">
        <v>14</v>
      </c>
      <c r="B16" s="31" t="s">
        <v>190</v>
      </c>
      <c r="C16" s="32">
        <v>55</v>
      </c>
      <c r="D16" s="32">
        <v>69</v>
      </c>
      <c r="E16" s="32">
        <v>27</v>
      </c>
      <c r="F16" s="32">
        <v>50</v>
      </c>
      <c r="G16" s="32">
        <v>36</v>
      </c>
      <c r="H16" s="33">
        <v>21</v>
      </c>
      <c r="I16" s="32">
        <v>29</v>
      </c>
      <c r="J16" s="32">
        <v>24</v>
      </c>
      <c r="K16" s="44">
        <v>311</v>
      </c>
      <c r="L16" s="45">
        <v>0.444285714285714</v>
      </c>
      <c r="M16" s="46">
        <v>122</v>
      </c>
      <c r="N16" s="46">
        <v>138</v>
      </c>
      <c r="O16" s="46">
        <v>-16</v>
      </c>
      <c r="P16" s="34">
        <v>151</v>
      </c>
      <c r="Q16" s="34">
        <v>130</v>
      </c>
      <c r="R16" s="34" t="s">
        <v>464</v>
      </c>
      <c r="S16" s="34" t="s">
        <v>464</v>
      </c>
      <c r="T16" s="34" t="s">
        <v>465</v>
      </c>
    </row>
    <row r="17" ht="16.35" customHeight="1" spans="1:20">
      <c r="A17" s="30">
        <v>15</v>
      </c>
      <c r="B17" s="31" t="s">
        <v>196</v>
      </c>
      <c r="C17" s="32">
        <v>65</v>
      </c>
      <c r="D17" s="32">
        <v>29</v>
      </c>
      <c r="E17" s="32">
        <v>50</v>
      </c>
      <c r="F17" s="32">
        <v>32</v>
      </c>
      <c r="G17" s="32">
        <v>49</v>
      </c>
      <c r="H17" s="33">
        <v>37</v>
      </c>
      <c r="I17" s="32">
        <v>22</v>
      </c>
      <c r="J17" s="32">
        <v>20</v>
      </c>
      <c r="K17" s="44">
        <v>304</v>
      </c>
      <c r="L17" s="45">
        <v>0.434285714285714</v>
      </c>
      <c r="M17" s="46">
        <v>114</v>
      </c>
      <c r="N17" s="46">
        <v>144</v>
      </c>
      <c r="O17" s="46">
        <v>-30</v>
      </c>
      <c r="P17" s="34">
        <v>144</v>
      </c>
      <c r="Q17" s="34">
        <v>151</v>
      </c>
      <c r="R17" s="34" t="s">
        <v>464</v>
      </c>
      <c r="S17" s="34" t="s">
        <v>464</v>
      </c>
      <c r="T17" s="34" t="s">
        <v>465</v>
      </c>
    </row>
    <row r="18" ht="16.35" customHeight="1" spans="1:20">
      <c r="A18" s="30">
        <v>16</v>
      </c>
      <c r="B18" s="31" t="s">
        <v>201</v>
      </c>
      <c r="C18" s="32">
        <v>64</v>
      </c>
      <c r="D18" s="32">
        <v>21</v>
      </c>
      <c r="E18" s="32">
        <v>70</v>
      </c>
      <c r="F18" s="32">
        <v>11</v>
      </c>
      <c r="G18" s="32">
        <v>56</v>
      </c>
      <c r="H18" s="33">
        <v>32</v>
      </c>
      <c r="I18" s="32">
        <v>19</v>
      </c>
      <c r="J18" s="32">
        <v>28</v>
      </c>
      <c r="K18" s="44">
        <v>301</v>
      </c>
      <c r="L18" s="45">
        <v>0.43</v>
      </c>
      <c r="M18" s="46">
        <v>141</v>
      </c>
      <c r="N18" s="46">
        <v>149</v>
      </c>
      <c r="O18" s="46">
        <v>-8</v>
      </c>
      <c r="P18" s="34">
        <v>155</v>
      </c>
      <c r="Q18" s="34">
        <v>118</v>
      </c>
      <c r="R18" s="34" t="s">
        <v>464</v>
      </c>
      <c r="S18" s="34" t="s">
        <v>464</v>
      </c>
      <c r="T18" s="34" t="s">
        <v>465</v>
      </c>
    </row>
    <row r="19" ht="16.35" customHeight="1" spans="1:20">
      <c r="A19" s="30">
        <v>17</v>
      </c>
      <c r="B19" s="31" t="s">
        <v>202</v>
      </c>
      <c r="C19" s="32">
        <v>67</v>
      </c>
      <c r="D19" s="32">
        <v>37</v>
      </c>
      <c r="E19" s="32">
        <v>34</v>
      </c>
      <c r="F19" s="32">
        <v>33</v>
      </c>
      <c r="G19" s="32">
        <v>48</v>
      </c>
      <c r="H19" s="33">
        <v>27</v>
      </c>
      <c r="I19" s="32">
        <v>25</v>
      </c>
      <c r="J19" s="32">
        <v>30</v>
      </c>
      <c r="K19" s="44">
        <v>301</v>
      </c>
      <c r="L19" s="45">
        <v>0.43</v>
      </c>
      <c r="M19" s="46">
        <v>222</v>
      </c>
      <c r="N19" s="46">
        <v>150</v>
      </c>
      <c r="O19" s="46">
        <v>72</v>
      </c>
      <c r="P19" s="34">
        <v>138</v>
      </c>
      <c r="Q19" s="34">
        <v>164</v>
      </c>
      <c r="R19" s="34" t="s">
        <v>464</v>
      </c>
      <c r="S19" s="34" t="s">
        <v>464</v>
      </c>
      <c r="T19" s="34" t="s">
        <v>465</v>
      </c>
    </row>
    <row r="20" ht="16.35" customHeight="1" spans="1:20">
      <c r="A20" s="30">
        <v>18</v>
      </c>
      <c r="B20" s="31" t="s">
        <v>207</v>
      </c>
      <c r="C20" s="32">
        <v>62</v>
      </c>
      <c r="D20" s="32">
        <v>17</v>
      </c>
      <c r="E20" s="32">
        <v>39</v>
      </c>
      <c r="F20" s="32">
        <v>22</v>
      </c>
      <c r="G20" s="32">
        <v>62</v>
      </c>
      <c r="H20" s="33">
        <v>32</v>
      </c>
      <c r="I20" s="32">
        <v>32</v>
      </c>
      <c r="J20" s="32">
        <v>28</v>
      </c>
      <c r="K20" s="44">
        <v>294</v>
      </c>
      <c r="L20" s="45">
        <v>0.42</v>
      </c>
      <c r="M20" s="46">
        <v>158</v>
      </c>
      <c r="N20" s="46">
        <v>157</v>
      </c>
      <c r="O20" s="46">
        <v>1</v>
      </c>
      <c r="P20" s="34">
        <v>118</v>
      </c>
      <c r="Q20" s="34">
        <v>196</v>
      </c>
      <c r="R20" s="34" t="s">
        <v>464</v>
      </c>
      <c r="S20" s="34" t="s">
        <v>464</v>
      </c>
      <c r="T20" s="34" t="s">
        <v>465</v>
      </c>
    </row>
    <row r="21" ht="16.35" customHeight="1" spans="1:20">
      <c r="A21" s="30">
        <v>19</v>
      </c>
      <c r="B21" s="31" t="s">
        <v>219</v>
      </c>
      <c r="C21" s="32">
        <v>58</v>
      </c>
      <c r="D21" s="32">
        <v>23</v>
      </c>
      <c r="E21" s="32">
        <v>36</v>
      </c>
      <c r="F21" s="32">
        <v>33</v>
      </c>
      <c r="G21" s="32">
        <v>51</v>
      </c>
      <c r="H21" s="33">
        <v>35</v>
      </c>
      <c r="I21" s="32">
        <v>30</v>
      </c>
      <c r="J21" s="32">
        <v>19</v>
      </c>
      <c r="K21" s="44">
        <v>285</v>
      </c>
      <c r="L21" s="45">
        <v>0.407142857142857</v>
      </c>
      <c r="M21" s="46">
        <v>138</v>
      </c>
      <c r="N21" s="46">
        <v>168</v>
      </c>
      <c r="O21" s="46">
        <v>-30</v>
      </c>
      <c r="P21" s="34">
        <v>117</v>
      </c>
      <c r="Q21" s="34">
        <v>199</v>
      </c>
      <c r="R21" s="34" t="s">
        <v>464</v>
      </c>
      <c r="S21" s="34" t="s">
        <v>464</v>
      </c>
      <c r="T21" s="34" t="s">
        <v>465</v>
      </c>
    </row>
    <row r="22" ht="16.35" customHeight="1" spans="1:20">
      <c r="A22" s="30">
        <v>20</v>
      </c>
      <c r="B22" s="31" t="s">
        <v>226</v>
      </c>
      <c r="C22" s="32">
        <v>65</v>
      </c>
      <c r="D22" s="32">
        <v>24</v>
      </c>
      <c r="E22" s="32">
        <v>39</v>
      </c>
      <c r="F22" s="32">
        <v>25</v>
      </c>
      <c r="G22" s="32">
        <v>46</v>
      </c>
      <c r="H22" s="33">
        <v>30</v>
      </c>
      <c r="I22" s="32">
        <v>22</v>
      </c>
      <c r="J22" s="32">
        <v>27</v>
      </c>
      <c r="K22" s="44">
        <v>278</v>
      </c>
      <c r="L22" s="45">
        <v>0.397142857142857</v>
      </c>
      <c r="M22" s="46">
        <v>160</v>
      </c>
      <c r="N22" s="46">
        <v>175</v>
      </c>
      <c r="O22" s="46">
        <v>-15</v>
      </c>
      <c r="P22" s="34">
        <v>128</v>
      </c>
      <c r="Q22" s="34">
        <v>179</v>
      </c>
      <c r="R22" s="34" t="s">
        <v>464</v>
      </c>
      <c r="S22" s="34" t="s">
        <v>464</v>
      </c>
      <c r="T22" s="34" t="s">
        <v>26</v>
      </c>
    </row>
    <row r="23" ht="16.35" customHeight="1" spans="1:20">
      <c r="A23" s="30">
        <v>21</v>
      </c>
      <c r="B23" s="31" t="s">
        <v>229</v>
      </c>
      <c r="C23" s="32">
        <v>55</v>
      </c>
      <c r="D23" s="32">
        <v>12</v>
      </c>
      <c r="E23" s="32">
        <v>30</v>
      </c>
      <c r="F23" s="32">
        <v>36</v>
      </c>
      <c r="G23" s="32">
        <v>56</v>
      </c>
      <c r="H23" s="33">
        <v>33</v>
      </c>
      <c r="I23" s="32">
        <v>28</v>
      </c>
      <c r="J23" s="32">
        <v>25</v>
      </c>
      <c r="K23" s="44">
        <v>275</v>
      </c>
      <c r="L23" s="45">
        <v>0.392857142857143</v>
      </c>
      <c r="M23" s="46">
        <v>190</v>
      </c>
      <c r="N23" s="46">
        <v>179</v>
      </c>
      <c r="O23" s="46">
        <v>11</v>
      </c>
      <c r="P23" s="34">
        <v>97</v>
      </c>
      <c r="Q23" s="34">
        <v>247</v>
      </c>
      <c r="R23" s="34" t="s">
        <v>464</v>
      </c>
      <c r="S23" s="34" t="s">
        <v>464</v>
      </c>
      <c r="T23" s="34" t="s">
        <v>26</v>
      </c>
    </row>
    <row r="24" ht="16.35" customHeight="1" spans="1:20">
      <c r="A24" s="30">
        <v>22</v>
      </c>
      <c r="B24" s="31" t="s">
        <v>246</v>
      </c>
      <c r="C24" s="32">
        <v>72</v>
      </c>
      <c r="D24" s="32">
        <v>20</v>
      </c>
      <c r="E24" s="32">
        <v>50</v>
      </c>
      <c r="F24" s="32">
        <v>21</v>
      </c>
      <c r="G24" s="32">
        <v>39</v>
      </c>
      <c r="H24" s="33">
        <v>21</v>
      </c>
      <c r="I24" s="32">
        <v>18</v>
      </c>
      <c r="J24" s="32">
        <v>17</v>
      </c>
      <c r="K24" s="44">
        <v>258</v>
      </c>
      <c r="L24" s="45">
        <v>0.368571428571429</v>
      </c>
      <c r="M24" s="46">
        <v>263</v>
      </c>
      <c r="N24" s="46">
        <v>196</v>
      </c>
      <c r="O24" s="46">
        <v>67</v>
      </c>
      <c r="P24" s="34">
        <v>142</v>
      </c>
      <c r="Q24" s="34">
        <v>157</v>
      </c>
      <c r="R24" s="34" t="s">
        <v>464</v>
      </c>
      <c r="S24" s="34" t="s">
        <v>464</v>
      </c>
      <c r="T24" s="34" t="s">
        <v>26</v>
      </c>
    </row>
    <row r="25" ht="16.35" customHeight="1" spans="1:20">
      <c r="A25" s="30">
        <v>23</v>
      </c>
      <c r="B25" s="31" t="s">
        <v>252</v>
      </c>
      <c r="C25" s="32">
        <v>60</v>
      </c>
      <c r="D25" s="32">
        <v>14</v>
      </c>
      <c r="E25" s="32">
        <v>30</v>
      </c>
      <c r="F25" s="32">
        <v>12</v>
      </c>
      <c r="G25" s="32">
        <v>52</v>
      </c>
      <c r="H25" s="33">
        <v>33</v>
      </c>
      <c r="I25" s="32">
        <v>25</v>
      </c>
      <c r="J25" s="32">
        <v>27</v>
      </c>
      <c r="K25" s="44">
        <v>253</v>
      </c>
      <c r="L25" s="45">
        <v>0.361428571428571</v>
      </c>
      <c r="M25" s="46">
        <v>172</v>
      </c>
      <c r="N25" s="46">
        <v>201</v>
      </c>
      <c r="O25" s="46">
        <v>-29</v>
      </c>
      <c r="P25" s="34">
        <v>104</v>
      </c>
      <c r="Q25" s="34">
        <v>224</v>
      </c>
      <c r="R25" s="34" t="s">
        <v>464</v>
      </c>
      <c r="S25" s="34" t="s">
        <v>464</v>
      </c>
      <c r="T25" s="34" t="s">
        <v>26</v>
      </c>
    </row>
    <row r="26" ht="16.35" customHeight="1" spans="1:20">
      <c r="A26" s="30">
        <v>24</v>
      </c>
      <c r="B26" s="31" t="s">
        <v>254</v>
      </c>
      <c r="C26" s="32">
        <v>67</v>
      </c>
      <c r="D26" s="32">
        <v>17</v>
      </c>
      <c r="E26" s="32">
        <v>28</v>
      </c>
      <c r="F26" s="32">
        <v>25</v>
      </c>
      <c r="G26" s="32">
        <v>42</v>
      </c>
      <c r="H26" s="33">
        <v>22</v>
      </c>
      <c r="I26" s="32">
        <v>23</v>
      </c>
      <c r="J26" s="32">
        <v>27</v>
      </c>
      <c r="K26" s="44">
        <v>251</v>
      </c>
      <c r="L26" s="45">
        <v>0.358571428571429</v>
      </c>
      <c r="M26" s="46">
        <v>218</v>
      </c>
      <c r="N26" s="46">
        <v>203</v>
      </c>
      <c r="O26" s="46">
        <v>15</v>
      </c>
      <c r="P26" s="34">
        <v>112</v>
      </c>
      <c r="Q26" s="34">
        <v>209</v>
      </c>
      <c r="R26" s="34" t="s">
        <v>464</v>
      </c>
      <c r="S26" s="34" t="s">
        <v>464</v>
      </c>
      <c r="T26" s="34" t="s">
        <v>26</v>
      </c>
    </row>
    <row r="27" ht="16.35" customHeight="1" spans="1:20">
      <c r="A27" s="30">
        <v>25</v>
      </c>
      <c r="B27" s="31" t="s">
        <v>261</v>
      </c>
      <c r="C27" s="32">
        <v>55</v>
      </c>
      <c r="D27" s="32">
        <v>6</v>
      </c>
      <c r="E27" s="32">
        <v>19</v>
      </c>
      <c r="F27" s="32">
        <v>21</v>
      </c>
      <c r="G27" s="32">
        <v>49</v>
      </c>
      <c r="H27" s="33">
        <v>34</v>
      </c>
      <c r="I27" s="32">
        <v>28</v>
      </c>
      <c r="J27" s="32">
        <v>35</v>
      </c>
      <c r="K27" s="44">
        <v>247</v>
      </c>
      <c r="L27" s="45">
        <v>0.352857142857143</v>
      </c>
      <c r="M27" s="46">
        <v>217</v>
      </c>
      <c r="N27" s="46">
        <v>210</v>
      </c>
      <c r="O27" s="46">
        <v>7</v>
      </c>
      <c r="P27" s="34">
        <v>80</v>
      </c>
      <c r="Q27" s="34">
        <v>292</v>
      </c>
      <c r="R27" s="34" t="s">
        <v>464</v>
      </c>
      <c r="S27" s="34" t="s">
        <v>464</v>
      </c>
      <c r="T27" s="34" t="s">
        <v>26</v>
      </c>
    </row>
    <row r="28" ht="16.35" customHeight="1" spans="1:20">
      <c r="A28" s="30">
        <v>26</v>
      </c>
      <c r="B28" s="31" t="s">
        <v>264</v>
      </c>
      <c r="C28" s="32">
        <v>55</v>
      </c>
      <c r="D28" s="32">
        <v>36</v>
      </c>
      <c r="E28" s="32">
        <v>32</v>
      </c>
      <c r="F28" s="32">
        <v>20</v>
      </c>
      <c r="G28" s="32">
        <v>36</v>
      </c>
      <c r="H28" s="33">
        <v>28</v>
      </c>
      <c r="I28" s="32">
        <v>15</v>
      </c>
      <c r="J28" s="32">
        <v>22</v>
      </c>
      <c r="K28" s="44">
        <v>244</v>
      </c>
      <c r="L28" s="45">
        <v>0.348571428571429</v>
      </c>
      <c r="M28" s="46">
        <v>185</v>
      </c>
      <c r="N28" s="46">
        <v>213</v>
      </c>
      <c r="O28" s="46">
        <v>-28</v>
      </c>
      <c r="P28" s="34">
        <v>123</v>
      </c>
      <c r="Q28" s="34">
        <v>189</v>
      </c>
      <c r="R28" s="34" t="s">
        <v>464</v>
      </c>
      <c r="S28" s="34" t="s">
        <v>464</v>
      </c>
      <c r="T28" s="34" t="s">
        <v>26</v>
      </c>
    </row>
    <row r="29" ht="16.35" customHeight="1" spans="1:20">
      <c r="A29" s="30">
        <v>27</v>
      </c>
      <c r="B29" s="31" t="s">
        <v>267</v>
      </c>
      <c r="C29" s="32">
        <v>66</v>
      </c>
      <c r="D29" s="32">
        <v>10</v>
      </c>
      <c r="E29" s="32">
        <v>25</v>
      </c>
      <c r="F29" s="32">
        <v>21</v>
      </c>
      <c r="G29" s="32">
        <v>42</v>
      </c>
      <c r="H29" s="33">
        <v>27</v>
      </c>
      <c r="I29" s="32">
        <v>24</v>
      </c>
      <c r="J29" s="32">
        <v>27</v>
      </c>
      <c r="K29" s="44">
        <v>242</v>
      </c>
      <c r="L29" s="45">
        <v>0.345714285714286</v>
      </c>
      <c r="M29" s="46">
        <v>194</v>
      </c>
      <c r="N29" s="46">
        <v>217</v>
      </c>
      <c r="O29" s="46">
        <v>-23</v>
      </c>
      <c r="P29" s="34">
        <v>101</v>
      </c>
      <c r="Q29" s="34">
        <v>235</v>
      </c>
      <c r="R29" s="34" t="s">
        <v>464</v>
      </c>
      <c r="S29" s="34" t="s">
        <v>464</v>
      </c>
      <c r="T29" s="34" t="s">
        <v>26</v>
      </c>
    </row>
    <row r="30" ht="16.35" customHeight="1" spans="1:20">
      <c r="A30" s="30">
        <v>28</v>
      </c>
      <c r="B30" s="31" t="s">
        <v>279</v>
      </c>
      <c r="C30" s="32">
        <v>59</v>
      </c>
      <c r="D30" s="32">
        <v>37</v>
      </c>
      <c r="E30" s="32">
        <v>36</v>
      </c>
      <c r="F30" s="32">
        <v>13</v>
      </c>
      <c r="G30" s="32">
        <v>34</v>
      </c>
      <c r="H30" s="33">
        <v>19</v>
      </c>
      <c r="I30" s="32">
        <v>18</v>
      </c>
      <c r="J30" s="32">
        <v>16</v>
      </c>
      <c r="K30" s="44">
        <v>232</v>
      </c>
      <c r="L30" s="45">
        <v>0.331428571428571</v>
      </c>
      <c r="M30" s="46">
        <v>236</v>
      </c>
      <c r="N30" s="46">
        <v>228</v>
      </c>
      <c r="O30" s="46">
        <v>8</v>
      </c>
      <c r="P30" s="34">
        <v>132</v>
      </c>
      <c r="Q30" s="34">
        <v>174</v>
      </c>
      <c r="R30" s="34" t="s">
        <v>464</v>
      </c>
      <c r="S30" s="34" t="s">
        <v>464</v>
      </c>
      <c r="T30" s="34" t="s">
        <v>26</v>
      </c>
    </row>
    <row r="31" ht="16.35" customHeight="1" spans="1:20">
      <c r="A31" s="30">
        <v>29</v>
      </c>
      <c r="B31" s="31" t="s">
        <v>292</v>
      </c>
      <c r="C31" s="32">
        <v>56</v>
      </c>
      <c r="D31" s="32">
        <v>20</v>
      </c>
      <c r="E31" s="32">
        <v>38</v>
      </c>
      <c r="F31" s="32">
        <v>14</v>
      </c>
      <c r="G31" s="32">
        <v>41</v>
      </c>
      <c r="H31" s="33">
        <v>21</v>
      </c>
      <c r="I31" s="32">
        <v>19</v>
      </c>
      <c r="J31" s="32">
        <v>15</v>
      </c>
      <c r="K31" s="44">
        <v>224</v>
      </c>
      <c r="L31" s="45">
        <v>0.32</v>
      </c>
      <c r="M31" s="46">
        <v>229</v>
      </c>
      <c r="N31" s="46">
        <v>241</v>
      </c>
      <c r="O31" s="46">
        <v>-12</v>
      </c>
      <c r="P31" s="34">
        <v>114</v>
      </c>
      <c r="Q31" s="34">
        <v>206</v>
      </c>
      <c r="R31" s="34" t="s">
        <v>464</v>
      </c>
      <c r="S31" s="34" t="s">
        <v>464</v>
      </c>
      <c r="T31" s="34" t="s">
        <v>26</v>
      </c>
    </row>
    <row r="32" ht="16.35" customHeight="1" spans="1:20">
      <c r="A32" s="30">
        <v>30</v>
      </c>
      <c r="B32" s="31" t="s">
        <v>296</v>
      </c>
      <c r="C32" s="32">
        <v>65</v>
      </c>
      <c r="D32" s="32">
        <v>25</v>
      </c>
      <c r="E32" s="32">
        <v>25</v>
      </c>
      <c r="F32" s="32">
        <v>20</v>
      </c>
      <c r="G32" s="32">
        <v>33</v>
      </c>
      <c r="H32" s="33">
        <v>25</v>
      </c>
      <c r="I32" s="32">
        <v>13</v>
      </c>
      <c r="J32" s="32">
        <v>15</v>
      </c>
      <c r="K32" s="44">
        <v>221</v>
      </c>
      <c r="L32" s="45">
        <v>0.315714285714286</v>
      </c>
      <c r="M32" s="46">
        <v>225</v>
      </c>
      <c r="N32" s="46">
        <v>245</v>
      </c>
      <c r="O32" s="46">
        <v>-20</v>
      </c>
      <c r="P32" s="34">
        <v>115</v>
      </c>
      <c r="Q32" s="34">
        <v>205</v>
      </c>
      <c r="R32" s="34" t="s">
        <v>464</v>
      </c>
      <c r="S32" s="34" t="s">
        <v>464</v>
      </c>
      <c r="T32" s="34" t="s">
        <v>26</v>
      </c>
    </row>
    <row r="33" ht="16.35" customHeight="1" spans="1:20">
      <c r="A33" s="30">
        <v>31</v>
      </c>
      <c r="B33" s="31" t="s">
        <v>314</v>
      </c>
      <c r="C33" s="32">
        <v>39</v>
      </c>
      <c r="D33" s="32">
        <v>13</v>
      </c>
      <c r="E33" s="36">
        <v>32</v>
      </c>
      <c r="F33" s="32">
        <v>22</v>
      </c>
      <c r="G33" s="32">
        <v>43</v>
      </c>
      <c r="H33" s="33">
        <v>13</v>
      </c>
      <c r="I33" s="32">
        <v>21</v>
      </c>
      <c r="J33" s="32">
        <v>23</v>
      </c>
      <c r="K33" s="44">
        <v>206</v>
      </c>
      <c r="L33" s="45">
        <v>0.294285714285714</v>
      </c>
      <c r="M33" s="46">
        <v>260</v>
      </c>
      <c r="N33" s="46">
        <v>261</v>
      </c>
      <c r="O33" s="46">
        <v>-1</v>
      </c>
      <c r="P33" s="34">
        <v>84</v>
      </c>
      <c r="Q33" s="34">
        <v>281</v>
      </c>
      <c r="R33" s="34" t="s">
        <v>464</v>
      </c>
      <c r="S33" s="34" t="s">
        <v>464</v>
      </c>
      <c r="T33" s="34" t="s">
        <v>26</v>
      </c>
    </row>
    <row r="34" ht="16.35" customHeight="1" spans="1:20">
      <c r="A34" s="30">
        <v>32</v>
      </c>
      <c r="B34" s="31" t="s">
        <v>317</v>
      </c>
      <c r="C34" s="32">
        <v>45</v>
      </c>
      <c r="D34" s="32">
        <v>10</v>
      </c>
      <c r="E34" s="32">
        <v>26</v>
      </c>
      <c r="F34" s="32">
        <v>22</v>
      </c>
      <c r="G34" s="32">
        <v>43</v>
      </c>
      <c r="H34" s="33">
        <v>18</v>
      </c>
      <c r="I34" s="32">
        <v>22</v>
      </c>
      <c r="J34" s="32">
        <v>18</v>
      </c>
      <c r="K34" s="44">
        <v>204</v>
      </c>
      <c r="L34" s="45">
        <v>0.291428571428571</v>
      </c>
      <c r="M34" s="46">
        <v>232</v>
      </c>
      <c r="N34" s="46">
        <v>266</v>
      </c>
      <c r="O34" s="46">
        <v>-34</v>
      </c>
      <c r="P34" s="34">
        <v>81</v>
      </c>
      <c r="Q34" s="34">
        <v>287</v>
      </c>
      <c r="R34" s="34" t="s">
        <v>464</v>
      </c>
      <c r="S34" s="34" t="s">
        <v>464</v>
      </c>
      <c r="T34" s="34" t="s">
        <v>26</v>
      </c>
    </row>
    <row r="35" ht="16.35" customHeight="1" spans="1:20">
      <c r="A35" s="30">
        <v>33</v>
      </c>
      <c r="B35" s="31" t="s">
        <v>320</v>
      </c>
      <c r="C35" s="32">
        <v>56</v>
      </c>
      <c r="D35" s="32">
        <v>12</v>
      </c>
      <c r="E35" s="32">
        <v>35</v>
      </c>
      <c r="F35" s="32">
        <v>15</v>
      </c>
      <c r="G35" s="32">
        <v>34</v>
      </c>
      <c r="H35" s="33">
        <v>20</v>
      </c>
      <c r="I35" s="32">
        <v>18</v>
      </c>
      <c r="J35" s="32">
        <v>12</v>
      </c>
      <c r="K35" s="44">
        <v>202</v>
      </c>
      <c r="L35" s="45">
        <v>0.288571428571429</v>
      </c>
      <c r="M35" s="46">
        <v>283</v>
      </c>
      <c r="N35" s="46">
        <v>267</v>
      </c>
      <c r="O35" s="46">
        <v>16</v>
      </c>
      <c r="P35" s="34">
        <v>103</v>
      </c>
      <c r="Q35" s="34">
        <v>230</v>
      </c>
      <c r="R35" s="34" t="s">
        <v>464</v>
      </c>
      <c r="S35" s="34" t="s">
        <v>464</v>
      </c>
      <c r="T35" s="34" t="s">
        <v>26</v>
      </c>
    </row>
    <row r="36" ht="16.35" customHeight="1" spans="1:20">
      <c r="A36" s="30">
        <v>34</v>
      </c>
      <c r="B36" s="31" t="s">
        <v>324</v>
      </c>
      <c r="C36" s="32">
        <v>57</v>
      </c>
      <c r="D36" s="32">
        <v>17</v>
      </c>
      <c r="E36" s="32">
        <v>32</v>
      </c>
      <c r="F36" s="32">
        <v>9</v>
      </c>
      <c r="G36" s="32">
        <v>40</v>
      </c>
      <c r="H36" s="33">
        <v>7</v>
      </c>
      <c r="I36" s="32">
        <v>20</v>
      </c>
      <c r="J36" s="32">
        <v>16</v>
      </c>
      <c r="K36" s="44">
        <v>198</v>
      </c>
      <c r="L36" s="45">
        <v>0.282857142857143</v>
      </c>
      <c r="M36" s="46">
        <v>273</v>
      </c>
      <c r="N36" s="46">
        <v>272</v>
      </c>
      <c r="O36" s="46">
        <v>1</v>
      </c>
      <c r="P36" s="34">
        <v>106</v>
      </c>
      <c r="Q36" s="34">
        <v>222</v>
      </c>
      <c r="R36" s="34" t="s">
        <v>464</v>
      </c>
      <c r="S36" s="34" t="s">
        <v>464</v>
      </c>
      <c r="T36" s="34" t="s">
        <v>26</v>
      </c>
    </row>
    <row r="37" ht="16.35" customHeight="1" spans="1:20">
      <c r="A37" s="30">
        <v>35</v>
      </c>
      <c r="B37" s="31" t="s">
        <v>325</v>
      </c>
      <c r="C37" s="32">
        <v>53</v>
      </c>
      <c r="D37" s="32">
        <v>14</v>
      </c>
      <c r="E37" s="32">
        <v>29</v>
      </c>
      <c r="F37" s="32">
        <v>20</v>
      </c>
      <c r="G37" s="32">
        <v>29</v>
      </c>
      <c r="H37" s="33">
        <v>15</v>
      </c>
      <c r="I37" s="32">
        <v>21</v>
      </c>
      <c r="J37" s="32">
        <v>17</v>
      </c>
      <c r="K37" s="44">
        <v>198</v>
      </c>
      <c r="L37" s="45">
        <v>0.282857142857143</v>
      </c>
      <c r="M37" s="46">
        <v>203</v>
      </c>
      <c r="N37" s="46">
        <v>273</v>
      </c>
      <c r="O37" s="46">
        <v>-70</v>
      </c>
      <c r="P37" s="34">
        <v>96</v>
      </c>
      <c r="Q37" s="34">
        <v>256</v>
      </c>
      <c r="R37" s="34" t="s">
        <v>464</v>
      </c>
      <c r="S37" s="34" t="s">
        <v>464</v>
      </c>
      <c r="T37" s="34" t="s">
        <v>26</v>
      </c>
    </row>
    <row r="38" ht="16.35" customHeight="1" spans="1:20">
      <c r="A38" s="30">
        <v>36</v>
      </c>
      <c r="B38" s="31" t="s">
        <v>335</v>
      </c>
      <c r="C38" s="32">
        <v>53</v>
      </c>
      <c r="D38" s="32">
        <v>10</v>
      </c>
      <c r="E38" s="32">
        <v>46</v>
      </c>
      <c r="F38" s="32">
        <v>11</v>
      </c>
      <c r="G38" s="32">
        <v>34</v>
      </c>
      <c r="H38" s="33">
        <v>15</v>
      </c>
      <c r="I38" s="32">
        <v>10</v>
      </c>
      <c r="J38" s="32">
        <v>11</v>
      </c>
      <c r="K38" s="44">
        <v>190</v>
      </c>
      <c r="L38" s="45">
        <v>0.271428571428571</v>
      </c>
      <c r="M38" s="46">
        <v>292</v>
      </c>
      <c r="N38" s="46">
        <v>284</v>
      </c>
      <c r="O38" s="46">
        <v>8</v>
      </c>
      <c r="P38" s="34">
        <v>109</v>
      </c>
      <c r="Q38" s="34">
        <v>216</v>
      </c>
      <c r="R38" s="34" t="s">
        <v>464</v>
      </c>
      <c r="S38" s="34" t="s">
        <v>464</v>
      </c>
      <c r="T38" s="34" t="s">
        <v>26</v>
      </c>
    </row>
    <row r="39" ht="16.35" customHeight="1" spans="1:20">
      <c r="A39" s="30">
        <v>37</v>
      </c>
      <c r="B39" s="31" t="s">
        <v>354</v>
      </c>
      <c r="C39" s="32">
        <v>51</v>
      </c>
      <c r="D39" s="32">
        <v>3</v>
      </c>
      <c r="E39" s="32">
        <v>38</v>
      </c>
      <c r="F39" s="32">
        <v>11</v>
      </c>
      <c r="G39" s="32">
        <v>8</v>
      </c>
      <c r="H39" s="33">
        <v>21</v>
      </c>
      <c r="I39" s="32">
        <v>15</v>
      </c>
      <c r="J39" s="32">
        <v>13</v>
      </c>
      <c r="K39" s="44">
        <v>160</v>
      </c>
      <c r="L39" s="45">
        <v>0.228571428571429</v>
      </c>
      <c r="M39" s="46">
        <v>281</v>
      </c>
      <c r="N39" s="46">
        <v>304</v>
      </c>
      <c r="O39" s="46">
        <v>-23</v>
      </c>
      <c r="P39" s="34">
        <v>92</v>
      </c>
      <c r="Q39" s="34">
        <v>269</v>
      </c>
      <c r="R39" s="34" t="s">
        <v>464</v>
      </c>
      <c r="S39" s="34" t="s">
        <v>464</v>
      </c>
      <c r="T39" s="34" t="s">
        <v>26</v>
      </c>
    </row>
    <row r="40" ht="16.35" customHeight="1" spans="1:20">
      <c r="A40" s="30">
        <v>38</v>
      </c>
      <c r="B40" s="31" t="s">
        <v>360</v>
      </c>
      <c r="C40" s="32">
        <v>49</v>
      </c>
      <c r="D40" s="32">
        <v>9</v>
      </c>
      <c r="E40" s="32">
        <v>23</v>
      </c>
      <c r="F40" s="32">
        <v>16</v>
      </c>
      <c r="G40" s="32">
        <v>16</v>
      </c>
      <c r="H40" s="33">
        <v>23</v>
      </c>
      <c r="I40" s="32">
        <v>5</v>
      </c>
      <c r="J40" s="32">
        <v>8</v>
      </c>
      <c r="K40" s="44">
        <v>149</v>
      </c>
      <c r="L40" s="45">
        <v>0.212857142857143</v>
      </c>
      <c r="M40" s="46">
        <v>288</v>
      </c>
      <c r="N40" s="46">
        <v>309</v>
      </c>
      <c r="O40" s="46">
        <v>-21</v>
      </c>
      <c r="P40" s="34">
        <v>81</v>
      </c>
      <c r="Q40" s="34">
        <v>291</v>
      </c>
      <c r="R40" s="34" t="s">
        <v>464</v>
      </c>
      <c r="S40" s="34" t="s">
        <v>464</v>
      </c>
      <c r="T40" s="34" t="s">
        <v>26</v>
      </c>
    </row>
    <row r="41" ht="16.35" customHeight="1" spans="1:20">
      <c r="A41" s="30">
        <v>39</v>
      </c>
      <c r="B41" s="31" t="s">
        <v>371</v>
      </c>
      <c r="C41" s="32">
        <v>13</v>
      </c>
      <c r="D41" s="32">
        <v>19</v>
      </c>
      <c r="E41" s="32">
        <v>29</v>
      </c>
      <c r="F41" s="32">
        <v>5</v>
      </c>
      <c r="G41" s="32">
        <v>35</v>
      </c>
      <c r="H41" s="33">
        <v>18</v>
      </c>
      <c r="I41" s="32">
        <v>10</v>
      </c>
      <c r="J41" s="32">
        <v>4</v>
      </c>
      <c r="K41" s="44">
        <v>133</v>
      </c>
      <c r="L41" s="45">
        <v>0.19</v>
      </c>
      <c r="M41" s="46">
        <v>311</v>
      </c>
      <c r="N41" s="46">
        <v>320</v>
      </c>
      <c r="O41" s="46">
        <v>-9</v>
      </c>
      <c r="P41" s="34">
        <v>61</v>
      </c>
      <c r="Q41" s="34">
        <v>316</v>
      </c>
      <c r="R41" s="34" t="s">
        <v>464</v>
      </c>
      <c r="S41" s="34" t="s">
        <v>464</v>
      </c>
      <c r="T41" s="34" t="s">
        <v>26</v>
      </c>
    </row>
    <row r="42" ht="16.35" customHeight="1" spans="1:20">
      <c r="A42" s="30">
        <v>40</v>
      </c>
      <c r="B42" s="31" t="s">
        <v>387</v>
      </c>
      <c r="C42" s="32">
        <v>19</v>
      </c>
      <c r="D42" s="32">
        <v>9</v>
      </c>
      <c r="E42" s="32">
        <v>22</v>
      </c>
      <c r="F42" s="32">
        <v>14</v>
      </c>
      <c r="G42" s="32">
        <v>18</v>
      </c>
      <c r="H42" s="33">
        <v>6</v>
      </c>
      <c r="I42" s="32">
        <v>7</v>
      </c>
      <c r="J42" s="32">
        <v>9</v>
      </c>
      <c r="K42" s="44">
        <v>104</v>
      </c>
      <c r="L42" s="45">
        <v>0.148571428571429</v>
      </c>
      <c r="M42" s="46">
        <v>324</v>
      </c>
      <c r="N42" s="46">
        <v>336</v>
      </c>
      <c r="O42" s="46">
        <v>-12</v>
      </c>
      <c r="P42" s="34">
        <v>50</v>
      </c>
      <c r="Q42" s="34">
        <v>328</v>
      </c>
      <c r="R42" s="34" t="s">
        <v>464</v>
      </c>
      <c r="S42" s="34" t="s">
        <v>464</v>
      </c>
      <c r="T42" s="34" t="s">
        <v>26</v>
      </c>
    </row>
    <row r="43" ht="16.35" customHeight="1" spans="1:20">
      <c r="A43" s="30">
        <v>41</v>
      </c>
      <c r="B43" s="31" t="s">
        <v>395</v>
      </c>
      <c r="C43" s="32">
        <v>13</v>
      </c>
      <c r="D43" s="32">
        <v>3</v>
      </c>
      <c r="E43" s="32">
        <v>19</v>
      </c>
      <c r="F43" s="32">
        <v>8</v>
      </c>
      <c r="G43" s="32">
        <v>17</v>
      </c>
      <c r="H43" s="33">
        <v>1</v>
      </c>
      <c r="I43" s="32">
        <v>13</v>
      </c>
      <c r="J43" s="32">
        <v>13</v>
      </c>
      <c r="K43" s="44">
        <v>87</v>
      </c>
      <c r="L43" s="45">
        <v>0.124285714285714</v>
      </c>
      <c r="M43" s="46">
        <v>330</v>
      </c>
      <c r="N43" s="46">
        <v>344</v>
      </c>
      <c r="O43" s="46">
        <v>-14</v>
      </c>
      <c r="P43" s="34">
        <v>35</v>
      </c>
      <c r="Q43" s="34">
        <v>347</v>
      </c>
      <c r="R43" s="34" t="s">
        <v>464</v>
      </c>
      <c r="S43" s="34" t="s">
        <v>464</v>
      </c>
      <c r="T43" s="34" t="s">
        <v>26</v>
      </c>
    </row>
    <row r="44" ht="16.35" customHeight="1" spans="1:20">
      <c r="A44" s="30">
        <v>42</v>
      </c>
      <c r="B44" s="31" t="s">
        <v>396</v>
      </c>
      <c r="C44" s="32">
        <v>18</v>
      </c>
      <c r="D44" s="32">
        <v>6</v>
      </c>
      <c r="E44" s="32">
        <v>31</v>
      </c>
      <c r="F44" s="32">
        <v>2</v>
      </c>
      <c r="G44" s="32">
        <v>6</v>
      </c>
      <c r="H44" s="33">
        <v>10</v>
      </c>
      <c r="I44" s="32">
        <v>7</v>
      </c>
      <c r="J44" s="32">
        <v>0</v>
      </c>
      <c r="K44" s="44">
        <v>80</v>
      </c>
      <c r="L44" s="45">
        <v>0.114285714285714</v>
      </c>
      <c r="M44" s="46">
        <v>345</v>
      </c>
      <c r="N44" s="46">
        <v>345</v>
      </c>
      <c r="O44" s="46">
        <v>0</v>
      </c>
      <c r="P44" s="34">
        <v>55</v>
      </c>
      <c r="Q44" s="34">
        <v>323</v>
      </c>
      <c r="R44" s="34" t="s">
        <v>464</v>
      </c>
      <c r="S44" s="34" t="s">
        <v>464</v>
      </c>
      <c r="T44" s="34" t="s">
        <v>26</v>
      </c>
    </row>
    <row r="45" ht="16.35" customHeight="1" spans="1:20">
      <c r="A45" s="30">
        <v>43</v>
      </c>
      <c r="B45" s="31" t="s">
        <v>401</v>
      </c>
      <c r="C45" s="32">
        <v>11</v>
      </c>
      <c r="D45" s="32">
        <v>3</v>
      </c>
      <c r="E45" s="32">
        <v>13</v>
      </c>
      <c r="F45" s="32">
        <v>2</v>
      </c>
      <c r="G45" s="32">
        <v>6</v>
      </c>
      <c r="H45" s="33">
        <v>8</v>
      </c>
      <c r="I45" s="32">
        <v>9</v>
      </c>
      <c r="J45" s="32">
        <v>10</v>
      </c>
      <c r="K45" s="44">
        <v>62</v>
      </c>
      <c r="L45" s="45">
        <v>0.0885714285714286</v>
      </c>
      <c r="M45" s="46">
        <v>347</v>
      </c>
      <c r="N45" s="46">
        <v>350</v>
      </c>
      <c r="O45" s="46">
        <v>-3</v>
      </c>
      <c r="P45" s="34">
        <v>27</v>
      </c>
      <c r="Q45" s="34">
        <v>349</v>
      </c>
      <c r="R45" s="34" t="s">
        <v>464</v>
      </c>
      <c r="S45" s="34" t="s">
        <v>464</v>
      </c>
      <c r="T45" s="34" t="s">
        <v>26</v>
      </c>
    </row>
    <row r="46" ht="16.35" customHeight="1" spans="1:20">
      <c r="A46" s="30">
        <v>44</v>
      </c>
      <c r="B46" s="31" t="s">
        <v>402</v>
      </c>
      <c r="C46" s="32">
        <v>2</v>
      </c>
      <c r="D46" s="32">
        <v>3</v>
      </c>
      <c r="E46" s="32">
        <v>22</v>
      </c>
      <c r="F46" s="32">
        <v>6</v>
      </c>
      <c r="G46" s="32">
        <v>6</v>
      </c>
      <c r="H46" s="33">
        <v>14</v>
      </c>
      <c r="I46" s="32">
        <v>4</v>
      </c>
      <c r="J46" s="32">
        <v>4</v>
      </c>
      <c r="K46" s="44">
        <v>61</v>
      </c>
      <c r="L46" s="45">
        <v>0.0871428571428571</v>
      </c>
      <c r="M46" s="46">
        <v>342</v>
      </c>
      <c r="N46" s="46">
        <v>351</v>
      </c>
      <c r="O46" s="46">
        <v>-9</v>
      </c>
      <c r="P46" s="34">
        <v>27</v>
      </c>
      <c r="Q46" s="34">
        <v>350</v>
      </c>
      <c r="R46" s="34" t="s">
        <v>464</v>
      </c>
      <c r="S46" s="34" t="s">
        <v>464</v>
      </c>
      <c r="T46" s="34" t="s">
        <v>26</v>
      </c>
    </row>
    <row r="47" ht="13.5" spans="1:20">
      <c r="A47" s="12" t="s">
        <v>404</v>
      </c>
      <c r="B47" s="12"/>
      <c r="C47" s="41">
        <f t="shared" ref="C47:K47" si="0">AVERAGE(C3:C46)</f>
        <v>57.3181818181818</v>
      </c>
      <c r="D47" s="41">
        <f t="shared" si="0"/>
        <v>31.3636363636364</v>
      </c>
      <c r="E47" s="41">
        <f t="shared" si="0"/>
        <v>41.1590909090909</v>
      </c>
      <c r="F47" s="41">
        <f t="shared" si="0"/>
        <v>26.3181818181818</v>
      </c>
      <c r="G47" s="41">
        <f t="shared" si="0"/>
        <v>41.9090909090909</v>
      </c>
      <c r="H47" s="41">
        <f t="shared" si="0"/>
        <v>29.2045454545455</v>
      </c>
      <c r="I47" s="41">
        <f t="shared" si="0"/>
        <v>22.2045454545455</v>
      </c>
      <c r="J47" s="41">
        <f t="shared" si="0"/>
        <v>21.2954545454545</v>
      </c>
      <c r="K47" s="41">
        <f t="shared" si="0"/>
        <v>270.772727272727</v>
      </c>
      <c r="L47" s="41"/>
      <c r="M47" s="41"/>
      <c r="N47" s="41"/>
      <c r="O47" s="41"/>
      <c r="P47" s="41">
        <f>AVERAGE(P3:P46)</f>
        <v>129.840909090909</v>
      </c>
      <c r="Q47" s="25"/>
      <c r="R47" s="25"/>
      <c r="S47" s="25"/>
      <c r="T47" s="25"/>
    </row>
    <row r="48" ht="13.5" spans="1:20">
      <c r="A48" s="12" t="s">
        <v>36</v>
      </c>
      <c r="B48" s="12"/>
      <c r="C48" s="42">
        <f>(SUM(C3:C46)/COUNT(C3:C46))/120</f>
        <v>0.477651515151515</v>
      </c>
      <c r="D48" s="42">
        <f>(SUM(D3:D46)/COUNT(D3:D46))/120</f>
        <v>0.261363636363636</v>
      </c>
      <c r="E48" s="42">
        <f>(SUM(E3:E46)/COUNT(E3:E46))/120</f>
        <v>0.342992424242424</v>
      </c>
      <c r="F48" s="42">
        <f>(SUM(F3:F46)/COUNT(F3:F46))/80</f>
        <v>0.328977272727273</v>
      </c>
      <c r="G48" s="42">
        <f>(SUM(G3:G46)/COUNT(G3:G46))/80</f>
        <v>0.523863636363636</v>
      </c>
      <c r="H48" s="42">
        <f>(SUM(H3:H46)/COUNT(H3:H46))/80</f>
        <v>0.365056818181818</v>
      </c>
      <c r="I48" s="42">
        <f>(SUM(I3:I46)/COUNT(I3:I46))/50</f>
        <v>0.444090909090909</v>
      </c>
      <c r="J48" s="42">
        <f>(SUM(J3:J46)/COUNT(J3:J46))/50</f>
        <v>0.425909090909091</v>
      </c>
      <c r="K48" s="42">
        <f>(SUM(K3:K46)/COUNT(K3:K46))/700</f>
        <v>0.386818181818182</v>
      </c>
      <c r="L48" s="42"/>
      <c r="M48" s="42"/>
      <c r="N48" s="42"/>
      <c r="O48" s="42"/>
      <c r="P48" s="42">
        <f>(SUM(P3:P46)/COUNT(P3:P46))/360</f>
        <v>0.360669191919192</v>
      </c>
      <c r="Q48" s="14"/>
      <c r="R48" s="14"/>
      <c r="S48" s="12"/>
      <c r="T48" s="12"/>
    </row>
    <row r="49" ht="13.5" spans="1:20">
      <c r="A49" s="12" t="s">
        <v>405</v>
      </c>
      <c r="B49" s="12"/>
      <c r="C49" s="43">
        <f>COUNTIF(C3:C46,"&gt;=72")</f>
        <v>10</v>
      </c>
      <c r="D49" s="43">
        <f>COUNTIF(D3:D46,"&gt;=72")</f>
        <v>4</v>
      </c>
      <c r="E49" s="43">
        <f>COUNTIF(E3:E46,"&gt;=72")</f>
        <v>3</v>
      </c>
      <c r="F49" s="43">
        <f>COUNTIF(F3:F46,"&gt;=48")</f>
        <v>6</v>
      </c>
      <c r="G49" s="43">
        <f>COUNTIF(G3:G46,"&gt;=48")</f>
        <v>21</v>
      </c>
      <c r="H49" s="43">
        <f>COUNTIF(H3:H46,"&gt;=48")</f>
        <v>7</v>
      </c>
      <c r="I49" s="43">
        <f>COUNTIF(I3:I46,"&gt;=30")</f>
        <v>11</v>
      </c>
      <c r="J49" s="43">
        <f>COUNTIF(J3:J46,"&gt;=30")</f>
        <v>6</v>
      </c>
      <c r="K49" s="43">
        <f>COUNTIF(K3:K46,"&gt;=420")</f>
        <v>6</v>
      </c>
      <c r="L49" s="43"/>
      <c r="M49" s="43"/>
      <c r="N49" s="43"/>
      <c r="O49" s="43"/>
      <c r="P49" s="43">
        <f>COUNTIF(P3:P46,"&gt;=216")</f>
        <v>3</v>
      </c>
      <c r="Q49" s="12"/>
      <c r="R49" s="12"/>
      <c r="S49" s="12"/>
      <c r="T49" s="12"/>
    </row>
    <row r="50" ht="13.5" spans="1:20">
      <c r="A50" s="12" t="s">
        <v>406</v>
      </c>
      <c r="B50" s="12"/>
      <c r="C50" s="42">
        <f>(COUNTIF(C3:C46,"&gt;=72")/COUNT(C3:C46))</f>
        <v>0.227272727272727</v>
      </c>
      <c r="D50" s="42">
        <f>(COUNTIF(D3:D46,"&gt;=72")/COUNT(D3:D46))</f>
        <v>0.0909090909090909</v>
      </c>
      <c r="E50" s="42">
        <f>(COUNTIF(E3:E46,"&gt;=72")/COUNT(E3:E46))</f>
        <v>0.0681818181818182</v>
      </c>
      <c r="F50" s="42">
        <f>(COUNTIF(F3:F46,"&gt;=48")/COUNT(F3:F46))</f>
        <v>0.136363636363636</v>
      </c>
      <c r="G50" s="42">
        <f>(COUNTIF(G3:G46,"&gt;=48")/COUNT(G3:G46))</f>
        <v>0.477272727272727</v>
      </c>
      <c r="H50" s="42">
        <f>(COUNTIF(H3:H46,"&gt;=48")/COUNT(H3:H46))</f>
        <v>0.159090909090909</v>
      </c>
      <c r="I50" s="42">
        <f>(COUNTIF(I3:I46,"&gt;=30")/COUNT(I3:I46))</f>
        <v>0.25</v>
      </c>
      <c r="J50" s="42">
        <f>(COUNTIF(J3:J46,"&gt;=30")/COUNT(J3:J46))</f>
        <v>0.136363636363636</v>
      </c>
      <c r="K50" s="42">
        <f>(COUNTIF(K3:K46,"&gt;=420")/COUNT(K3:K46))</f>
        <v>0.136363636363636</v>
      </c>
      <c r="L50" s="42"/>
      <c r="M50" s="42"/>
      <c r="N50" s="42"/>
      <c r="O50" s="42"/>
      <c r="P50" s="42">
        <f>(COUNTIF(P3:P46,"&gt;=216")/COUNT(P3:P46))</f>
        <v>0.0681818181818182</v>
      </c>
      <c r="Q50" s="14"/>
      <c r="R50" s="14"/>
      <c r="S50" s="12"/>
      <c r="T50" s="12"/>
    </row>
    <row r="51" ht="13.5" spans="1:20">
      <c r="A51" s="12" t="s">
        <v>407</v>
      </c>
      <c r="B51" s="12"/>
      <c r="C51" s="43">
        <f>COUNTIF(C3:C46,"&gt;=96")</f>
        <v>0</v>
      </c>
      <c r="D51" s="43">
        <f>COUNTIF(D3:D46,"&gt;=96")</f>
        <v>1</v>
      </c>
      <c r="E51" s="43">
        <f>COUNTIF(E3:E46,"&gt;=96")</f>
        <v>0</v>
      </c>
      <c r="F51" s="43">
        <f>COUNTIF(F3:F46,"&gt;=64")</f>
        <v>2</v>
      </c>
      <c r="G51" s="43">
        <f>COUNTIF(G3:G46,"&gt;=64")</f>
        <v>2</v>
      </c>
      <c r="H51" s="43">
        <f>COUNTIF(H3:H46,"&gt;=64")</f>
        <v>2</v>
      </c>
      <c r="I51" s="43">
        <f>COUNTIF(I3:I46,"&gt;=40")</f>
        <v>1</v>
      </c>
      <c r="J51" s="43">
        <f>COUNTIF(J3:J46,"&gt;=40")</f>
        <v>0</v>
      </c>
      <c r="K51" s="43">
        <f>COUNTIF(K3:K46,"&gt;=560")</f>
        <v>0</v>
      </c>
      <c r="L51" s="43"/>
      <c r="M51" s="43"/>
      <c r="N51" s="43"/>
      <c r="O51" s="43"/>
      <c r="P51" s="43">
        <f>COUNTIF(P3:P46,"&gt;=288")</f>
        <v>1</v>
      </c>
      <c r="Q51" s="12"/>
      <c r="R51" s="12"/>
      <c r="S51" s="12"/>
      <c r="T51" s="12"/>
    </row>
    <row r="52" ht="13.5" spans="1:20">
      <c r="A52" s="12" t="s">
        <v>408</v>
      </c>
      <c r="B52" s="12"/>
      <c r="C52" s="42">
        <f>(COUNTIF(C3:C46,"&gt;=96")/COUNT(C3:C46))*100%</f>
        <v>0</v>
      </c>
      <c r="D52" s="42">
        <f>(COUNTIF(D3:D46,"&gt;=96")/COUNT(D3:D46))*100%</f>
        <v>0.0227272727272727</v>
      </c>
      <c r="E52" s="42">
        <f>(COUNTIF(E3:E46,"&gt;=96")/COUNT(E3:E46))*100%</f>
        <v>0</v>
      </c>
      <c r="F52" s="42">
        <f>(COUNTIF(F3:F46,"&gt;=64")/COUNT(F3:F46))*100%</f>
        <v>0.0454545454545455</v>
      </c>
      <c r="G52" s="42">
        <f>(COUNTIF(G3:G46,"&gt;=64")/COUNT(G3:G46))*100%</f>
        <v>0.0454545454545455</v>
      </c>
      <c r="H52" s="42">
        <f>(COUNTIF(H3:H46,"&gt;=64")/COUNT(H3:H46))*100%</f>
        <v>0.0454545454545455</v>
      </c>
      <c r="I52" s="42">
        <f>(COUNTIF(I3:I46,"&gt;=40")/COUNT(I3:I46))*100%</f>
        <v>0.0227272727272727</v>
      </c>
      <c r="J52" s="42">
        <f>(COUNTIF(J3:J46,"&gt;=40")/COUNT(J3:J46))*100%</f>
        <v>0</v>
      </c>
      <c r="K52" s="42">
        <f>(COUNTIF(K3:K46,"&gt;=560")/COUNT(K3:K46))*100%</f>
        <v>0</v>
      </c>
      <c r="L52" s="42"/>
      <c r="M52" s="42"/>
      <c r="N52" s="42"/>
      <c r="O52" s="42"/>
      <c r="P52" s="42">
        <f>(COUNTIF(P3:P46,"&gt;=288")/COUNT(P3:P46))*100%</f>
        <v>0.0227272727272727</v>
      </c>
      <c r="Q52" s="14"/>
      <c r="R52" s="14"/>
      <c r="S52" s="12"/>
      <c r="T52" s="12"/>
    </row>
    <row r="53" ht="13.5" spans="1:20">
      <c r="A53" s="12" t="s">
        <v>409</v>
      </c>
      <c r="B53" s="12"/>
      <c r="C53" s="43">
        <f>COUNTIF(C3:C46,"&gt;=90")</f>
        <v>3</v>
      </c>
      <c r="D53" s="43">
        <f>COUNTIF(D3:D46,"&gt;=90")</f>
        <v>1</v>
      </c>
      <c r="E53" s="43">
        <f>COUNTIF(E3:E46,"&gt;=90")</f>
        <v>2</v>
      </c>
      <c r="F53" s="43">
        <f>COUNTIF(F3:F46,"&gt;=60")</f>
        <v>2</v>
      </c>
      <c r="G53" s="43">
        <f>COUNTIF(G3:G46,"&gt;=60")</f>
        <v>5</v>
      </c>
      <c r="H53" s="43">
        <f>COUNTIF(H3:H46,"&gt;=60")</f>
        <v>2</v>
      </c>
      <c r="I53" s="43">
        <f>COUNTIF(I3:I46,"&gt;=37.5")</f>
        <v>2</v>
      </c>
      <c r="J53" s="43">
        <f>COUNTIF(J3:J46,"&gt;=37.5")</f>
        <v>1</v>
      </c>
      <c r="K53" s="43">
        <f>COUNTIF(K3:K46,"&gt;=525")</f>
        <v>2</v>
      </c>
      <c r="L53" s="43"/>
      <c r="M53" s="43"/>
      <c r="N53" s="43"/>
      <c r="O53" s="43"/>
      <c r="P53" s="43">
        <f>COUNTIF(P3:P46,"&gt;=270")</f>
        <v>1</v>
      </c>
      <c r="Q53" s="12"/>
      <c r="R53" s="12"/>
      <c r="S53" s="12"/>
      <c r="T53" s="12"/>
    </row>
    <row r="54" ht="13.5" spans="1:20">
      <c r="A54" s="12" t="s">
        <v>410</v>
      </c>
      <c r="B54" s="12"/>
      <c r="C54" s="43">
        <f>COUNTIF(C3:C46,"&lt;48")</f>
        <v>8</v>
      </c>
      <c r="D54" s="43">
        <f>COUNTIF(D3:D46,"&lt;48")</f>
        <v>33</v>
      </c>
      <c r="E54" s="43">
        <f>COUNTIF(E3:E46,"&lt;48")</f>
        <v>30</v>
      </c>
      <c r="F54" s="43">
        <f>COUNTIF(F3:F46,"&lt;32")</f>
        <v>29</v>
      </c>
      <c r="G54" s="43">
        <f>COUNTIF(G3:G46,"&lt;32")</f>
        <v>8</v>
      </c>
      <c r="H54" s="43">
        <f>COUNTIF(H3:H46,"&lt;32")</f>
        <v>25</v>
      </c>
      <c r="I54" s="43">
        <f>COUNTIF(I3:I46,"&lt;20")</f>
        <v>17</v>
      </c>
      <c r="J54" s="43">
        <f>COUNTIF(J3:J46,"&lt;20")</f>
        <v>18</v>
      </c>
      <c r="K54" s="43">
        <f>COUNTIF(K3:K46,"&lt;280")</f>
        <v>25</v>
      </c>
      <c r="L54" s="43"/>
      <c r="M54" s="43"/>
      <c r="N54" s="43"/>
      <c r="O54" s="43"/>
      <c r="P54" s="43">
        <f>COUNTIF(P3:P46,"&lt;144")</f>
        <v>28</v>
      </c>
      <c r="Q54" s="12"/>
      <c r="R54" s="12"/>
      <c r="S54" s="12"/>
      <c r="T54" s="12"/>
    </row>
    <row r="55" ht="13.5" spans="1:20">
      <c r="A55" s="12" t="s">
        <v>411</v>
      </c>
      <c r="B55" s="12"/>
      <c r="C55" s="41">
        <f>(SUM(C3:C46)/COUNT(C3:C46))/120+(COUNTIF(C3:C46,"&gt;=72")/COUNT(C3:C46))+(COUNTIF(C3:C46,"&gt;=96")/COUNT(C3:C46))</f>
        <v>0.704924242424242</v>
      </c>
      <c r="D55" s="41">
        <f>(SUM(D3:D46)/COUNT(D3:D46))/120+(COUNTIF(D3:D46,"&gt;=72")/COUNT(D3:D46))+(COUNTIF(D3:D46,"&gt;=96")/COUNT(D3:D46))</f>
        <v>0.375</v>
      </c>
      <c r="E55" s="41">
        <f>(SUM(E3:E46)/COUNT(E3:E46))/120+(COUNTIF(E3:E46,"&gt;=72")/COUNT(E3:E46))+(COUNTIF(E3:E46,"&gt;=96")/COUNT(E3:E46))</f>
        <v>0.411174242424242</v>
      </c>
      <c r="F55" s="41">
        <f>(SUM(F3:F46)/COUNT(F3:F46))/80+(COUNTIF(F3:F46,"&gt;=48")/COUNT(F3:F46))+(COUNTIF(F3:F46,"&gt;=64")/COUNT(F3:F46))</f>
        <v>0.510795454545454</v>
      </c>
      <c r="G55" s="41">
        <f>(SUM(G3:G46)/COUNT(G3:G46))/80+(COUNTIF(G3:G46,"&gt;=48")/COUNT(G3:G46))+(COUNTIF(G3:G46,"&gt;=64")/COUNT(G3:G46))</f>
        <v>1.04659090909091</v>
      </c>
      <c r="H55" s="41">
        <f>(SUM(H3:H46)/COUNT(H3:H46))/80+(COUNTIF(H3:H46,"&gt;=48")/COUNT(H3:H46))+(COUNTIF(H3:H46,"&gt;=64")/COUNT(H3:H46))</f>
        <v>0.569602272727273</v>
      </c>
      <c r="I55" s="41">
        <f>(SUM(I3:I46)/COUNT(I3:I46))/50+(COUNTIF(I3:I46,"&gt;=30")/COUNT(I3:I46))+(COUNTIF(I3:I46,"&gt;=40")/COUNT(I3:I46))</f>
        <v>0.716818181818182</v>
      </c>
      <c r="J55" s="41">
        <f>(SUM(J3:J46)/COUNT(J3:J46))/50+(COUNTIF(J3:J46,"&gt;=30")/COUNT(J3:J46))+(COUNTIF(J3:J46,"&gt;=40")/COUNT(J3:J46))</f>
        <v>0.562272727272727</v>
      </c>
      <c r="K55" s="41">
        <f>(SUM(K3:K46)/COUNT(K3:K46))/700+(COUNTIF(K3:K46,"&gt;=420")/COUNT(K3:K46))+(COUNTIF(K3:K46,"&gt;=560")/COUNT(K3:K46))</f>
        <v>0.523181818181818</v>
      </c>
      <c r="L55" s="41"/>
      <c r="M55" s="41"/>
      <c r="N55" s="41"/>
      <c r="O55" s="41"/>
      <c r="P55" s="41">
        <f>(SUM(P3:P46)/COUNT(P3:P46))/360+(COUNTIF(P3:P46,"&gt;=216")/COUNT(P3:P46))+(COUNTIF(P3:P46,"&gt;=288")/COUNT(P3:P46))</f>
        <v>0.451578282828283</v>
      </c>
      <c r="Q55" s="13"/>
      <c r="R55" s="13"/>
      <c r="S55" s="12"/>
      <c r="T55" s="12"/>
    </row>
  </sheetData>
  <sortState ref="A3:T48">
    <sortCondition ref="M3:M48"/>
  </sortState>
  <mergeCells count="10">
    <mergeCell ref="A1:T1"/>
    <mergeCell ref="A47:B47"/>
    <mergeCell ref="A48:B48"/>
    <mergeCell ref="A49:B49"/>
    <mergeCell ref="A50:B50"/>
    <mergeCell ref="A51:B51"/>
    <mergeCell ref="A52:B52"/>
    <mergeCell ref="A53:B53"/>
    <mergeCell ref="A54:B54"/>
    <mergeCell ref="A55:B55"/>
  </mergeCells>
  <conditionalFormatting sqref="F3">
    <cfRule type="cellIs" dxfId="1" priority="30" operator="greaterThanOrEqual">
      <formula>64</formula>
    </cfRule>
    <cfRule type="cellIs" dxfId="0" priority="29" operator="lessThan">
      <formula>48</formula>
    </cfRule>
  </conditionalFormatting>
  <conditionalFormatting sqref="G3:I3">
    <cfRule type="cellIs" dxfId="1" priority="20" operator="greaterThanOrEqual">
      <formula>64</formula>
    </cfRule>
    <cfRule type="cellIs" dxfId="0" priority="19" operator="lessThan">
      <formula>48</formula>
    </cfRule>
    <cfRule type="cellIs" dxfId="1" priority="18" operator="greaterThanOrEqual">
      <formula>40</formula>
    </cfRule>
    <cfRule type="cellIs" dxfId="0" priority="17" operator="lessThan">
      <formula>30</formula>
    </cfRule>
  </conditionalFormatting>
  <conditionalFormatting sqref="J3">
    <cfRule type="cellIs" dxfId="1" priority="10" operator="greaterThanOrEqual">
      <formula>64</formula>
    </cfRule>
    <cfRule type="cellIs" dxfId="0" priority="9" operator="lessThan">
      <formula>48</formula>
    </cfRule>
    <cfRule type="cellIs" dxfId="1" priority="8" operator="greaterThanOrEqual">
      <formula>40</formula>
    </cfRule>
    <cfRule type="cellIs" dxfId="0" priority="7" operator="lessThan">
      <formula>30</formula>
    </cfRule>
  </conditionalFormatting>
  <conditionalFormatting sqref="C3 D3:E3">
    <cfRule type="cellIs" dxfId="1" priority="34" operator="greaterThanOrEqual">
      <formula>64</formula>
    </cfRule>
    <cfRule type="cellIs" dxfId="0" priority="33" operator="lessThan">
      <formula>48</formula>
    </cfRule>
    <cfRule type="cellIs" dxfId="1" priority="32" operator="greaterThanOrEqual">
      <formula>40</formula>
    </cfRule>
    <cfRule type="cellIs" dxfId="0" priority="31" operator="lessThan">
      <formula>30</formula>
    </cfRule>
  </conditionalFormatting>
  <conditionalFormatting sqref="C4:D4 F4 E4 C5:D5 F5 E5 C6:D6 F6 E6 C7:D7 F7 E7 C8:D8 F8 E8 C9:D9 F9 E9 C10:D10 F10 E10 C11:D11 F11 E11 C12:D12 F12 E12 C13:D13 F13 E13 C14:D14 F14 E14 C15:D15 F15 E15 C16:D16 F16 E16 C17:D17 F17 E17 C18:D19 F18:F19 E18:E19 C20:D20 F20 E20 C21:D21 F21 E21 C22:D22 F22 E22 C23:D23 F23 E23 C24:D24 F24 E24 C25:D25 F25 E25 C26:D26 F26 E26 C27:D27 F27 E27 C28:D28 F28 E28 C29:D29 F29 E29 C30:D30 F30 E30 C31:D31 F31 E31 C32:D32 F32 E32 C33:D33 F33 C34:D35 E34:F35 C36:D37 E36:F37 C38:D38 E38:F38 C39:D39 E39:F39 C40:D40 E40:F40 C41:D41 E41:F41 C42:D42 E42:F42 C43:D44 E43:F44 C45:F46">
    <cfRule type="cellIs" dxfId="1" priority="40" operator="greaterThanOrEqual">
      <formula>64</formula>
    </cfRule>
    <cfRule type="cellIs" dxfId="0" priority="39" operator="lessThan">
      <formula>48</formula>
    </cfRule>
  </conditionalFormatting>
  <conditionalFormatting sqref="C4 D4 E4 C5 D5 E5 C6 D6 E6 C7 D7 E7 C8 D8 E8 C9 D9 E9 C10 D10 E10 C11 D11 E11 C12 D12 E12 C13 D13 E13 C14 D14 E14 C15 D15 E15 C16 D16 E16 C17 D17 E17 C18:C19 D18:D19 E18:E19 C20 D20 E20 C21 D21 E21 C22 D22 E22 C23 D23 E23 C24 D24 E24 C25 D25 E25 C26 D26 E26 C27 D27 E27 C28 D28 E28 C29 D29 E29 C30 D30 C31 D31 E31 C32 D32 E32 C33 F33 D33 C34:C35 D34:D35 E34:E35 C36:C37 D36:D37 E36:E37 C38 E38 C39 D39 E39 C40 D40 E40 C41 D41 E41 C42 D42 E42 C43:C44 D43:E44 C45:E46">
    <cfRule type="cellIs" dxfId="1" priority="38" operator="greaterThanOrEqual">
      <formula>96</formula>
    </cfRule>
    <cfRule type="cellIs" dxfId="0" priority="37" operator="lessThan">
      <formula>72</formula>
    </cfRule>
  </conditionalFormatting>
  <conditionalFormatting sqref="G4:I4 G5:I5 G6:I6 G7:I7 G8:I8 G9:I9 G10:I10 G11:I11 G12:I12 G13:I13 G14:I14 G15:I15 G16:I16 G17:I17 G18:I19 G20:I20 G21:I21 G22:I22 G23:I23 G24:I24 G25:I25 G26:I26 G27:I27 G28:I28 G29:I29 G30:I30 G31:I31 G32:I32 G33:I33 G34:I35 G36:I37 G38:I38 G39:I39 G40:I40 G41:I41 G42:I42 G43:I44 G45:I46">
    <cfRule type="cellIs" dxfId="1" priority="28" operator="greaterThanOrEqual">
      <formula>64</formula>
    </cfRule>
    <cfRule type="cellIs" dxfId="0" priority="27" operator="lessThan">
      <formula>48</formula>
    </cfRule>
  </conditionalFormatting>
  <conditionalFormatting sqref="H4 H5 H6 H7 H8 G9 H9 G10 H10 G11 H11 G12 H12 G13 H13 G14 H14 G15 H15 H16 H17 H18:H19 H20 H21 H22 H23 H24 G24 H25 G25 H26 G26 H27 G27 H28 G28 H29 G29 H30 G30 H31 G31 H32 G32 H33 G33 H34:H35 G34:G35 H36:H37 G36:G37 H38 G38 H39 G39 H40 G40 G41 G42 G43:G44 G45:G46">
    <cfRule type="cellIs" dxfId="1" priority="26" operator="greaterThanOrEqual">
      <formula>64</formula>
    </cfRule>
    <cfRule type="cellIs" dxfId="0" priority="25" operator="lessThan">
      <formula>48</formula>
    </cfRule>
  </conditionalFormatting>
  <conditionalFormatting sqref="G4 G5 G6 G7 G8">
    <cfRule type="cellIs" dxfId="1" priority="22" operator="greaterThanOrEqual">
      <formula>64</formula>
    </cfRule>
    <cfRule type="cellIs" dxfId="0" priority="21" operator="lessThan">
      <formula>48</formula>
    </cfRule>
  </conditionalFormatting>
  <conditionalFormatting sqref="I4 I5 I6 I7 I8 I9 I10 I11 I12 I13 I14 I15 I16 I17 I18:I19 I20 I21 I22 I23 I24 I25 I26 I27 I28 I29 I30 I31 I32 I33 I34:I35 I36:I37 I38 I39 I40 I41 I42 I43:I44 I45:I46">
    <cfRule type="cellIs" dxfId="1" priority="24" operator="greaterThanOrEqual">
      <formula>40</formula>
    </cfRule>
    <cfRule type="cellIs" dxfId="0" priority="23" operator="lessThan">
      <formula>30</formula>
    </cfRule>
  </conditionalFormatting>
  <conditionalFormatting sqref="J4 J5 J6 J24 J25 J26 J27 J28 J29 J30 J31 J32 J33 J34:J35 J36:J37 J38 J39 J40 J41 J42 J43:J44 J45:J46">
    <cfRule type="cellIs" dxfId="1" priority="16" operator="greaterThanOrEqual">
      <formula>64</formula>
    </cfRule>
    <cfRule type="cellIs" dxfId="0" priority="15" operator="lessThan">
      <formula>48</formula>
    </cfRule>
  </conditionalFormatting>
  <conditionalFormatting sqref="J4 J5 J6">
    <cfRule type="cellIs" dxfId="1" priority="14" operator="greaterThanOrEqual">
      <formula>40</formula>
    </cfRule>
    <cfRule type="cellIs" dxfId="0" priority="13" operator="lessThan">
      <formula>30</formula>
    </cfRule>
  </conditionalFormatting>
  <conditionalFormatting sqref="J7 J8 J9 J10 J11 J12 J13 J14 J15 J16 J17 J18:J19 J20 J21 J22 J23">
    <cfRule type="cellIs" dxfId="1" priority="6" operator="greaterThanOrEqual">
      <formula>64</formula>
    </cfRule>
    <cfRule type="cellIs" dxfId="0" priority="5" operator="lessThan">
      <formula>48</formula>
    </cfRule>
  </conditionalFormatting>
  <conditionalFormatting sqref="J7 J8 J9 J10 J11 J12 J13 J14 J15">
    <cfRule type="cellIs" dxfId="1" priority="4" operator="greaterThanOrEqual">
      <formula>40</formula>
    </cfRule>
    <cfRule type="cellIs" dxfId="0" priority="3" operator="lessThan">
      <formula>30</formula>
    </cfRule>
  </conditionalFormatting>
  <conditionalFormatting sqref="F9 F10 F11 F12 F13 F14 F15 F16 F17 F18:F19 F20 F21 F22 F23 F24 F25 F26 F27 F28 F29 F30 F31 F32 F34:F35 F36:F37 F38 F39 F40 F41 F42 F43:F44 F45:F46">
    <cfRule type="cellIs" dxfId="1" priority="36" operator="greaterThanOrEqual">
      <formula>64</formula>
    </cfRule>
    <cfRule type="cellIs" dxfId="0" priority="35" operator="lessThan">
      <formula>48</formula>
    </cfRule>
  </conditionalFormatting>
  <conditionalFormatting sqref="J16 J17 J18:J19 J20 J21 J22 J23">
    <cfRule type="cellIs" dxfId="1" priority="2" operator="greaterThanOrEqual">
      <formula>64</formula>
    </cfRule>
    <cfRule type="cellIs" dxfId="0" priority="1" operator="lessThan">
      <formula>48</formula>
    </cfRule>
  </conditionalFormatting>
  <conditionalFormatting sqref="J24 J25 J26 J27 J28 J29 J30 J31 J32 J33 J34:J35 J36:J37 J38 J39 J40 J41 J42 J43:J44 J45:J46">
    <cfRule type="cellIs" dxfId="1" priority="12" operator="greaterThanOrEqual">
      <formula>40</formula>
    </cfRule>
    <cfRule type="cellIs" dxfId="0" priority="11"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89" fitToHeight="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7"/>
  <sheetViews>
    <sheetView topLeftCell="A33" workbookViewId="0">
      <selection activeCell="B61" sqref="B61"/>
    </sheetView>
  </sheetViews>
  <sheetFormatPr defaultColWidth="9" defaultRowHeight="14.25"/>
  <cols>
    <col min="1" max="1" width="5.375" style="27" customWidth="1"/>
    <col min="2" max="2" width="7.125" style="27" customWidth="1"/>
    <col min="3" max="10" width="5.625" style="27" customWidth="1"/>
    <col min="11" max="11" width="6.625" style="27" customWidth="1"/>
    <col min="12" max="12" width="5.875" style="27" customWidth="1"/>
    <col min="13" max="15" width="5" style="27" customWidth="1"/>
    <col min="16" max="16" width="6.25" style="27" customWidth="1"/>
    <col min="17" max="17" width="6.125" style="27" customWidth="1"/>
    <col min="18" max="18" width="6.25" customWidth="1"/>
    <col min="19" max="19" width="4.875" customWidth="1"/>
    <col min="20" max="20" width="4.75" customWidth="1"/>
  </cols>
  <sheetData>
    <row r="1" ht="28.5" customHeight="1" spans="1:20">
      <c r="A1" s="1" t="s">
        <v>466</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50</v>
      </c>
      <c r="C3" s="32">
        <v>90</v>
      </c>
      <c r="D3" s="36">
        <v>109</v>
      </c>
      <c r="E3" s="32">
        <v>95</v>
      </c>
      <c r="F3" s="32">
        <v>70</v>
      </c>
      <c r="G3" s="32">
        <v>62</v>
      </c>
      <c r="H3" s="33">
        <v>60</v>
      </c>
      <c r="I3" s="32">
        <v>40</v>
      </c>
      <c r="J3" s="32">
        <v>35</v>
      </c>
      <c r="K3" s="44">
        <v>561</v>
      </c>
      <c r="L3" s="45">
        <v>0.801428571428571</v>
      </c>
      <c r="M3" s="46">
        <v>3</v>
      </c>
      <c r="N3" s="46">
        <v>3</v>
      </c>
      <c r="O3" s="46">
        <v>0</v>
      </c>
      <c r="P3" s="34">
        <v>294</v>
      </c>
      <c r="Q3" s="34">
        <v>2</v>
      </c>
      <c r="R3" s="34" t="s">
        <v>461</v>
      </c>
      <c r="S3" s="34" t="s">
        <v>462</v>
      </c>
      <c r="T3" s="34" t="s">
        <v>11</v>
      </c>
    </row>
    <row r="4" ht="16.35" customHeight="1" spans="1:20">
      <c r="A4" s="30">
        <v>2</v>
      </c>
      <c r="B4" s="31" t="s">
        <v>63</v>
      </c>
      <c r="C4" s="32">
        <v>89</v>
      </c>
      <c r="D4" s="32">
        <v>96</v>
      </c>
      <c r="E4" s="32">
        <v>89</v>
      </c>
      <c r="F4" s="32">
        <v>55</v>
      </c>
      <c r="G4" s="32">
        <v>62</v>
      </c>
      <c r="H4" s="33">
        <v>54</v>
      </c>
      <c r="I4" s="32">
        <v>36</v>
      </c>
      <c r="J4" s="32">
        <v>35</v>
      </c>
      <c r="K4" s="44">
        <v>516</v>
      </c>
      <c r="L4" s="45">
        <v>0.737142857142857</v>
      </c>
      <c r="M4" s="46">
        <v>8</v>
      </c>
      <c r="N4" s="46">
        <v>13</v>
      </c>
      <c r="O4" s="46">
        <v>-5</v>
      </c>
      <c r="P4" s="34">
        <v>274</v>
      </c>
      <c r="Q4" s="34">
        <v>10</v>
      </c>
      <c r="R4" s="34" t="s">
        <v>461</v>
      </c>
      <c r="S4" s="34" t="s">
        <v>462</v>
      </c>
      <c r="T4" s="34" t="s">
        <v>21</v>
      </c>
    </row>
    <row r="5" ht="16.35" customHeight="1" spans="1:20">
      <c r="A5" s="30">
        <v>3</v>
      </c>
      <c r="B5" s="31" t="s">
        <v>65</v>
      </c>
      <c r="C5" s="32">
        <v>73</v>
      </c>
      <c r="D5" s="32">
        <v>100</v>
      </c>
      <c r="E5" s="32">
        <v>87</v>
      </c>
      <c r="F5" s="32">
        <v>56</v>
      </c>
      <c r="G5" s="32">
        <v>68</v>
      </c>
      <c r="H5" s="33">
        <v>60</v>
      </c>
      <c r="I5" s="32">
        <v>38</v>
      </c>
      <c r="J5" s="32">
        <v>32</v>
      </c>
      <c r="K5" s="44">
        <v>514</v>
      </c>
      <c r="L5" s="45">
        <v>0.734285714285714</v>
      </c>
      <c r="M5" s="46">
        <v>11</v>
      </c>
      <c r="N5" s="46">
        <v>15</v>
      </c>
      <c r="O5" s="46">
        <v>-4</v>
      </c>
      <c r="P5" s="34">
        <v>260</v>
      </c>
      <c r="Q5" s="34">
        <v>17</v>
      </c>
      <c r="R5" s="34" t="s">
        <v>461</v>
      </c>
      <c r="S5" s="34" t="s">
        <v>462</v>
      </c>
      <c r="T5" s="34" t="s">
        <v>21</v>
      </c>
    </row>
    <row r="6" ht="16.35" customHeight="1" spans="1:20">
      <c r="A6" s="30">
        <v>4</v>
      </c>
      <c r="B6" s="31" t="s">
        <v>66</v>
      </c>
      <c r="C6" s="32">
        <v>79</v>
      </c>
      <c r="D6" s="32">
        <v>103</v>
      </c>
      <c r="E6" s="32">
        <v>73</v>
      </c>
      <c r="F6" s="32">
        <v>66</v>
      </c>
      <c r="G6" s="32">
        <v>62</v>
      </c>
      <c r="H6" s="33">
        <v>50</v>
      </c>
      <c r="I6" s="32">
        <v>38</v>
      </c>
      <c r="J6" s="32">
        <v>36</v>
      </c>
      <c r="K6" s="44">
        <v>507</v>
      </c>
      <c r="L6" s="45">
        <v>0.724285714285714</v>
      </c>
      <c r="M6" s="46">
        <v>29</v>
      </c>
      <c r="N6" s="46">
        <v>16</v>
      </c>
      <c r="O6" s="46">
        <v>13</v>
      </c>
      <c r="P6" s="34">
        <v>255</v>
      </c>
      <c r="Q6" s="34">
        <v>18</v>
      </c>
      <c r="R6" s="34" t="s">
        <v>461</v>
      </c>
      <c r="S6" s="34" t="s">
        <v>462</v>
      </c>
      <c r="T6" s="34" t="s">
        <v>21</v>
      </c>
    </row>
    <row r="7" ht="16.35" customHeight="1" spans="1:20">
      <c r="A7" s="30">
        <v>5</v>
      </c>
      <c r="B7" s="31" t="s">
        <v>71</v>
      </c>
      <c r="C7" s="32">
        <v>88</v>
      </c>
      <c r="D7" s="32">
        <v>88</v>
      </c>
      <c r="E7" s="32">
        <v>70</v>
      </c>
      <c r="F7" s="32">
        <v>56</v>
      </c>
      <c r="G7" s="32">
        <v>70</v>
      </c>
      <c r="H7" s="33">
        <v>56</v>
      </c>
      <c r="I7" s="32">
        <v>37</v>
      </c>
      <c r="J7" s="32">
        <v>32</v>
      </c>
      <c r="K7" s="44">
        <v>497</v>
      </c>
      <c r="L7" s="45">
        <v>0.71</v>
      </c>
      <c r="M7" s="46">
        <v>25</v>
      </c>
      <c r="N7" s="46">
        <v>20</v>
      </c>
      <c r="O7" s="46">
        <v>5</v>
      </c>
      <c r="P7" s="34">
        <v>246</v>
      </c>
      <c r="Q7" s="34">
        <v>24</v>
      </c>
      <c r="R7" s="34" t="s">
        <v>464</v>
      </c>
      <c r="S7" s="34" t="s">
        <v>464</v>
      </c>
      <c r="T7" s="34" t="s">
        <v>21</v>
      </c>
    </row>
    <row r="8" ht="16.35" customHeight="1" spans="1:20">
      <c r="A8" s="30">
        <v>6</v>
      </c>
      <c r="B8" s="31" t="s">
        <v>72</v>
      </c>
      <c r="C8" s="32">
        <v>84</v>
      </c>
      <c r="D8" s="32">
        <v>84</v>
      </c>
      <c r="E8" s="32">
        <v>56</v>
      </c>
      <c r="F8" s="32">
        <v>64</v>
      </c>
      <c r="G8" s="32">
        <v>60</v>
      </c>
      <c r="H8" s="33">
        <v>64</v>
      </c>
      <c r="I8" s="32">
        <v>46</v>
      </c>
      <c r="J8" s="32">
        <v>39</v>
      </c>
      <c r="K8" s="44">
        <v>497</v>
      </c>
      <c r="L8" s="45">
        <v>0.71</v>
      </c>
      <c r="M8" s="46">
        <v>16</v>
      </c>
      <c r="N8" s="46">
        <v>21</v>
      </c>
      <c r="O8" s="46">
        <v>-5</v>
      </c>
      <c r="P8" s="34">
        <v>224</v>
      </c>
      <c r="Q8" s="34">
        <v>36</v>
      </c>
      <c r="R8" s="34" t="s">
        <v>464</v>
      </c>
      <c r="S8" s="34" t="s">
        <v>464</v>
      </c>
      <c r="T8" s="34" t="s">
        <v>21</v>
      </c>
    </row>
    <row r="9" ht="16.35" customHeight="1" spans="1:20">
      <c r="A9" s="30">
        <v>7</v>
      </c>
      <c r="B9" s="31" t="s">
        <v>93</v>
      </c>
      <c r="C9" s="32">
        <v>78</v>
      </c>
      <c r="D9" s="32">
        <v>91</v>
      </c>
      <c r="E9" s="32">
        <v>59</v>
      </c>
      <c r="F9" s="32">
        <v>47</v>
      </c>
      <c r="G9" s="32">
        <v>50</v>
      </c>
      <c r="H9" s="33">
        <v>43</v>
      </c>
      <c r="I9" s="32">
        <v>41</v>
      </c>
      <c r="J9" s="32">
        <v>31</v>
      </c>
      <c r="K9" s="44">
        <v>440</v>
      </c>
      <c r="L9" s="45">
        <v>0.628571428571429</v>
      </c>
      <c r="M9" s="46">
        <v>34</v>
      </c>
      <c r="N9" s="46">
        <v>41</v>
      </c>
      <c r="O9" s="46">
        <v>-7</v>
      </c>
      <c r="P9" s="34">
        <v>228</v>
      </c>
      <c r="Q9" s="34">
        <v>33</v>
      </c>
      <c r="R9" s="34" t="s">
        <v>464</v>
      </c>
      <c r="S9" s="34" t="s">
        <v>464</v>
      </c>
      <c r="T9" s="34" t="s">
        <v>21</v>
      </c>
    </row>
    <row r="10" ht="16.35" customHeight="1" spans="1:20">
      <c r="A10" s="30">
        <v>8</v>
      </c>
      <c r="B10" s="31" t="s">
        <v>121</v>
      </c>
      <c r="C10" s="32">
        <v>75</v>
      </c>
      <c r="D10" s="32">
        <v>82</v>
      </c>
      <c r="E10" s="32">
        <v>41</v>
      </c>
      <c r="F10" s="32">
        <v>41</v>
      </c>
      <c r="G10" s="32">
        <v>56</v>
      </c>
      <c r="H10" s="33">
        <v>45</v>
      </c>
      <c r="I10" s="32">
        <v>34</v>
      </c>
      <c r="J10" s="32">
        <v>30</v>
      </c>
      <c r="K10" s="44">
        <v>404</v>
      </c>
      <c r="L10" s="45">
        <v>0.577142857142857</v>
      </c>
      <c r="M10" s="46">
        <v>76</v>
      </c>
      <c r="N10" s="46">
        <v>69</v>
      </c>
      <c r="O10" s="46">
        <v>7</v>
      </c>
      <c r="P10" s="34">
        <v>198</v>
      </c>
      <c r="Q10" s="34">
        <v>64</v>
      </c>
      <c r="R10" s="34" t="s">
        <v>464</v>
      </c>
      <c r="S10" s="34" t="s">
        <v>464</v>
      </c>
      <c r="T10" s="34" t="s">
        <v>465</v>
      </c>
    </row>
    <row r="11" ht="16.35" customHeight="1" spans="1:20">
      <c r="A11" s="30">
        <v>9</v>
      </c>
      <c r="B11" s="31" t="s">
        <v>133</v>
      </c>
      <c r="C11" s="32">
        <v>89</v>
      </c>
      <c r="D11" s="32">
        <v>57</v>
      </c>
      <c r="E11" s="32">
        <v>51</v>
      </c>
      <c r="F11" s="32">
        <v>33</v>
      </c>
      <c r="G11" s="32">
        <v>54</v>
      </c>
      <c r="H11" s="33">
        <v>32</v>
      </c>
      <c r="I11" s="32">
        <v>31</v>
      </c>
      <c r="J11" s="32">
        <v>35</v>
      </c>
      <c r="K11" s="44">
        <v>382</v>
      </c>
      <c r="L11" s="45">
        <v>0.545714285714286</v>
      </c>
      <c r="M11" s="46">
        <v>88</v>
      </c>
      <c r="N11" s="46">
        <v>81</v>
      </c>
      <c r="O11" s="46">
        <v>7</v>
      </c>
      <c r="P11" s="34">
        <v>197</v>
      </c>
      <c r="Q11" s="34">
        <v>65</v>
      </c>
      <c r="R11" s="34" t="s">
        <v>464</v>
      </c>
      <c r="S11" s="34" t="s">
        <v>464</v>
      </c>
      <c r="T11" s="34" t="s">
        <v>465</v>
      </c>
    </row>
    <row r="12" ht="16.35" customHeight="1" spans="1:20">
      <c r="A12" s="30">
        <v>10</v>
      </c>
      <c r="B12" s="31" t="s">
        <v>140</v>
      </c>
      <c r="C12" s="32">
        <v>72</v>
      </c>
      <c r="D12" s="32">
        <v>59</v>
      </c>
      <c r="E12" s="32">
        <v>50</v>
      </c>
      <c r="F12" s="32">
        <v>44</v>
      </c>
      <c r="G12" s="32">
        <v>54</v>
      </c>
      <c r="H12" s="33">
        <v>41</v>
      </c>
      <c r="I12" s="32">
        <v>27</v>
      </c>
      <c r="J12" s="32">
        <v>29</v>
      </c>
      <c r="K12" s="44">
        <v>376</v>
      </c>
      <c r="L12" s="45">
        <v>0.537142857142857</v>
      </c>
      <c r="M12" s="46">
        <v>102</v>
      </c>
      <c r="N12" s="46">
        <v>88</v>
      </c>
      <c r="O12" s="46">
        <v>14</v>
      </c>
      <c r="P12" s="34">
        <v>181</v>
      </c>
      <c r="Q12" s="34">
        <v>87</v>
      </c>
      <c r="R12" s="34" t="s">
        <v>464</v>
      </c>
      <c r="S12" s="34" t="s">
        <v>464</v>
      </c>
      <c r="T12" s="34" t="s">
        <v>465</v>
      </c>
    </row>
    <row r="13" ht="16.35" customHeight="1" spans="1:20">
      <c r="A13" s="30">
        <v>11</v>
      </c>
      <c r="B13" s="31" t="s">
        <v>169</v>
      </c>
      <c r="C13" s="32">
        <v>82</v>
      </c>
      <c r="D13" s="32">
        <v>29</v>
      </c>
      <c r="E13" s="32">
        <v>33</v>
      </c>
      <c r="F13" s="32">
        <v>35</v>
      </c>
      <c r="G13" s="32">
        <v>52</v>
      </c>
      <c r="H13" s="33">
        <v>40</v>
      </c>
      <c r="I13" s="32">
        <v>38</v>
      </c>
      <c r="J13" s="32">
        <v>31</v>
      </c>
      <c r="K13" s="44">
        <v>340</v>
      </c>
      <c r="L13" s="45">
        <v>0.485714285714286</v>
      </c>
      <c r="M13" s="46">
        <v>147</v>
      </c>
      <c r="N13" s="46">
        <v>117</v>
      </c>
      <c r="O13" s="46">
        <v>30</v>
      </c>
      <c r="P13" s="34">
        <v>144</v>
      </c>
      <c r="Q13" s="34">
        <v>150</v>
      </c>
      <c r="R13" s="34" t="s">
        <v>464</v>
      </c>
      <c r="S13" s="34" t="s">
        <v>464</v>
      </c>
      <c r="T13" s="34" t="s">
        <v>465</v>
      </c>
    </row>
    <row r="14" ht="16.35" customHeight="1" spans="1:20">
      <c r="A14" s="30">
        <v>12</v>
      </c>
      <c r="B14" s="31" t="s">
        <v>172</v>
      </c>
      <c r="C14" s="32">
        <v>74</v>
      </c>
      <c r="D14" s="32">
        <v>62</v>
      </c>
      <c r="E14" s="32">
        <v>42</v>
      </c>
      <c r="F14" s="32">
        <v>27</v>
      </c>
      <c r="G14" s="32">
        <v>48</v>
      </c>
      <c r="H14" s="33">
        <v>24</v>
      </c>
      <c r="I14" s="32">
        <v>27</v>
      </c>
      <c r="J14" s="32">
        <v>29</v>
      </c>
      <c r="K14" s="44">
        <v>333</v>
      </c>
      <c r="L14" s="45">
        <v>0.475714285714286</v>
      </c>
      <c r="M14" s="46">
        <v>106</v>
      </c>
      <c r="N14" s="46">
        <v>120</v>
      </c>
      <c r="O14" s="46">
        <v>-14</v>
      </c>
      <c r="P14" s="34">
        <v>178</v>
      </c>
      <c r="Q14" s="34">
        <v>89</v>
      </c>
      <c r="R14" s="34" t="s">
        <v>464</v>
      </c>
      <c r="S14" s="34" t="s">
        <v>464</v>
      </c>
      <c r="T14" s="34" t="s">
        <v>465</v>
      </c>
    </row>
    <row r="15" ht="16.35" customHeight="1" spans="1:20">
      <c r="A15" s="30">
        <v>13</v>
      </c>
      <c r="B15" s="31" t="s">
        <v>187</v>
      </c>
      <c r="C15" s="32">
        <v>72</v>
      </c>
      <c r="D15" s="32">
        <v>47</v>
      </c>
      <c r="E15" s="32">
        <v>28</v>
      </c>
      <c r="F15" s="32">
        <v>28</v>
      </c>
      <c r="G15" s="32">
        <v>52</v>
      </c>
      <c r="H15" s="33">
        <v>31</v>
      </c>
      <c r="I15" s="32">
        <v>29</v>
      </c>
      <c r="J15" s="32">
        <v>27</v>
      </c>
      <c r="K15" s="44">
        <v>314</v>
      </c>
      <c r="L15" s="45">
        <v>0.448571428571429</v>
      </c>
      <c r="M15" s="46">
        <v>167</v>
      </c>
      <c r="N15" s="46">
        <v>135</v>
      </c>
      <c r="O15" s="46">
        <v>32</v>
      </c>
      <c r="P15" s="34">
        <v>147</v>
      </c>
      <c r="Q15" s="34">
        <v>137</v>
      </c>
      <c r="R15" s="34" t="s">
        <v>464</v>
      </c>
      <c r="S15" s="34" t="s">
        <v>464</v>
      </c>
      <c r="T15" s="34" t="s">
        <v>465</v>
      </c>
    </row>
    <row r="16" ht="16.35" customHeight="1" spans="1:20">
      <c r="A16" s="30">
        <v>14</v>
      </c>
      <c r="B16" s="31" t="s">
        <v>192</v>
      </c>
      <c r="C16" s="32">
        <v>59</v>
      </c>
      <c r="D16" s="32">
        <v>52</v>
      </c>
      <c r="E16" s="32">
        <v>28</v>
      </c>
      <c r="F16" s="32">
        <v>31</v>
      </c>
      <c r="G16" s="32">
        <v>51</v>
      </c>
      <c r="H16" s="33">
        <v>29</v>
      </c>
      <c r="I16" s="32">
        <v>27</v>
      </c>
      <c r="J16" s="32">
        <v>32</v>
      </c>
      <c r="K16" s="44">
        <v>309</v>
      </c>
      <c r="L16" s="45">
        <v>0.441428571428571</v>
      </c>
      <c r="M16" s="46">
        <v>164</v>
      </c>
      <c r="N16" s="46">
        <v>140</v>
      </c>
      <c r="O16" s="46">
        <v>24</v>
      </c>
      <c r="P16" s="34">
        <v>139</v>
      </c>
      <c r="Q16" s="34">
        <v>161</v>
      </c>
      <c r="R16" s="34" t="s">
        <v>464</v>
      </c>
      <c r="S16" s="34" t="s">
        <v>464</v>
      </c>
      <c r="T16" s="34" t="s">
        <v>465</v>
      </c>
    </row>
    <row r="17" ht="16.35" customHeight="1" spans="1:20">
      <c r="A17" s="30">
        <v>15</v>
      </c>
      <c r="B17" s="31" t="s">
        <v>197</v>
      </c>
      <c r="C17" s="32">
        <v>64</v>
      </c>
      <c r="D17" s="32">
        <v>21</v>
      </c>
      <c r="E17" s="32">
        <v>33</v>
      </c>
      <c r="F17" s="32">
        <v>26</v>
      </c>
      <c r="G17" s="32">
        <v>55</v>
      </c>
      <c r="H17" s="33">
        <v>52</v>
      </c>
      <c r="I17" s="32">
        <v>26</v>
      </c>
      <c r="J17" s="32">
        <v>26</v>
      </c>
      <c r="K17" s="44">
        <v>303</v>
      </c>
      <c r="L17" s="45">
        <v>0.432857142857143</v>
      </c>
      <c r="M17" s="46">
        <v>159</v>
      </c>
      <c r="N17" s="46">
        <v>145</v>
      </c>
      <c r="O17" s="46">
        <v>14</v>
      </c>
      <c r="P17" s="34">
        <v>118</v>
      </c>
      <c r="Q17" s="34">
        <v>195</v>
      </c>
      <c r="R17" s="34" t="s">
        <v>464</v>
      </c>
      <c r="S17" s="34" t="s">
        <v>464</v>
      </c>
      <c r="T17" s="34" t="s">
        <v>465</v>
      </c>
    </row>
    <row r="18" ht="16.35" customHeight="1" spans="1:20">
      <c r="A18" s="30">
        <v>16</v>
      </c>
      <c r="B18" s="31" t="s">
        <v>199</v>
      </c>
      <c r="C18" s="32">
        <v>74</v>
      </c>
      <c r="D18" s="32">
        <v>19</v>
      </c>
      <c r="E18" s="32">
        <v>43</v>
      </c>
      <c r="F18" s="32">
        <v>26</v>
      </c>
      <c r="G18" s="32">
        <v>57</v>
      </c>
      <c r="H18" s="33">
        <v>31</v>
      </c>
      <c r="I18" s="32">
        <v>24</v>
      </c>
      <c r="J18" s="32">
        <v>28</v>
      </c>
      <c r="K18" s="44">
        <v>302</v>
      </c>
      <c r="L18" s="45">
        <v>0.431428571428571</v>
      </c>
      <c r="M18" s="46">
        <v>151</v>
      </c>
      <c r="N18" s="46">
        <v>147</v>
      </c>
      <c r="O18" s="46">
        <v>4</v>
      </c>
      <c r="P18" s="34">
        <v>136</v>
      </c>
      <c r="Q18" s="34">
        <v>165</v>
      </c>
      <c r="R18" s="34" t="s">
        <v>464</v>
      </c>
      <c r="S18" s="34" t="s">
        <v>464</v>
      </c>
      <c r="T18" s="34" t="s">
        <v>465</v>
      </c>
    </row>
    <row r="19" ht="16.35" customHeight="1" spans="1:20">
      <c r="A19" s="30">
        <v>17</v>
      </c>
      <c r="B19" s="31" t="s">
        <v>203</v>
      </c>
      <c r="C19" s="32">
        <v>69</v>
      </c>
      <c r="D19" s="32">
        <v>41</v>
      </c>
      <c r="E19" s="32">
        <v>38</v>
      </c>
      <c r="F19" s="32">
        <v>29</v>
      </c>
      <c r="G19" s="32">
        <v>44</v>
      </c>
      <c r="H19" s="33">
        <v>30</v>
      </c>
      <c r="I19" s="32">
        <v>24</v>
      </c>
      <c r="J19" s="32">
        <v>25</v>
      </c>
      <c r="K19" s="44">
        <v>300</v>
      </c>
      <c r="L19" s="45">
        <v>0.428571428571429</v>
      </c>
      <c r="M19" s="46">
        <v>143</v>
      </c>
      <c r="N19" s="46">
        <v>151</v>
      </c>
      <c r="O19" s="46">
        <v>-8</v>
      </c>
      <c r="P19" s="34">
        <v>148</v>
      </c>
      <c r="Q19" s="34">
        <v>136</v>
      </c>
      <c r="R19" s="34" t="s">
        <v>464</v>
      </c>
      <c r="S19" s="34" t="s">
        <v>464</v>
      </c>
      <c r="T19" s="34" t="s">
        <v>465</v>
      </c>
    </row>
    <row r="20" ht="16.35" customHeight="1" spans="1:20">
      <c r="A20" s="30">
        <v>18</v>
      </c>
      <c r="B20" s="31" t="s">
        <v>204</v>
      </c>
      <c r="C20" s="32">
        <v>67</v>
      </c>
      <c r="D20" s="32">
        <v>53</v>
      </c>
      <c r="E20" s="32">
        <v>44</v>
      </c>
      <c r="F20" s="32">
        <v>29</v>
      </c>
      <c r="G20" s="32">
        <v>45</v>
      </c>
      <c r="H20" s="33">
        <v>22</v>
      </c>
      <c r="I20" s="32">
        <v>19</v>
      </c>
      <c r="J20" s="32">
        <v>20</v>
      </c>
      <c r="K20" s="44">
        <v>299</v>
      </c>
      <c r="L20" s="45">
        <v>0.427142857142857</v>
      </c>
      <c r="M20" s="46">
        <v>128</v>
      </c>
      <c r="N20" s="46">
        <v>152</v>
      </c>
      <c r="O20" s="46">
        <v>-24</v>
      </c>
      <c r="P20" s="34">
        <v>164</v>
      </c>
      <c r="Q20" s="34">
        <v>110</v>
      </c>
      <c r="R20" s="34" t="s">
        <v>464</v>
      </c>
      <c r="S20" s="34" t="s">
        <v>464</v>
      </c>
      <c r="T20" s="34" t="s">
        <v>465</v>
      </c>
    </row>
    <row r="21" ht="16.35" customHeight="1" spans="1:20">
      <c r="A21" s="30">
        <v>19</v>
      </c>
      <c r="B21" s="31" t="s">
        <v>212</v>
      </c>
      <c r="C21" s="32">
        <v>55</v>
      </c>
      <c r="D21" s="32">
        <v>60</v>
      </c>
      <c r="E21" s="32">
        <v>38</v>
      </c>
      <c r="F21" s="32">
        <v>31</v>
      </c>
      <c r="G21" s="32">
        <v>48</v>
      </c>
      <c r="H21" s="33">
        <v>17</v>
      </c>
      <c r="I21" s="32">
        <v>20</v>
      </c>
      <c r="J21" s="32">
        <v>21</v>
      </c>
      <c r="K21" s="44">
        <v>290</v>
      </c>
      <c r="L21" s="45">
        <v>0.414285714285714</v>
      </c>
      <c r="M21" s="46">
        <v>163</v>
      </c>
      <c r="N21" s="46">
        <v>161</v>
      </c>
      <c r="O21" s="46">
        <v>2</v>
      </c>
      <c r="P21" s="34">
        <v>153</v>
      </c>
      <c r="Q21" s="34">
        <v>125</v>
      </c>
      <c r="R21" s="34" t="s">
        <v>464</v>
      </c>
      <c r="S21" s="34" t="s">
        <v>464</v>
      </c>
      <c r="T21" s="34" t="s">
        <v>465</v>
      </c>
    </row>
    <row r="22" ht="16.35" customHeight="1" spans="1:20">
      <c r="A22" s="30">
        <v>20</v>
      </c>
      <c r="B22" s="31" t="s">
        <v>220</v>
      </c>
      <c r="C22" s="32">
        <v>72</v>
      </c>
      <c r="D22" s="32">
        <v>47</v>
      </c>
      <c r="E22" s="32">
        <v>46</v>
      </c>
      <c r="F22" s="32">
        <v>22</v>
      </c>
      <c r="G22" s="32">
        <v>49</v>
      </c>
      <c r="H22" s="33">
        <v>19</v>
      </c>
      <c r="I22" s="32">
        <v>10</v>
      </c>
      <c r="J22" s="32">
        <v>19</v>
      </c>
      <c r="K22" s="44">
        <v>284</v>
      </c>
      <c r="L22" s="45">
        <v>0.405714285714286</v>
      </c>
      <c r="M22" s="46">
        <v>166</v>
      </c>
      <c r="N22" s="46">
        <v>169</v>
      </c>
      <c r="O22" s="46">
        <v>-3</v>
      </c>
      <c r="P22" s="34">
        <v>165</v>
      </c>
      <c r="Q22" s="34">
        <v>109</v>
      </c>
      <c r="R22" s="34" t="s">
        <v>464</v>
      </c>
      <c r="S22" s="34" t="s">
        <v>464</v>
      </c>
      <c r="T22" s="34" t="s">
        <v>465</v>
      </c>
    </row>
    <row r="23" ht="16.35" customHeight="1" spans="1:20">
      <c r="A23" s="30">
        <v>21</v>
      </c>
      <c r="B23" s="31" t="s">
        <v>221</v>
      </c>
      <c r="C23" s="32">
        <v>68</v>
      </c>
      <c r="D23" s="32">
        <v>17</v>
      </c>
      <c r="E23" s="32">
        <v>40</v>
      </c>
      <c r="F23" s="32">
        <v>23</v>
      </c>
      <c r="G23" s="32">
        <v>53</v>
      </c>
      <c r="H23" s="33">
        <v>32</v>
      </c>
      <c r="I23" s="32">
        <v>30</v>
      </c>
      <c r="J23" s="32">
        <v>21</v>
      </c>
      <c r="K23" s="44">
        <v>284</v>
      </c>
      <c r="L23" s="45">
        <v>0.405714285714286</v>
      </c>
      <c r="M23" s="46">
        <v>177</v>
      </c>
      <c r="N23" s="46">
        <v>170</v>
      </c>
      <c r="O23" s="46">
        <v>7</v>
      </c>
      <c r="P23" s="34">
        <v>125</v>
      </c>
      <c r="Q23" s="34">
        <v>183</v>
      </c>
      <c r="R23" s="34" t="s">
        <v>464</v>
      </c>
      <c r="S23" s="34" t="s">
        <v>464</v>
      </c>
      <c r="T23" s="34" t="s">
        <v>465</v>
      </c>
    </row>
    <row r="24" ht="16.35" customHeight="1" spans="1:20">
      <c r="A24" s="30">
        <v>22</v>
      </c>
      <c r="B24" s="31" t="s">
        <v>223</v>
      </c>
      <c r="C24" s="32">
        <v>54</v>
      </c>
      <c r="D24" s="32">
        <v>13</v>
      </c>
      <c r="E24" s="32">
        <v>68</v>
      </c>
      <c r="F24" s="32">
        <v>40</v>
      </c>
      <c r="G24" s="32">
        <v>40</v>
      </c>
      <c r="H24" s="33">
        <v>31</v>
      </c>
      <c r="I24" s="32">
        <v>16</v>
      </c>
      <c r="J24" s="32">
        <v>21</v>
      </c>
      <c r="K24" s="44">
        <v>283</v>
      </c>
      <c r="L24" s="45">
        <v>0.404285714285714</v>
      </c>
      <c r="M24" s="46">
        <v>241</v>
      </c>
      <c r="N24" s="46">
        <v>172</v>
      </c>
      <c r="O24" s="46">
        <v>69</v>
      </c>
      <c r="P24" s="34">
        <v>135</v>
      </c>
      <c r="Q24" s="34">
        <v>167</v>
      </c>
      <c r="R24" s="34" t="s">
        <v>464</v>
      </c>
      <c r="S24" s="34" t="s">
        <v>464</v>
      </c>
      <c r="T24" s="34" t="s">
        <v>465</v>
      </c>
    </row>
    <row r="25" ht="16.35" customHeight="1" spans="1:20">
      <c r="A25" s="30">
        <v>23</v>
      </c>
      <c r="B25" s="31" t="s">
        <v>234</v>
      </c>
      <c r="C25" s="32">
        <v>62</v>
      </c>
      <c r="D25" s="32">
        <v>23</v>
      </c>
      <c r="E25" s="32">
        <v>46</v>
      </c>
      <c r="F25" s="32">
        <v>21</v>
      </c>
      <c r="G25" s="32">
        <v>46</v>
      </c>
      <c r="H25" s="33">
        <v>31</v>
      </c>
      <c r="I25" s="32">
        <v>21</v>
      </c>
      <c r="J25" s="32">
        <v>22</v>
      </c>
      <c r="K25" s="44">
        <v>272</v>
      </c>
      <c r="L25" s="45">
        <v>0.388571428571429</v>
      </c>
      <c r="M25" s="46">
        <v>211</v>
      </c>
      <c r="N25" s="46">
        <v>183</v>
      </c>
      <c r="O25" s="46">
        <v>28</v>
      </c>
      <c r="P25" s="34">
        <v>131</v>
      </c>
      <c r="Q25" s="34">
        <v>176</v>
      </c>
      <c r="R25" s="34" t="s">
        <v>464</v>
      </c>
      <c r="S25" s="34" t="s">
        <v>464</v>
      </c>
      <c r="T25" s="34" t="s">
        <v>26</v>
      </c>
    </row>
    <row r="26" ht="16.35" customHeight="1" spans="1:20">
      <c r="A26" s="30">
        <v>24</v>
      </c>
      <c r="B26" s="31" t="s">
        <v>237</v>
      </c>
      <c r="C26" s="32">
        <v>75</v>
      </c>
      <c r="D26" s="32">
        <v>16</v>
      </c>
      <c r="E26" s="32">
        <v>41</v>
      </c>
      <c r="F26" s="32">
        <v>25</v>
      </c>
      <c r="G26" s="32">
        <v>40</v>
      </c>
      <c r="H26" s="33">
        <v>32</v>
      </c>
      <c r="I26" s="32">
        <v>15</v>
      </c>
      <c r="J26" s="32">
        <v>22</v>
      </c>
      <c r="K26" s="44">
        <v>266</v>
      </c>
      <c r="L26" s="45">
        <v>0.38</v>
      </c>
      <c r="M26" s="46">
        <v>209</v>
      </c>
      <c r="N26" s="46">
        <v>186</v>
      </c>
      <c r="O26" s="46">
        <v>23</v>
      </c>
      <c r="P26" s="34">
        <v>132</v>
      </c>
      <c r="Q26" s="34">
        <v>173</v>
      </c>
      <c r="R26" s="34" t="s">
        <v>464</v>
      </c>
      <c r="S26" s="34" t="s">
        <v>464</v>
      </c>
      <c r="T26" s="34" t="s">
        <v>26</v>
      </c>
    </row>
    <row r="27" ht="16.35" customHeight="1" spans="1:20">
      <c r="A27" s="30">
        <v>25</v>
      </c>
      <c r="B27" s="31" t="s">
        <v>241</v>
      </c>
      <c r="C27" s="32">
        <v>56</v>
      </c>
      <c r="D27" s="32">
        <v>21</v>
      </c>
      <c r="E27" s="32">
        <v>30</v>
      </c>
      <c r="F27" s="32">
        <v>27</v>
      </c>
      <c r="G27" s="32">
        <v>52</v>
      </c>
      <c r="H27" s="33">
        <v>28</v>
      </c>
      <c r="I27" s="32">
        <v>22</v>
      </c>
      <c r="J27" s="32">
        <v>27</v>
      </c>
      <c r="K27" s="44">
        <v>263</v>
      </c>
      <c r="L27" s="45">
        <v>0.375714285714286</v>
      </c>
      <c r="M27" s="46">
        <v>181</v>
      </c>
      <c r="N27" s="46">
        <v>190</v>
      </c>
      <c r="O27" s="46">
        <v>-9</v>
      </c>
      <c r="P27" s="34">
        <v>107</v>
      </c>
      <c r="Q27" s="34">
        <v>219</v>
      </c>
      <c r="R27" s="34" t="s">
        <v>464</v>
      </c>
      <c r="S27" s="34" t="s">
        <v>464</v>
      </c>
      <c r="T27" s="34" t="s">
        <v>26</v>
      </c>
    </row>
    <row r="28" ht="16.35" customHeight="1" spans="1:20">
      <c r="A28" s="30">
        <v>26</v>
      </c>
      <c r="B28" s="31" t="s">
        <v>245</v>
      </c>
      <c r="C28" s="32">
        <v>64</v>
      </c>
      <c r="D28" s="32">
        <v>13</v>
      </c>
      <c r="E28" s="32">
        <v>38</v>
      </c>
      <c r="F28" s="32">
        <v>19</v>
      </c>
      <c r="G28" s="32">
        <v>49</v>
      </c>
      <c r="H28" s="33">
        <v>31</v>
      </c>
      <c r="I28" s="32">
        <v>23</v>
      </c>
      <c r="J28" s="32">
        <v>23</v>
      </c>
      <c r="K28" s="44">
        <v>260</v>
      </c>
      <c r="L28" s="45">
        <v>0.371428571428571</v>
      </c>
      <c r="M28" s="46">
        <v>186</v>
      </c>
      <c r="N28" s="46">
        <v>194</v>
      </c>
      <c r="O28" s="46">
        <v>-8</v>
      </c>
      <c r="P28" s="34">
        <v>115</v>
      </c>
      <c r="Q28" s="34">
        <v>202</v>
      </c>
      <c r="R28" s="34" t="s">
        <v>464</v>
      </c>
      <c r="S28" s="34" t="s">
        <v>464</v>
      </c>
      <c r="T28" s="34" t="s">
        <v>26</v>
      </c>
    </row>
    <row r="29" ht="16.35" customHeight="1" spans="1:20">
      <c r="A29" s="30">
        <v>27</v>
      </c>
      <c r="B29" s="31" t="s">
        <v>262</v>
      </c>
      <c r="C29" s="32">
        <v>53</v>
      </c>
      <c r="D29" s="32">
        <v>10</v>
      </c>
      <c r="E29" s="32">
        <v>36</v>
      </c>
      <c r="F29" s="32">
        <v>37</v>
      </c>
      <c r="G29" s="32">
        <v>43</v>
      </c>
      <c r="H29" s="33">
        <v>26</v>
      </c>
      <c r="I29" s="32">
        <v>21</v>
      </c>
      <c r="J29" s="32">
        <v>20</v>
      </c>
      <c r="K29" s="44">
        <v>246</v>
      </c>
      <c r="L29" s="45">
        <v>0.351428571428571</v>
      </c>
      <c r="M29" s="46">
        <v>237</v>
      </c>
      <c r="N29" s="46">
        <v>211</v>
      </c>
      <c r="O29" s="46">
        <v>26</v>
      </c>
      <c r="P29" s="34">
        <v>99</v>
      </c>
      <c r="Q29" s="34">
        <v>238</v>
      </c>
      <c r="R29" s="34" t="s">
        <v>464</v>
      </c>
      <c r="S29" s="34" t="s">
        <v>464</v>
      </c>
      <c r="T29" s="34" t="s">
        <v>26</v>
      </c>
    </row>
    <row r="30" ht="16.35" customHeight="1" spans="1:20">
      <c r="A30" s="30">
        <v>28</v>
      </c>
      <c r="B30" s="31" t="s">
        <v>272</v>
      </c>
      <c r="C30" s="32">
        <v>44</v>
      </c>
      <c r="D30" s="32">
        <v>12</v>
      </c>
      <c r="E30" s="32">
        <v>36</v>
      </c>
      <c r="F30" s="32">
        <v>22</v>
      </c>
      <c r="G30" s="32">
        <v>53</v>
      </c>
      <c r="H30" s="33">
        <v>20</v>
      </c>
      <c r="I30" s="32">
        <v>29</v>
      </c>
      <c r="J30" s="32">
        <v>21</v>
      </c>
      <c r="K30" s="44">
        <v>237</v>
      </c>
      <c r="L30" s="45">
        <v>0.338571428571429</v>
      </c>
      <c r="M30" s="46">
        <v>221</v>
      </c>
      <c r="N30" s="46">
        <v>221</v>
      </c>
      <c r="O30" s="46">
        <v>0</v>
      </c>
      <c r="P30" s="34">
        <v>92</v>
      </c>
      <c r="Q30" s="34">
        <v>266</v>
      </c>
      <c r="R30" s="34" t="s">
        <v>464</v>
      </c>
      <c r="S30" s="34" t="s">
        <v>464</v>
      </c>
      <c r="T30" s="34" t="s">
        <v>26</v>
      </c>
    </row>
    <row r="31" ht="16.35" customHeight="1" spans="1:20">
      <c r="A31" s="30">
        <v>29</v>
      </c>
      <c r="B31" s="31" t="s">
        <v>276</v>
      </c>
      <c r="C31" s="32">
        <v>64</v>
      </c>
      <c r="D31" s="32">
        <v>7</v>
      </c>
      <c r="E31" s="32">
        <v>35</v>
      </c>
      <c r="F31" s="32">
        <v>22</v>
      </c>
      <c r="G31" s="32">
        <v>42</v>
      </c>
      <c r="H31" s="33">
        <v>24</v>
      </c>
      <c r="I31" s="32">
        <v>20</v>
      </c>
      <c r="J31" s="32">
        <v>20</v>
      </c>
      <c r="K31" s="44">
        <v>234</v>
      </c>
      <c r="L31" s="45">
        <v>0.334285714285714</v>
      </c>
      <c r="M31" s="46">
        <v>215</v>
      </c>
      <c r="N31" s="46">
        <v>225</v>
      </c>
      <c r="O31" s="46">
        <v>-10</v>
      </c>
      <c r="P31" s="34">
        <v>106</v>
      </c>
      <c r="Q31" s="34">
        <v>220</v>
      </c>
      <c r="R31" s="34" t="s">
        <v>464</v>
      </c>
      <c r="S31" s="34" t="s">
        <v>464</v>
      </c>
      <c r="T31" s="34" t="s">
        <v>26</v>
      </c>
    </row>
    <row r="32" ht="16.35" customHeight="1" spans="1:20">
      <c r="A32" s="30">
        <v>30</v>
      </c>
      <c r="B32" s="31" t="s">
        <v>277</v>
      </c>
      <c r="C32" s="32">
        <v>52</v>
      </c>
      <c r="D32" s="32">
        <v>27</v>
      </c>
      <c r="E32" s="32">
        <v>36</v>
      </c>
      <c r="F32" s="32">
        <v>23</v>
      </c>
      <c r="G32" s="32">
        <v>35</v>
      </c>
      <c r="H32" s="33">
        <v>26</v>
      </c>
      <c r="I32" s="32">
        <v>17</v>
      </c>
      <c r="J32" s="32">
        <v>17</v>
      </c>
      <c r="K32" s="44">
        <v>233</v>
      </c>
      <c r="L32" s="45">
        <v>0.332857142857143</v>
      </c>
      <c r="M32" s="46">
        <v>246</v>
      </c>
      <c r="N32" s="46">
        <v>226</v>
      </c>
      <c r="O32" s="46">
        <v>20</v>
      </c>
      <c r="P32" s="34">
        <v>115</v>
      </c>
      <c r="Q32" s="34">
        <v>203</v>
      </c>
      <c r="R32" s="34" t="s">
        <v>464</v>
      </c>
      <c r="S32" s="34" t="s">
        <v>464</v>
      </c>
      <c r="T32" s="34" t="s">
        <v>26</v>
      </c>
    </row>
    <row r="33" ht="16.35" customHeight="1" spans="1:20">
      <c r="A33" s="30">
        <v>31</v>
      </c>
      <c r="B33" s="31" t="s">
        <v>285</v>
      </c>
      <c r="C33" s="32">
        <v>60</v>
      </c>
      <c r="D33" s="32">
        <v>23</v>
      </c>
      <c r="E33" s="32">
        <v>33</v>
      </c>
      <c r="F33" s="32">
        <v>18</v>
      </c>
      <c r="G33" s="32">
        <v>47</v>
      </c>
      <c r="H33" s="33">
        <v>17</v>
      </c>
      <c r="I33" s="32">
        <v>11</v>
      </c>
      <c r="J33" s="32">
        <v>19</v>
      </c>
      <c r="K33" s="44">
        <v>228</v>
      </c>
      <c r="L33" s="45">
        <v>0.325714285714286</v>
      </c>
      <c r="M33" s="46">
        <v>202</v>
      </c>
      <c r="N33" s="46">
        <v>234</v>
      </c>
      <c r="O33" s="46">
        <v>-32</v>
      </c>
      <c r="P33" s="34">
        <v>116</v>
      </c>
      <c r="Q33" s="34">
        <v>200</v>
      </c>
      <c r="R33" s="34" t="s">
        <v>464</v>
      </c>
      <c r="S33" s="34" t="s">
        <v>464</v>
      </c>
      <c r="T33" s="34" t="s">
        <v>26</v>
      </c>
    </row>
    <row r="34" ht="16.35" customHeight="1" spans="1:20">
      <c r="A34" s="30">
        <v>32</v>
      </c>
      <c r="B34" s="31" t="s">
        <v>287</v>
      </c>
      <c r="C34" s="32">
        <v>61</v>
      </c>
      <c r="D34" s="32">
        <v>33</v>
      </c>
      <c r="E34" s="32">
        <v>21</v>
      </c>
      <c r="F34" s="32">
        <v>21</v>
      </c>
      <c r="G34" s="32">
        <v>38</v>
      </c>
      <c r="H34" s="33">
        <v>16</v>
      </c>
      <c r="I34" s="32">
        <v>17</v>
      </c>
      <c r="J34" s="32">
        <v>19</v>
      </c>
      <c r="K34" s="44">
        <v>226</v>
      </c>
      <c r="L34" s="45">
        <v>0.322857142857143</v>
      </c>
      <c r="M34" s="46">
        <v>247</v>
      </c>
      <c r="N34" s="46">
        <v>236</v>
      </c>
      <c r="O34" s="46">
        <v>11</v>
      </c>
      <c r="P34" s="34">
        <v>115</v>
      </c>
      <c r="Q34" s="34">
        <v>204</v>
      </c>
      <c r="R34" s="34" t="s">
        <v>464</v>
      </c>
      <c r="S34" s="34" t="s">
        <v>464</v>
      </c>
      <c r="T34" s="34" t="s">
        <v>26</v>
      </c>
    </row>
    <row r="35" ht="16.35" customHeight="1" spans="1:20">
      <c r="A35" s="30">
        <v>33</v>
      </c>
      <c r="B35" s="31" t="s">
        <v>300</v>
      </c>
      <c r="C35" s="32">
        <v>51</v>
      </c>
      <c r="D35" s="32">
        <v>9</v>
      </c>
      <c r="E35" s="32">
        <v>31</v>
      </c>
      <c r="F35" s="32">
        <v>26</v>
      </c>
      <c r="G35" s="32">
        <v>38</v>
      </c>
      <c r="H35" s="33">
        <v>13</v>
      </c>
      <c r="I35" s="32">
        <v>23</v>
      </c>
      <c r="J35" s="32">
        <v>27</v>
      </c>
      <c r="K35" s="44">
        <v>218</v>
      </c>
      <c r="L35" s="45">
        <v>0.311428571428571</v>
      </c>
      <c r="M35" s="46">
        <v>255</v>
      </c>
      <c r="N35" s="46">
        <v>249</v>
      </c>
      <c r="O35" s="46">
        <v>6</v>
      </c>
      <c r="P35" s="34">
        <v>91</v>
      </c>
      <c r="Q35" s="34">
        <v>271</v>
      </c>
      <c r="R35" s="34" t="s">
        <v>464</v>
      </c>
      <c r="S35" s="34" t="s">
        <v>464</v>
      </c>
      <c r="T35" s="34" t="s">
        <v>26</v>
      </c>
    </row>
    <row r="36" ht="16.35" customHeight="1" spans="1:20">
      <c r="A36" s="30">
        <v>34</v>
      </c>
      <c r="B36" s="31" t="s">
        <v>303</v>
      </c>
      <c r="C36" s="32">
        <v>52</v>
      </c>
      <c r="D36" s="32">
        <v>14</v>
      </c>
      <c r="E36" s="32">
        <v>31</v>
      </c>
      <c r="F36" s="32">
        <v>19</v>
      </c>
      <c r="G36" s="32">
        <v>40</v>
      </c>
      <c r="H36" s="33">
        <v>21</v>
      </c>
      <c r="I36" s="32">
        <v>19</v>
      </c>
      <c r="J36" s="32">
        <v>19</v>
      </c>
      <c r="K36" s="44">
        <v>215</v>
      </c>
      <c r="L36" s="45">
        <v>0.307142857142857</v>
      </c>
      <c r="M36" s="46">
        <v>208</v>
      </c>
      <c r="N36" s="46">
        <v>252</v>
      </c>
      <c r="O36" s="46">
        <v>-44</v>
      </c>
      <c r="P36" s="34">
        <v>97</v>
      </c>
      <c r="Q36" s="34">
        <v>250</v>
      </c>
      <c r="R36" s="34" t="s">
        <v>464</v>
      </c>
      <c r="S36" s="34" t="s">
        <v>464</v>
      </c>
      <c r="T36" s="34" t="s">
        <v>26</v>
      </c>
    </row>
    <row r="37" ht="16.35" customHeight="1" spans="1:20">
      <c r="A37" s="30">
        <v>35</v>
      </c>
      <c r="B37" s="31" t="s">
        <v>310</v>
      </c>
      <c r="C37" s="32">
        <v>50</v>
      </c>
      <c r="D37" s="32">
        <v>20</v>
      </c>
      <c r="E37" s="32">
        <v>32</v>
      </c>
      <c r="F37" s="32">
        <v>13</v>
      </c>
      <c r="G37" s="32">
        <v>36</v>
      </c>
      <c r="H37" s="33">
        <v>24</v>
      </c>
      <c r="I37" s="32">
        <v>19</v>
      </c>
      <c r="J37" s="32">
        <v>16</v>
      </c>
      <c r="K37" s="44">
        <v>210</v>
      </c>
      <c r="L37" s="45">
        <v>0.3</v>
      </c>
      <c r="M37" s="46">
        <v>243</v>
      </c>
      <c r="N37" s="46">
        <v>259</v>
      </c>
      <c r="O37" s="46">
        <v>-16</v>
      </c>
      <c r="P37" s="34">
        <v>102</v>
      </c>
      <c r="Q37" s="34">
        <v>233</v>
      </c>
      <c r="R37" s="34" t="s">
        <v>464</v>
      </c>
      <c r="S37" s="34" t="s">
        <v>464</v>
      </c>
      <c r="T37" s="34" t="s">
        <v>26</v>
      </c>
    </row>
    <row r="38" ht="16.35" customHeight="1" spans="1:20">
      <c r="A38" s="30">
        <v>36</v>
      </c>
      <c r="B38" s="31" t="s">
        <v>336</v>
      </c>
      <c r="C38" s="32">
        <v>52</v>
      </c>
      <c r="D38" s="32">
        <v>15</v>
      </c>
      <c r="E38" s="32">
        <v>25</v>
      </c>
      <c r="F38" s="32">
        <v>13</v>
      </c>
      <c r="G38" s="32">
        <v>34</v>
      </c>
      <c r="H38" s="33">
        <v>21</v>
      </c>
      <c r="I38" s="32">
        <v>9</v>
      </c>
      <c r="J38" s="32">
        <v>18</v>
      </c>
      <c r="K38" s="44">
        <v>187</v>
      </c>
      <c r="L38" s="45">
        <v>0.267142857142857</v>
      </c>
      <c r="M38" s="46">
        <v>290</v>
      </c>
      <c r="N38" s="46">
        <v>285</v>
      </c>
      <c r="O38" s="46">
        <v>5</v>
      </c>
      <c r="P38" s="34">
        <v>92</v>
      </c>
      <c r="Q38" s="34">
        <v>268</v>
      </c>
      <c r="R38" s="34" t="s">
        <v>464</v>
      </c>
      <c r="S38" s="34" t="s">
        <v>464</v>
      </c>
      <c r="T38" s="34" t="s">
        <v>26</v>
      </c>
    </row>
    <row r="39" ht="16.35" customHeight="1" spans="1:20">
      <c r="A39" s="30">
        <v>37</v>
      </c>
      <c r="B39" s="31" t="s">
        <v>342</v>
      </c>
      <c r="C39" s="32">
        <v>17</v>
      </c>
      <c r="D39" s="32">
        <v>10</v>
      </c>
      <c r="E39" s="32">
        <v>30</v>
      </c>
      <c r="F39" s="32">
        <v>15</v>
      </c>
      <c r="G39" s="32">
        <v>32</v>
      </c>
      <c r="H39" s="33">
        <v>37</v>
      </c>
      <c r="I39" s="32">
        <v>22</v>
      </c>
      <c r="J39" s="32">
        <v>14</v>
      </c>
      <c r="K39" s="44">
        <v>177</v>
      </c>
      <c r="L39" s="45">
        <v>0.252857142857143</v>
      </c>
      <c r="M39" s="46">
        <v>264</v>
      </c>
      <c r="N39" s="46">
        <v>291</v>
      </c>
      <c r="O39" s="46">
        <v>-27</v>
      </c>
      <c r="P39" s="34">
        <v>57</v>
      </c>
      <c r="Q39" s="34">
        <v>320</v>
      </c>
      <c r="R39" s="34" t="s">
        <v>464</v>
      </c>
      <c r="S39" s="34" t="s">
        <v>464</v>
      </c>
      <c r="T39" s="34" t="s">
        <v>26</v>
      </c>
    </row>
    <row r="40" ht="16.35" customHeight="1" spans="1:20">
      <c r="A40" s="30">
        <v>38</v>
      </c>
      <c r="B40" s="31" t="s">
        <v>344</v>
      </c>
      <c r="C40" s="32">
        <v>39</v>
      </c>
      <c r="D40" s="32">
        <v>21</v>
      </c>
      <c r="E40" s="32">
        <v>23</v>
      </c>
      <c r="F40" s="32">
        <v>20</v>
      </c>
      <c r="G40" s="32">
        <v>18</v>
      </c>
      <c r="H40" s="33">
        <v>21</v>
      </c>
      <c r="I40" s="32">
        <v>17</v>
      </c>
      <c r="J40" s="32">
        <v>16</v>
      </c>
      <c r="K40" s="44">
        <v>175</v>
      </c>
      <c r="L40" s="45">
        <v>0.25</v>
      </c>
      <c r="M40" s="46">
        <v>245</v>
      </c>
      <c r="N40" s="46">
        <v>293</v>
      </c>
      <c r="O40" s="46">
        <v>-48</v>
      </c>
      <c r="P40" s="34">
        <v>83</v>
      </c>
      <c r="Q40" s="34">
        <v>285</v>
      </c>
      <c r="R40" s="34" t="s">
        <v>464</v>
      </c>
      <c r="S40" s="34" t="s">
        <v>464</v>
      </c>
      <c r="T40" s="34" t="s">
        <v>26</v>
      </c>
    </row>
    <row r="41" ht="16.35" customHeight="1" spans="1:20">
      <c r="A41" s="30">
        <v>39</v>
      </c>
      <c r="B41" s="31" t="s">
        <v>346</v>
      </c>
      <c r="C41" s="32">
        <v>24</v>
      </c>
      <c r="D41" s="32">
        <v>12</v>
      </c>
      <c r="E41" s="32">
        <v>43</v>
      </c>
      <c r="F41" s="32">
        <v>10</v>
      </c>
      <c r="G41" s="32">
        <v>32</v>
      </c>
      <c r="H41" s="33">
        <v>21</v>
      </c>
      <c r="I41" s="32">
        <v>14</v>
      </c>
      <c r="J41" s="32">
        <v>18</v>
      </c>
      <c r="K41" s="44">
        <v>174</v>
      </c>
      <c r="L41" s="45">
        <v>0.248571428571429</v>
      </c>
      <c r="M41" s="46">
        <v>319</v>
      </c>
      <c r="N41" s="46">
        <v>295</v>
      </c>
      <c r="O41" s="46">
        <v>24</v>
      </c>
      <c r="P41" s="34">
        <v>79</v>
      </c>
      <c r="Q41" s="34">
        <v>294</v>
      </c>
      <c r="R41" s="34" t="s">
        <v>464</v>
      </c>
      <c r="S41" s="34" t="s">
        <v>464</v>
      </c>
      <c r="T41" s="34" t="s">
        <v>26</v>
      </c>
    </row>
    <row r="42" ht="16.35" customHeight="1" spans="1:20">
      <c r="A42" s="30">
        <v>40</v>
      </c>
      <c r="B42" s="31" t="s">
        <v>350</v>
      </c>
      <c r="C42" s="32">
        <v>22</v>
      </c>
      <c r="D42" s="32">
        <v>19</v>
      </c>
      <c r="E42" s="32">
        <v>21</v>
      </c>
      <c r="F42" s="32">
        <v>15</v>
      </c>
      <c r="G42" s="32">
        <v>33</v>
      </c>
      <c r="H42" s="33">
        <v>14</v>
      </c>
      <c r="I42" s="32">
        <v>18</v>
      </c>
      <c r="J42" s="32">
        <v>24</v>
      </c>
      <c r="K42" s="44">
        <v>166</v>
      </c>
      <c r="L42" s="45">
        <v>0.237142857142857</v>
      </c>
      <c r="M42" s="46">
        <v>285</v>
      </c>
      <c r="N42" s="46">
        <v>299</v>
      </c>
      <c r="O42" s="46">
        <v>-14</v>
      </c>
      <c r="P42" s="34">
        <v>62</v>
      </c>
      <c r="Q42" s="34">
        <v>315</v>
      </c>
      <c r="R42" s="34" t="s">
        <v>464</v>
      </c>
      <c r="S42" s="34" t="s">
        <v>464</v>
      </c>
      <c r="T42" s="34" t="s">
        <v>26</v>
      </c>
    </row>
    <row r="43" ht="16.35" customHeight="1" spans="1:20">
      <c r="A43" s="30">
        <v>41</v>
      </c>
      <c r="B43" s="31" t="s">
        <v>361</v>
      </c>
      <c r="C43" s="32">
        <v>33</v>
      </c>
      <c r="D43" s="32">
        <v>15</v>
      </c>
      <c r="E43" s="32">
        <v>28</v>
      </c>
      <c r="F43" s="32">
        <v>2</v>
      </c>
      <c r="G43" s="32">
        <v>28</v>
      </c>
      <c r="H43" s="33">
        <v>16</v>
      </c>
      <c r="I43" s="32">
        <v>16</v>
      </c>
      <c r="J43" s="32">
        <v>11</v>
      </c>
      <c r="K43" s="44">
        <v>149</v>
      </c>
      <c r="L43" s="45">
        <v>0.212857142857143</v>
      </c>
      <c r="M43" s="46">
        <v>304</v>
      </c>
      <c r="N43" s="46">
        <v>310</v>
      </c>
      <c r="O43" s="46">
        <v>-6</v>
      </c>
      <c r="P43" s="34">
        <v>76</v>
      </c>
      <c r="Q43" s="34">
        <v>298</v>
      </c>
      <c r="R43" s="34" t="s">
        <v>464</v>
      </c>
      <c r="S43" s="34" t="s">
        <v>464</v>
      </c>
      <c r="T43" s="34" t="s">
        <v>26</v>
      </c>
    </row>
    <row r="44" ht="16.35" customHeight="1" spans="1:20">
      <c r="A44" s="30">
        <v>42</v>
      </c>
      <c r="B44" s="31" t="s">
        <v>376</v>
      </c>
      <c r="C44" s="32">
        <v>20</v>
      </c>
      <c r="D44" s="32">
        <v>9</v>
      </c>
      <c r="E44" s="32">
        <v>40</v>
      </c>
      <c r="F44" s="32">
        <v>6</v>
      </c>
      <c r="G44" s="32">
        <v>12</v>
      </c>
      <c r="H44" s="33">
        <v>4</v>
      </c>
      <c r="I44" s="32">
        <v>15</v>
      </c>
      <c r="J44" s="32">
        <v>15</v>
      </c>
      <c r="K44" s="44">
        <v>121</v>
      </c>
      <c r="L44" s="45">
        <v>0.172857142857143</v>
      </c>
      <c r="M44" s="46">
        <v>323</v>
      </c>
      <c r="N44" s="46">
        <v>325</v>
      </c>
      <c r="O44" s="46">
        <v>-2</v>
      </c>
      <c r="P44" s="34">
        <v>69</v>
      </c>
      <c r="Q44" s="34">
        <v>308</v>
      </c>
      <c r="R44" s="34" t="s">
        <v>464</v>
      </c>
      <c r="S44" s="34" t="s">
        <v>464</v>
      </c>
      <c r="T44" s="34" t="s">
        <v>26</v>
      </c>
    </row>
    <row r="45" ht="16.35" customHeight="1" spans="1:20">
      <c r="A45" s="30">
        <v>43</v>
      </c>
      <c r="B45" s="31" t="s">
        <v>379</v>
      </c>
      <c r="C45" s="32">
        <v>27</v>
      </c>
      <c r="D45" s="32">
        <v>9</v>
      </c>
      <c r="E45" s="32">
        <v>22</v>
      </c>
      <c r="F45" s="32">
        <v>5</v>
      </c>
      <c r="G45" s="32">
        <v>24</v>
      </c>
      <c r="H45" s="33">
        <v>12</v>
      </c>
      <c r="I45" s="32">
        <v>11</v>
      </c>
      <c r="J45" s="32">
        <v>6</v>
      </c>
      <c r="K45" s="44">
        <v>116</v>
      </c>
      <c r="L45" s="45">
        <v>0.165714285714286</v>
      </c>
      <c r="M45" s="46">
        <v>337</v>
      </c>
      <c r="N45" s="46">
        <v>328</v>
      </c>
      <c r="O45" s="46">
        <v>9</v>
      </c>
      <c r="P45" s="34">
        <v>58</v>
      </c>
      <c r="Q45" s="34">
        <v>319</v>
      </c>
      <c r="R45" s="34" t="s">
        <v>464</v>
      </c>
      <c r="S45" s="34" t="s">
        <v>464</v>
      </c>
      <c r="T45" s="34" t="s">
        <v>26</v>
      </c>
    </row>
    <row r="46" ht="16.35" customHeight="1" spans="1:20">
      <c r="A46" s="30">
        <v>44</v>
      </c>
      <c r="B46" s="31" t="s">
        <v>388</v>
      </c>
      <c r="C46" s="32">
        <v>15</v>
      </c>
      <c r="D46" s="32">
        <v>9</v>
      </c>
      <c r="E46" s="32">
        <v>17</v>
      </c>
      <c r="F46" s="32">
        <v>3</v>
      </c>
      <c r="G46" s="32">
        <v>24</v>
      </c>
      <c r="H46" s="33">
        <v>18</v>
      </c>
      <c r="I46" s="32">
        <v>4</v>
      </c>
      <c r="J46" s="32">
        <v>9</v>
      </c>
      <c r="K46" s="44">
        <v>99</v>
      </c>
      <c r="L46" s="45">
        <v>0.141428571428571</v>
      </c>
      <c r="M46" s="46">
        <v>333</v>
      </c>
      <c r="N46" s="46">
        <v>337</v>
      </c>
      <c r="O46" s="46">
        <v>-4</v>
      </c>
      <c r="P46" s="34">
        <v>41</v>
      </c>
      <c r="Q46" s="34">
        <v>342</v>
      </c>
      <c r="R46" s="34" t="s">
        <v>464</v>
      </c>
      <c r="S46" s="34" t="s">
        <v>464</v>
      </c>
      <c r="T46" s="34" t="s">
        <v>26</v>
      </c>
    </row>
    <row r="47" ht="16.35" customHeight="1" spans="1:20">
      <c r="A47" s="30">
        <v>45</v>
      </c>
      <c r="B47" s="31" t="s">
        <v>399</v>
      </c>
      <c r="C47" s="32">
        <v>5</v>
      </c>
      <c r="D47" s="32">
        <v>9</v>
      </c>
      <c r="E47" s="32">
        <v>28</v>
      </c>
      <c r="F47" s="32">
        <v>2</v>
      </c>
      <c r="G47" s="32">
        <v>6</v>
      </c>
      <c r="H47" s="33">
        <v>6</v>
      </c>
      <c r="I47" s="32">
        <v>9</v>
      </c>
      <c r="J47" s="32">
        <v>5</v>
      </c>
      <c r="K47" s="44">
        <v>70</v>
      </c>
      <c r="L47" s="45">
        <v>0.1</v>
      </c>
      <c r="M47" s="46">
        <v>343</v>
      </c>
      <c r="N47" s="46">
        <v>348</v>
      </c>
      <c r="O47" s="46">
        <v>-5</v>
      </c>
      <c r="P47" s="34">
        <v>42</v>
      </c>
      <c r="Q47" s="34">
        <v>341</v>
      </c>
      <c r="R47" s="34" t="s">
        <v>464</v>
      </c>
      <c r="S47" s="34" t="s">
        <v>464</v>
      </c>
      <c r="T47" s="34" t="s">
        <v>26</v>
      </c>
    </row>
    <row r="48" ht="16.35" customHeight="1" spans="1:20">
      <c r="A48" s="30">
        <v>46</v>
      </c>
      <c r="B48" s="31" t="s">
        <v>403</v>
      </c>
      <c r="C48" s="32">
        <v>4</v>
      </c>
      <c r="D48" s="32">
        <v>6</v>
      </c>
      <c r="E48" s="32">
        <v>9</v>
      </c>
      <c r="F48" s="32">
        <v>6</v>
      </c>
      <c r="G48" s="32">
        <v>12</v>
      </c>
      <c r="H48" s="33">
        <v>7</v>
      </c>
      <c r="I48" s="32">
        <v>9</v>
      </c>
      <c r="J48" s="32">
        <v>7</v>
      </c>
      <c r="K48" s="44">
        <v>60</v>
      </c>
      <c r="L48" s="45">
        <v>0.0857142857142857</v>
      </c>
      <c r="M48" s="46">
        <v>346</v>
      </c>
      <c r="N48" s="46">
        <v>352</v>
      </c>
      <c r="O48" s="46">
        <v>-6</v>
      </c>
      <c r="P48" s="34">
        <v>19</v>
      </c>
      <c r="Q48" s="34">
        <v>352</v>
      </c>
      <c r="R48" s="34" t="s">
        <v>464</v>
      </c>
      <c r="S48" s="34" t="s">
        <v>464</v>
      </c>
      <c r="T48" s="34" t="s">
        <v>26</v>
      </c>
    </row>
    <row r="49" spans="1:20">
      <c r="A49" s="39" t="s">
        <v>404</v>
      </c>
      <c r="B49" s="40"/>
      <c r="C49" s="41">
        <f t="shared" ref="C49:K49" si="0">AVERAGE(C3:C48)</f>
        <v>57.1521739130435</v>
      </c>
      <c r="D49" s="41">
        <f t="shared" si="0"/>
        <v>36.7826086956522</v>
      </c>
      <c r="E49" s="41">
        <f t="shared" si="0"/>
        <v>40.9565217391304</v>
      </c>
      <c r="F49" s="41">
        <f t="shared" si="0"/>
        <v>27.5869565217391</v>
      </c>
      <c r="G49" s="41">
        <f t="shared" si="0"/>
        <v>43.6086956521739</v>
      </c>
      <c r="H49" s="41">
        <f t="shared" si="0"/>
        <v>29.3260869565217</v>
      </c>
      <c r="I49" s="41">
        <f t="shared" si="0"/>
        <v>23.0217391304348</v>
      </c>
      <c r="J49" s="41">
        <f t="shared" si="0"/>
        <v>22.804347826087</v>
      </c>
      <c r="K49" s="41">
        <f t="shared" si="0"/>
        <v>281.239130434783</v>
      </c>
      <c r="L49" s="41"/>
      <c r="M49" s="41"/>
      <c r="N49" s="41"/>
      <c r="O49" s="41"/>
      <c r="P49" s="41">
        <f>AVERAGE(P4:P47)</f>
        <v>133.909090909091</v>
      </c>
      <c r="Q49" s="51"/>
      <c r="R49" s="25"/>
      <c r="S49" s="25"/>
      <c r="T49" s="25"/>
    </row>
    <row r="50" spans="1:20">
      <c r="A50" s="39" t="s">
        <v>36</v>
      </c>
      <c r="B50" s="40"/>
      <c r="C50" s="42">
        <f>(SUM(C3:C48)/COUNT(C3:C48))/120</f>
        <v>0.476268115942029</v>
      </c>
      <c r="D50" s="42">
        <f>(SUM(D3:D48)/COUNT(D3:D48))/120</f>
        <v>0.306521739130435</v>
      </c>
      <c r="E50" s="42">
        <f>(SUM(E3:E48)/COUNT(E3:E48))/120</f>
        <v>0.341304347826087</v>
      </c>
      <c r="F50" s="42">
        <f t="shared" ref="F50:H50" si="1">(SUM(F3:F48)/COUNT(F3:F48))/80</f>
        <v>0.344836956521739</v>
      </c>
      <c r="G50" s="42">
        <f t="shared" si="1"/>
        <v>0.545108695652174</v>
      </c>
      <c r="H50" s="42">
        <f t="shared" si="1"/>
        <v>0.366576086956522</v>
      </c>
      <c r="I50" s="42">
        <f>(SUM(I3:I48)/COUNT(I3:I48))/50</f>
        <v>0.460434782608696</v>
      </c>
      <c r="J50" s="42">
        <f>(SUM(J3:J48)/COUNT(J3:J48))/50</f>
        <v>0.456086956521739</v>
      </c>
      <c r="K50" s="42">
        <f>(SUM(K3:K48)/COUNT(K3:K48))/700</f>
        <v>0.401770186335404</v>
      </c>
      <c r="L50" s="42"/>
      <c r="M50" s="42"/>
      <c r="N50" s="42"/>
      <c r="O50" s="42"/>
      <c r="P50" s="42">
        <f>(SUM(P4:P47)/COUNT(P4:P47))/360</f>
        <v>0.371969696969697</v>
      </c>
      <c r="Q50" s="42"/>
      <c r="R50" s="14"/>
      <c r="S50" s="12"/>
      <c r="T50" s="12"/>
    </row>
    <row r="51" spans="1:20">
      <c r="A51" s="39" t="s">
        <v>405</v>
      </c>
      <c r="B51" s="40"/>
      <c r="C51" s="43">
        <f>COUNTIF(C3:C48,"&gt;=72")</f>
        <v>16</v>
      </c>
      <c r="D51" s="43">
        <f>COUNTIF(D3:D48,"&gt;=72")</f>
        <v>8</v>
      </c>
      <c r="E51" s="43">
        <f>COUNTIF(E3:E48,"&gt;=72")</f>
        <v>4</v>
      </c>
      <c r="F51" s="43">
        <f t="shared" ref="F51:H51" si="2">COUNTIF(F3:F48,"&gt;=48")</f>
        <v>6</v>
      </c>
      <c r="G51" s="43">
        <f t="shared" si="2"/>
        <v>22</v>
      </c>
      <c r="H51" s="43">
        <f t="shared" si="2"/>
        <v>7</v>
      </c>
      <c r="I51" s="43">
        <f>COUNTIF(I3:I48,"&gt;=30")</f>
        <v>11</v>
      </c>
      <c r="J51" s="43">
        <f>COUNTIF(J3:J48,"&gt;=30")</f>
        <v>11</v>
      </c>
      <c r="K51" s="43">
        <f>COUNTIF(K3:K48,"&gt;=420")</f>
        <v>7</v>
      </c>
      <c r="L51" s="43"/>
      <c r="M51" s="43"/>
      <c r="N51" s="43"/>
      <c r="O51" s="43"/>
      <c r="P51" s="43">
        <f>COUNTIF(P4:P47,"&gt;=216")</f>
        <v>6</v>
      </c>
      <c r="Q51" s="43"/>
      <c r="R51" s="12"/>
      <c r="S51" s="12"/>
      <c r="T51" s="12"/>
    </row>
    <row r="52" spans="1:20">
      <c r="A52" s="39" t="s">
        <v>406</v>
      </c>
      <c r="B52" s="40"/>
      <c r="C52" s="42">
        <f>(COUNTIF(C3:C48,"&gt;=72")/COUNT(C3:C48))</f>
        <v>0.347826086956522</v>
      </c>
      <c r="D52" s="42">
        <f>(COUNTIF(D3:D48,"&gt;=72")/COUNT(D3:D48))</f>
        <v>0.173913043478261</v>
      </c>
      <c r="E52" s="42">
        <f>(COUNTIF(E3:E48,"&gt;=72")/COUNT(E3:E48))</f>
        <v>0.0869565217391304</v>
      </c>
      <c r="F52" s="42">
        <f t="shared" ref="F52:H52" si="3">(COUNTIF(F3:F48,"&gt;=48")/COUNT(F3:F48))</f>
        <v>0.130434782608696</v>
      </c>
      <c r="G52" s="42">
        <f t="shared" si="3"/>
        <v>0.478260869565217</v>
      </c>
      <c r="H52" s="42">
        <f t="shared" si="3"/>
        <v>0.152173913043478</v>
      </c>
      <c r="I52" s="42">
        <f>(COUNTIF(I3:I48,"&gt;=30")/COUNT(I3:I48))</f>
        <v>0.239130434782609</v>
      </c>
      <c r="J52" s="42">
        <f>(COUNTIF(J3:J48,"&gt;=30")/COUNT(J3:J48))</f>
        <v>0.239130434782609</v>
      </c>
      <c r="K52" s="42">
        <f>(COUNTIF(K3:K48,"&gt;=420")/COUNT(K3:K48))</f>
        <v>0.152173913043478</v>
      </c>
      <c r="L52" s="42"/>
      <c r="M52" s="42"/>
      <c r="N52" s="42"/>
      <c r="O52" s="42"/>
      <c r="P52" s="42">
        <f>(COUNTIF(P4:P47,"&gt;=216")/COUNT(P4:P47))</f>
        <v>0.136363636363636</v>
      </c>
      <c r="Q52" s="42"/>
      <c r="R52" s="14"/>
      <c r="S52" s="12"/>
      <c r="T52" s="12"/>
    </row>
    <row r="53" spans="1:20">
      <c r="A53" s="39" t="s">
        <v>407</v>
      </c>
      <c r="B53" s="40"/>
      <c r="C53" s="43">
        <f>COUNTIF(C3:C48,"&gt;=96")</f>
        <v>0</v>
      </c>
      <c r="D53" s="43">
        <f>COUNTIF(D3:D48,"&gt;=96")</f>
        <v>4</v>
      </c>
      <c r="E53" s="43">
        <f>COUNTIF(E3:E48,"&gt;=96")</f>
        <v>0</v>
      </c>
      <c r="F53" s="43">
        <f t="shared" ref="F53:H53" si="4">COUNTIF(F3:F48,"&gt;=64")</f>
        <v>3</v>
      </c>
      <c r="G53" s="43">
        <f t="shared" si="4"/>
        <v>2</v>
      </c>
      <c r="H53" s="43">
        <f t="shared" si="4"/>
        <v>1</v>
      </c>
      <c r="I53" s="43">
        <f>COUNTIF(I3:I48,"&gt;=40")</f>
        <v>3</v>
      </c>
      <c r="J53" s="43">
        <f>COUNTIF(J3:J48,"&gt;=40")</f>
        <v>0</v>
      </c>
      <c r="K53" s="43">
        <f>COUNTIF(K3:K48,"&gt;=560")</f>
        <v>1</v>
      </c>
      <c r="L53" s="43"/>
      <c r="M53" s="43"/>
      <c r="N53" s="43"/>
      <c r="O53" s="43"/>
      <c r="P53" s="43">
        <f>COUNTIF(P4:P47,"&gt;=288")</f>
        <v>0</v>
      </c>
      <c r="Q53" s="43"/>
      <c r="R53" s="12"/>
      <c r="S53" s="12"/>
      <c r="T53" s="12"/>
    </row>
    <row r="54" spans="1:20">
      <c r="A54" s="39" t="s">
        <v>408</v>
      </c>
      <c r="B54" s="40"/>
      <c r="C54" s="42">
        <f>(COUNTIF(C3:C48,"&gt;=96")/COUNT(C3:C48))*100%</f>
        <v>0</v>
      </c>
      <c r="D54" s="42">
        <f>(COUNTIF(D3:D48,"&gt;=96")/COUNT(D3:D48))*100%</f>
        <v>0.0869565217391304</v>
      </c>
      <c r="E54" s="42">
        <f>(COUNTIF(E3:E48,"&gt;=96")/COUNT(E3:E48))*100%</f>
        <v>0</v>
      </c>
      <c r="F54" s="42">
        <f t="shared" ref="F54:H54" si="5">(COUNTIF(F3:F48,"&gt;=64")/COUNT(F3:F48))*100%</f>
        <v>0.0652173913043478</v>
      </c>
      <c r="G54" s="42">
        <f t="shared" si="5"/>
        <v>0.0434782608695652</v>
      </c>
      <c r="H54" s="42">
        <f t="shared" si="5"/>
        <v>0.0217391304347826</v>
      </c>
      <c r="I54" s="42">
        <f>(COUNTIF(I3:I48,"&gt;=40")/COUNT(I3:I48))*100%</f>
        <v>0.0652173913043478</v>
      </c>
      <c r="J54" s="42">
        <f>(COUNTIF(J3:J48,"&gt;=40")/COUNT(J3:J48))*100%</f>
        <v>0</v>
      </c>
      <c r="K54" s="42">
        <f>(COUNTIF(K3:K48,"&gt;=560")/COUNT(K3:K48))*100%</f>
        <v>0.0217391304347826</v>
      </c>
      <c r="L54" s="42"/>
      <c r="M54" s="42"/>
      <c r="N54" s="42"/>
      <c r="O54" s="42"/>
      <c r="P54" s="42">
        <f>(COUNTIF(P4:P47,"&gt;=288")/COUNT(P4:P47))*100%</f>
        <v>0</v>
      </c>
      <c r="Q54" s="42"/>
      <c r="R54" s="14"/>
      <c r="S54" s="12"/>
      <c r="T54" s="12"/>
    </row>
    <row r="55" spans="1:20">
      <c r="A55" s="39" t="s">
        <v>409</v>
      </c>
      <c r="B55" s="40"/>
      <c r="C55" s="43">
        <f>COUNTIF(C3:C48,"&gt;=90")</f>
        <v>1</v>
      </c>
      <c r="D55" s="43">
        <f>COUNTIF(D3:D48,"&gt;=90")</f>
        <v>5</v>
      </c>
      <c r="E55" s="43">
        <f>COUNTIF(E3:E48,"&gt;=90")</f>
        <v>1</v>
      </c>
      <c r="F55" s="43">
        <f t="shared" ref="F55:H55" si="6">COUNTIF(F3:F48,"&gt;=60")</f>
        <v>3</v>
      </c>
      <c r="G55" s="43">
        <f t="shared" si="6"/>
        <v>6</v>
      </c>
      <c r="H55" s="43">
        <f t="shared" si="6"/>
        <v>3</v>
      </c>
      <c r="I55" s="43">
        <f>COUNTIF(I3:I48,"&gt;=37.5")</f>
        <v>6</v>
      </c>
      <c r="J55" s="43">
        <f>COUNTIF(J3:J48,"&gt;=37.5")</f>
        <v>1</v>
      </c>
      <c r="K55" s="43">
        <f>COUNTIF(K3:K48,"&gt;=525")</f>
        <v>1</v>
      </c>
      <c r="L55" s="43"/>
      <c r="M55" s="43"/>
      <c r="N55" s="43"/>
      <c r="O55" s="43"/>
      <c r="P55" s="43">
        <f>COUNTIF(P4:P47,"&gt;=270")</f>
        <v>1</v>
      </c>
      <c r="Q55" s="43"/>
      <c r="R55" s="12"/>
      <c r="S55" s="12"/>
      <c r="T55" s="12"/>
    </row>
    <row r="56" spans="1:20">
      <c r="A56" s="39" t="s">
        <v>410</v>
      </c>
      <c r="B56" s="40"/>
      <c r="C56" s="43">
        <f>COUNTIF(C3:C48,"&lt;48")</f>
        <v>11</v>
      </c>
      <c r="D56" s="43">
        <f>COUNTIF(D3:D48,"&lt;48")</f>
        <v>32</v>
      </c>
      <c r="E56" s="43">
        <f>COUNTIF(E3:E48,"&lt;48")</f>
        <v>36</v>
      </c>
      <c r="F56" s="43">
        <f t="shared" ref="F56:H56" si="7">COUNTIF(F3:F48,"&lt;32")</f>
        <v>33</v>
      </c>
      <c r="G56" s="43">
        <f t="shared" si="7"/>
        <v>7</v>
      </c>
      <c r="H56" s="43">
        <f t="shared" si="7"/>
        <v>31</v>
      </c>
      <c r="I56" s="43">
        <f>COUNTIF(I3:I48,"&lt;20")</f>
        <v>19</v>
      </c>
      <c r="J56" s="43">
        <f>COUNTIF(J3:J48,"&lt;20")</f>
        <v>16</v>
      </c>
      <c r="K56" s="43">
        <f>COUNTIF(K3:K48,"&lt;280")</f>
        <v>24</v>
      </c>
      <c r="L56" s="43"/>
      <c r="M56" s="43"/>
      <c r="N56" s="43"/>
      <c r="O56" s="43"/>
      <c r="P56" s="43">
        <f>COUNTIF(P4:P47,"&lt;144")</f>
        <v>28</v>
      </c>
      <c r="Q56" s="43"/>
      <c r="R56" s="12"/>
      <c r="S56" s="12"/>
      <c r="T56" s="12"/>
    </row>
    <row r="57" spans="1:20">
      <c r="A57" s="39" t="s">
        <v>411</v>
      </c>
      <c r="B57" s="40"/>
      <c r="C57" s="41">
        <f>(SUM(C3:C48)/COUNT(C3:C48))/120+(COUNTIF(C3:C48,"&gt;=72")/COUNT(C3:C48))+(COUNTIF(C3:C48,"&gt;=96")/COUNT(C3:C48))</f>
        <v>0.824094202898551</v>
      </c>
      <c r="D57" s="41">
        <f>(SUM(D3:D48)/COUNT(D3:D48))/120+(COUNTIF(D3:D48,"&gt;=72")/COUNT(D3:D48))+(COUNTIF(D3:D48,"&gt;=96")/COUNT(D3:D48))</f>
        <v>0.567391304347826</v>
      </c>
      <c r="E57" s="41">
        <f>(SUM(E3:E48)/COUNT(E3:E48))/120+(COUNTIF(E3:E48,"&gt;=72")/COUNT(E3:E48))+(COUNTIF(E3:E48,"&gt;=96")/COUNT(E3:E48))</f>
        <v>0.428260869565217</v>
      </c>
      <c r="F57" s="41">
        <f t="shared" ref="F57:K57" si="8">F50+F52+F54</f>
        <v>0.540489130434783</v>
      </c>
      <c r="G57" s="41">
        <f t="shared" si="8"/>
        <v>1.06684782608696</v>
      </c>
      <c r="H57" s="41">
        <f t="shared" si="8"/>
        <v>0.540489130434783</v>
      </c>
      <c r="I57" s="41">
        <f t="shared" si="8"/>
        <v>0.764782608695652</v>
      </c>
      <c r="J57" s="41">
        <f t="shared" si="8"/>
        <v>0.695217391304348</v>
      </c>
      <c r="K57" s="41">
        <f t="shared" si="8"/>
        <v>0.575683229813665</v>
      </c>
      <c r="L57" s="41"/>
      <c r="M57" s="41"/>
      <c r="N57" s="41"/>
      <c r="O57" s="41"/>
      <c r="P57" s="41">
        <f>(SUM(P4:P47)/COUNT(P4:P47))/360+(COUNTIF(P4:P47,"&gt;=216")/COUNT(P4:P47))+(COUNTIF(P4:P47,"&gt;=288")/COUNT(P4:P47))</f>
        <v>0.508333333333333</v>
      </c>
      <c r="Q57" s="41"/>
      <c r="R57" s="13"/>
      <c r="S57" s="12"/>
      <c r="T57" s="12"/>
    </row>
  </sheetData>
  <sortState ref="B3:T48">
    <sortCondition ref="K3:K48" descending="1"/>
  </sortState>
  <mergeCells count="10">
    <mergeCell ref="A1:T1"/>
    <mergeCell ref="A49:B49"/>
    <mergeCell ref="A50:B50"/>
    <mergeCell ref="A51:B51"/>
    <mergeCell ref="A52:B52"/>
    <mergeCell ref="A53:B53"/>
    <mergeCell ref="A54:B54"/>
    <mergeCell ref="A55:B55"/>
    <mergeCell ref="A56:B56"/>
    <mergeCell ref="A57:B57"/>
  </mergeCells>
  <conditionalFormatting sqref="F3">
    <cfRule type="cellIs" dxfId="1" priority="30" operator="greaterThanOrEqual">
      <formula>64</formula>
    </cfRule>
    <cfRule type="cellIs" dxfId="0" priority="29" operator="lessThan">
      <formula>48</formula>
    </cfRule>
  </conditionalFormatting>
  <conditionalFormatting sqref="G3:I3">
    <cfRule type="cellIs" dxfId="1" priority="20" operator="greaterThanOrEqual">
      <formula>64</formula>
    </cfRule>
    <cfRule type="cellIs" dxfId="0" priority="19" operator="lessThan">
      <formula>48</formula>
    </cfRule>
    <cfRule type="cellIs" dxfId="1" priority="18" operator="greaterThanOrEqual">
      <formula>40</formula>
    </cfRule>
    <cfRule type="cellIs" dxfId="0" priority="17" operator="lessThan">
      <formula>30</formula>
    </cfRule>
  </conditionalFormatting>
  <conditionalFormatting sqref="J3">
    <cfRule type="cellIs" dxfId="1" priority="10" operator="greaterThanOrEqual">
      <formula>64</formula>
    </cfRule>
    <cfRule type="cellIs" dxfId="0" priority="9" operator="lessThan">
      <formula>48</formula>
    </cfRule>
    <cfRule type="cellIs" dxfId="1" priority="8" operator="greaterThanOrEqual">
      <formula>40</formula>
    </cfRule>
    <cfRule type="cellIs" dxfId="0" priority="7" operator="lessThan">
      <formula>30</formula>
    </cfRule>
  </conditionalFormatting>
  <conditionalFormatting sqref="C3 E3">
    <cfRule type="cellIs" dxfId="1" priority="34" operator="greaterThanOrEqual">
      <formula>64</formula>
    </cfRule>
    <cfRule type="cellIs" dxfId="0" priority="33" operator="lessThan">
      <formula>48</formula>
    </cfRule>
    <cfRule type="cellIs" dxfId="1" priority="32" operator="greaterThanOrEqual">
      <formula>40</formula>
    </cfRule>
    <cfRule type="cellIs" dxfId="0" priority="31" operator="lessThan">
      <formula>30</formula>
    </cfRule>
  </conditionalFormatting>
  <conditionalFormatting sqref="C4:D4 F4 E4 C5:D5 F5 E5 C6:D6 F6 E6 C7:D8 F7:F8 E7:E8 C9:D9 F9 E9 C10:D10 F10 E10 C11:D11 F11 E11 C12:D12 F12 E12 C13:D14 F13:F14 E13:E14 C15:D15 F15 E15 C16:D16 F16 E16 C17:D17 F17 E17 C18:D18 F18 E18 C19:D20 F19:F20 E19:E20 C21:D21 F21 E21 C22:D23 F22:F23 E22:E23 C24:D24 F24 E24 C25:D25 F25 E25 C26:D26 F26 E26 C27:D27 F27 E27 C28:D28 F28 E28 C29:D29 F29 E29 C30:D30 F30 E30 C31:D32 F31:F32 E31:E32 C33:D33 F33 E33 C34:D34 F34 E34 C35:D36 F35:F36 E35:E36 C37:D37 F37 E37 C38:D38 E38:F38 C39:D40 E39:F40 C41:D41 E41:F41 C42:D42 E42:F42 C43:D43 E43:F43 C44:D44 E44:F44 C45:D45 E45:F45 C46:D46 E46:F46 C47:D47 E47:F47 C48:F48">
    <cfRule type="cellIs" dxfId="1" priority="40" operator="greaterThanOrEqual">
      <formula>64</formula>
    </cfRule>
    <cfRule type="cellIs" dxfId="0" priority="39" operator="lessThan">
      <formula>48</formula>
    </cfRule>
  </conditionalFormatting>
  <conditionalFormatting sqref="C4 D4 E4 C5 D5 E5 C6 D6 E6 C7:C8 D7:D8 E7:E8 C9 D9 E9 C10 D10 E10 C11 D11 E11 C12 D12 E12 C13:C14 D13:D14 E13:E14 C15 D15 E15 C16 D16 E16 C17 D17 E17 C18 D18 E18 C19:C20 D19:D20 E19:E20 C21 D21 E21 C22:C23 D22:D23 E22:E23 C24 D24 E24 C25 D25 E25 C26 D26 E26 C27 D27 E27 C28 D28 E28 C29 D29 E29 C30 D30 E30 C31:C32 D31:D32 E31:E32 C33 D33 E33 C34 D34 E34 C35:C36 D35:D36 E35:E36 C37 D37 E37 C38 E38 D38 C39:C40 E39 D39:D40 C41 D41 E41 C42 D42 E42 C43 D43 E43 C44 D44 E44 C45 D45 E45 C46 D46 C47 D47:E47 C48:E48">
    <cfRule type="cellIs" dxfId="1" priority="38" operator="greaterThanOrEqual">
      <formula>96</formula>
    </cfRule>
    <cfRule type="cellIs" dxfId="0" priority="37" operator="lessThan">
      <formula>72</formula>
    </cfRule>
  </conditionalFormatting>
  <conditionalFormatting sqref="G4:I4 G5:I5 G6:I6 G7:I8 G9:I9 G10:I10 G11:I11 G12:I12 G13:I14 G15:I15 G16:I16 G17:I17 G18:I18 G19:I20 G21:I21 G22:I23 G24:I24 G25:I25 G26:I26 G27:I27 G28:I28 G29:I29 G30:I30 G31:I32 G33:I33 G34:I34 G35:I36 G37:I37 G38:I38 G39:I40 G41:I41 G42:I42 G43:I43 G44:I44 G45:I45 G46:I46 G47:I47 G48:I48">
    <cfRule type="cellIs" dxfId="1" priority="28" operator="greaterThanOrEqual">
      <formula>64</formula>
    </cfRule>
    <cfRule type="cellIs" dxfId="0" priority="27" operator="lessThan">
      <formula>48</formula>
    </cfRule>
  </conditionalFormatting>
  <conditionalFormatting sqref="H4 H5 H6 H7:H8 H9 G10 H10 G11 H11 G12 H12 G13:G14 H13:H14 H15 H16 H17 H18 H19:H20 H21 H22:H23 H24 H25 G25 H26 G26 H27 G27 H28 G28 H29 G29 H30 G30 H31:H32 G31:G32 H33 G33 H34 G34 H35:H36 G35:G36 H37 G37 H38 G38 H39:H40 G39:G40 H41 G41 H42 G42 H43 G43 G44 G45 G46 G47 G48">
    <cfRule type="cellIs" dxfId="1" priority="26" operator="greaterThanOrEqual">
      <formula>64</formula>
    </cfRule>
    <cfRule type="cellIs" dxfId="0" priority="25" operator="lessThan">
      <formula>48</formula>
    </cfRule>
  </conditionalFormatting>
  <conditionalFormatting sqref="G4 G5 G6 G7:G8 G9">
    <cfRule type="cellIs" dxfId="1" priority="22" operator="greaterThanOrEqual">
      <formula>64</formula>
    </cfRule>
    <cfRule type="cellIs" dxfId="0" priority="21" operator="lessThan">
      <formula>48</formula>
    </cfRule>
  </conditionalFormatting>
  <conditionalFormatting sqref="I4 I5 I6 I7:I8 I9 I10 I11 I12 I13:I14 I15 I16 I17 I18 I19:I20 I21 I22:I23 I24 I25 I26 I27 I28 I29 I30 I31:I32 I33 I34 I35:I36 I37 I38 I39:I40 I41 I42 I43 I44 I45 I46 I47 I48">
    <cfRule type="cellIs" dxfId="1" priority="24" operator="greaterThanOrEqual">
      <formula>40</formula>
    </cfRule>
    <cfRule type="cellIs" dxfId="0" priority="23" operator="lessThan">
      <formula>30</formula>
    </cfRule>
  </conditionalFormatting>
  <conditionalFormatting sqref="J4 J5 J6 J7:J8 J9 J25 J26 J27 J28 J29 J30 J31:J32 J33 J34 J35:J36 J37 J38 J39:J40 J41 J42 J43 J44 J45 J46 J47 J48">
    <cfRule type="cellIs" dxfId="1" priority="16" operator="greaterThanOrEqual">
      <formula>64</formula>
    </cfRule>
    <cfRule type="cellIs" dxfId="0" priority="15" operator="lessThan">
      <formula>48</formula>
    </cfRule>
  </conditionalFormatting>
  <conditionalFormatting sqref="J4 J5 J6 J7:J8 J9">
    <cfRule type="cellIs" dxfId="1" priority="14" operator="greaterThanOrEqual">
      <formula>40</formula>
    </cfRule>
    <cfRule type="cellIs" dxfId="0" priority="13" operator="lessThan">
      <formula>30</formula>
    </cfRule>
  </conditionalFormatting>
  <conditionalFormatting sqref="F10 F11 F12 F13:F14 F15 F16 F17 F18 F19:F20 F21 F22:F23 F24 F25 F26 F27 F28 F29 F30 F31:F32 F33 F34 F35:F36 F37 F38 F39:F40 F41 F42 F43 F44 F45 F46 F47 F48">
    <cfRule type="cellIs" dxfId="1" priority="36" operator="greaterThanOrEqual">
      <formula>64</formula>
    </cfRule>
    <cfRule type="cellIs" dxfId="0" priority="35" operator="lessThan">
      <formula>48</formula>
    </cfRule>
  </conditionalFormatting>
  <conditionalFormatting sqref="J10 J11 J12 J13:J14 J15 J16 J17 J18 J19:J20 J21 J22:J23 J24">
    <cfRule type="cellIs" dxfId="1" priority="6" operator="greaterThanOrEqual">
      <formula>64</formula>
    </cfRule>
    <cfRule type="cellIs" dxfId="0" priority="5" operator="lessThan">
      <formula>48</formula>
    </cfRule>
  </conditionalFormatting>
  <conditionalFormatting sqref="J10 J11 J12 J13:J14">
    <cfRule type="cellIs" dxfId="1" priority="4" operator="greaterThanOrEqual">
      <formula>40</formula>
    </cfRule>
    <cfRule type="cellIs" dxfId="0" priority="3" operator="lessThan">
      <formula>30</formula>
    </cfRule>
  </conditionalFormatting>
  <conditionalFormatting sqref="J15 J16 J17 J18 J19:J20 J21 J22:J23 J24">
    <cfRule type="cellIs" dxfId="1" priority="2" operator="greaterThanOrEqual">
      <formula>64</formula>
    </cfRule>
    <cfRule type="cellIs" dxfId="0" priority="1" operator="lessThan">
      <formula>48</formula>
    </cfRule>
  </conditionalFormatting>
  <conditionalFormatting sqref="J25 J26 J27 J28 J29 J30 J31:J32 J33 J34 J35:J36 J37 J38 J39:J40 J41 J42 J43 J44 J45 J46 J47 J48">
    <cfRule type="cellIs" dxfId="1" priority="12" operator="greaterThanOrEqual">
      <formula>40</formula>
    </cfRule>
    <cfRule type="cellIs" dxfId="0" priority="11"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86"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7"/>
  <sheetViews>
    <sheetView topLeftCell="A36" workbookViewId="0">
      <selection activeCell="K48" sqref="K48:K56"/>
    </sheetView>
  </sheetViews>
  <sheetFormatPr defaultColWidth="9" defaultRowHeight="14.25"/>
  <cols>
    <col min="1" max="1" width="5.375" style="27" customWidth="1"/>
    <col min="2" max="2" width="7.25" style="27" customWidth="1"/>
    <col min="3" max="10" width="5.625" style="27" customWidth="1"/>
    <col min="11" max="12" width="6.125" style="27" customWidth="1"/>
    <col min="13" max="15" width="5.75" style="27" customWidth="1"/>
    <col min="16" max="16" width="6.25" style="27" customWidth="1"/>
    <col min="17" max="17" width="5.875" style="27" customWidth="1"/>
    <col min="18" max="18" width="6.125" customWidth="1"/>
    <col min="19" max="19" width="4.375" customWidth="1"/>
    <col min="20" max="20" width="4.75" customWidth="1"/>
  </cols>
  <sheetData>
    <row r="1" ht="33.75" customHeight="1" spans="1:20">
      <c r="A1" s="1" t="s">
        <v>467</v>
      </c>
      <c r="B1" s="1"/>
      <c r="C1" s="1"/>
      <c r="D1" s="1"/>
      <c r="E1" s="1"/>
      <c r="F1" s="1"/>
      <c r="G1" s="1"/>
      <c r="H1" s="1"/>
      <c r="I1" s="1"/>
      <c r="J1" s="1"/>
      <c r="K1" s="1"/>
      <c r="L1" s="1"/>
      <c r="M1" s="1"/>
      <c r="N1" s="1"/>
      <c r="O1" s="1"/>
      <c r="P1" s="1"/>
      <c r="Q1" s="1"/>
      <c r="R1" s="1"/>
      <c r="S1" s="1"/>
      <c r="T1" s="1"/>
    </row>
    <row r="2" ht="36"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46</v>
      </c>
      <c r="C3" s="32">
        <v>97</v>
      </c>
      <c r="D3" s="32">
        <v>111</v>
      </c>
      <c r="E3" s="32">
        <v>110</v>
      </c>
      <c r="F3" s="32">
        <v>73</v>
      </c>
      <c r="G3" s="32">
        <v>66</v>
      </c>
      <c r="H3" s="33">
        <v>77</v>
      </c>
      <c r="I3" s="32">
        <v>49</v>
      </c>
      <c r="J3" s="32">
        <v>41</v>
      </c>
      <c r="K3" s="44">
        <v>624</v>
      </c>
      <c r="L3" s="45">
        <v>0.891428571428571</v>
      </c>
      <c r="M3" s="46">
        <v>1</v>
      </c>
      <c r="N3" s="46">
        <v>1</v>
      </c>
      <c r="O3" s="46">
        <v>0</v>
      </c>
      <c r="P3" s="34">
        <v>318</v>
      </c>
      <c r="Q3" s="34">
        <v>1</v>
      </c>
      <c r="R3" s="34" t="s">
        <v>461</v>
      </c>
      <c r="S3" s="34" t="str">
        <f>IF(AND(C3&gt;=72,D3&gt;=72,E3&gt;=72,F3&gt;=48,G3&gt;=48,H3&gt;=48,I3&gt;=30,J3&gt;=30),"★"," ")</f>
        <v>★</v>
      </c>
      <c r="T3" s="34" t="s">
        <v>11</v>
      </c>
    </row>
    <row r="4" ht="16.35" customHeight="1" spans="1:20">
      <c r="A4" s="30">
        <v>2</v>
      </c>
      <c r="B4" s="31" t="s">
        <v>68</v>
      </c>
      <c r="C4" s="32">
        <v>89</v>
      </c>
      <c r="D4" s="32">
        <v>97</v>
      </c>
      <c r="E4" s="32">
        <v>89</v>
      </c>
      <c r="F4" s="32">
        <v>48</v>
      </c>
      <c r="G4" s="32">
        <v>57</v>
      </c>
      <c r="H4" s="33">
        <v>43</v>
      </c>
      <c r="I4" s="32">
        <v>40</v>
      </c>
      <c r="J4" s="32">
        <v>41</v>
      </c>
      <c r="K4" s="44">
        <v>504</v>
      </c>
      <c r="L4" s="45">
        <v>0.72</v>
      </c>
      <c r="M4" s="46">
        <v>30</v>
      </c>
      <c r="N4" s="46">
        <v>18</v>
      </c>
      <c r="O4" s="46">
        <v>12</v>
      </c>
      <c r="P4" s="34">
        <v>275</v>
      </c>
      <c r="Q4" s="34">
        <v>9</v>
      </c>
      <c r="R4" s="34" t="s">
        <v>461</v>
      </c>
      <c r="S4" s="34" t="str">
        <f t="shared" ref="S4:S11" si="0">IF(AND(C4&gt;=72,D4&gt;=72,E4&gt;=72,F4&gt;=48,G4&gt;=48,H4&gt;=48,I4&gt;=30,J4&gt;=30),"★"," ")</f>
        <v> </v>
      </c>
      <c r="T4" s="34" t="s">
        <v>21</v>
      </c>
    </row>
    <row r="5" ht="16.35" customHeight="1" spans="1:20">
      <c r="A5" s="30">
        <v>3</v>
      </c>
      <c r="B5" s="31" t="s">
        <v>86</v>
      </c>
      <c r="C5" s="32">
        <v>87</v>
      </c>
      <c r="D5" s="32">
        <v>93</v>
      </c>
      <c r="E5" s="32">
        <v>75</v>
      </c>
      <c r="F5" s="32">
        <v>45</v>
      </c>
      <c r="G5" s="32">
        <v>58</v>
      </c>
      <c r="H5" s="33">
        <v>44</v>
      </c>
      <c r="I5" s="32">
        <v>29</v>
      </c>
      <c r="J5" s="32">
        <v>31</v>
      </c>
      <c r="K5" s="44">
        <v>462</v>
      </c>
      <c r="L5" s="45">
        <v>0.66</v>
      </c>
      <c r="M5" s="46">
        <v>33</v>
      </c>
      <c r="N5" s="46">
        <v>34</v>
      </c>
      <c r="O5" s="46">
        <v>-1</v>
      </c>
      <c r="P5" s="34">
        <v>255</v>
      </c>
      <c r="Q5" s="34">
        <v>19</v>
      </c>
      <c r="R5" s="34" t="s">
        <v>461</v>
      </c>
      <c r="S5" s="34" t="str">
        <f t="shared" si="0"/>
        <v> </v>
      </c>
      <c r="T5" s="34" t="s">
        <v>21</v>
      </c>
    </row>
    <row r="6" ht="16.35" customHeight="1" spans="1:20">
      <c r="A6" s="30">
        <v>4</v>
      </c>
      <c r="B6" s="31" t="s">
        <v>89</v>
      </c>
      <c r="C6" s="32">
        <v>81</v>
      </c>
      <c r="D6" s="32">
        <v>86</v>
      </c>
      <c r="E6" s="32">
        <v>65</v>
      </c>
      <c r="F6" s="32">
        <v>51</v>
      </c>
      <c r="G6" s="32">
        <v>59</v>
      </c>
      <c r="H6" s="33">
        <v>45</v>
      </c>
      <c r="I6" s="32">
        <v>31</v>
      </c>
      <c r="J6" s="32">
        <v>30</v>
      </c>
      <c r="K6" s="44">
        <v>448</v>
      </c>
      <c r="L6" s="45">
        <v>0.64</v>
      </c>
      <c r="M6" s="46">
        <v>32</v>
      </c>
      <c r="N6" s="46">
        <v>37</v>
      </c>
      <c r="O6" s="46">
        <v>-5</v>
      </c>
      <c r="P6" s="34">
        <v>232</v>
      </c>
      <c r="Q6" s="34">
        <v>30</v>
      </c>
      <c r="R6" s="34" t="s">
        <v>464</v>
      </c>
      <c r="S6" s="34" t="str">
        <f t="shared" si="0"/>
        <v> </v>
      </c>
      <c r="T6" s="34" t="s">
        <v>21</v>
      </c>
    </row>
    <row r="7" ht="16.35" customHeight="1" spans="1:20">
      <c r="A7" s="30">
        <v>5</v>
      </c>
      <c r="B7" s="31" t="s">
        <v>90</v>
      </c>
      <c r="C7" s="32">
        <v>72</v>
      </c>
      <c r="D7" s="32">
        <v>90</v>
      </c>
      <c r="E7" s="32">
        <v>59</v>
      </c>
      <c r="F7" s="32">
        <v>56</v>
      </c>
      <c r="G7" s="32">
        <v>60</v>
      </c>
      <c r="H7" s="33">
        <v>53</v>
      </c>
      <c r="I7" s="32">
        <v>36</v>
      </c>
      <c r="J7" s="32">
        <v>22</v>
      </c>
      <c r="K7" s="44">
        <v>448</v>
      </c>
      <c r="L7" s="45">
        <v>0.64</v>
      </c>
      <c r="M7" s="46">
        <v>38</v>
      </c>
      <c r="N7" s="46">
        <v>38</v>
      </c>
      <c r="O7" s="46">
        <v>0</v>
      </c>
      <c r="P7" s="34">
        <v>221</v>
      </c>
      <c r="Q7" s="34">
        <v>39</v>
      </c>
      <c r="R7" s="34" t="s">
        <v>464</v>
      </c>
      <c r="S7" s="34" t="str">
        <f t="shared" si="0"/>
        <v> </v>
      </c>
      <c r="T7" s="34" t="s">
        <v>21</v>
      </c>
    </row>
    <row r="8" ht="16.35" customHeight="1" spans="1:20">
      <c r="A8" s="30">
        <v>6</v>
      </c>
      <c r="B8" s="31" t="s">
        <v>94</v>
      </c>
      <c r="C8" s="32">
        <v>80</v>
      </c>
      <c r="D8" s="32">
        <v>72</v>
      </c>
      <c r="E8" s="32">
        <v>63</v>
      </c>
      <c r="F8" s="32">
        <v>52</v>
      </c>
      <c r="G8" s="32">
        <v>58</v>
      </c>
      <c r="H8" s="33">
        <v>48</v>
      </c>
      <c r="I8" s="32">
        <v>37</v>
      </c>
      <c r="J8" s="32">
        <v>30</v>
      </c>
      <c r="K8" s="44">
        <v>440</v>
      </c>
      <c r="L8" s="45">
        <v>0.628571428571429</v>
      </c>
      <c r="M8" s="46">
        <v>35</v>
      </c>
      <c r="N8" s="46">
        <v>43</v>
      </c>
      <c r="O8" s="46">
        <v>-8</v>
      </c>
      <c r="P8" s="34">
        <v>215</v>
      </c>
      <c r="Q8" s="34">
        <v>44</v>
      </c>
      <c r="R8" s="34" t="s">
        <v>464</v>
      </c>
      <c r="S8" s="34" t="str">
        <f t="shared" si="0"/>
        <v> </v>
      </c>
      <c r="T8" s="34" t="s">
        <v>21</v>
      </c>
    </row>
    <row r="9" ht="16.35" customHeight="1" spans="1:20">
      <c r="A9" s="30">
        <v>7</v>
      </c>
      <c r="B9" s="58" t="s">
        <v>97</v>
      </c>
      <c r="C9" s="59">
        <v>81</v>
      </c>
      <c r="D9" s="59">
        <v>66</v>
      </c>
      <c r="E9" s="59">
        <v>54</v>
      </c>
      <c r="F9" s="59">
        <v>50</v>
      </c>
      <c r="G9" s="59">
        <v>55</v>
      </c>
      <c r="H9" s="60">
        <v>52</v>
      </c>
      <c r="I9" s="59">
        <v>40</v>
      </c>
      <c r="J9" s="59">
        <v>38</v>
      </c>
      <c r="K9" s="62">
        <v>436</v>
      </c>
      <c r="L9" s="63">
        <v>0.622857142857143</v>
      </c>
      <c r="M9" s="64">
        <v>0</v>
      </c>
      <c r="N9" s="46">
        <v>46</v>
      </c>
      <c r="O9" s="64">
        <v>-46</v>
      </c>
      <c r="P9" s="65">
        <v>201</v>
      </c>
      <c r="Q9" s="34">
        <v>58</v>
      </c>
      <c r="R9" s="65" t="s">
        <v>464</v>
      </c>
      <c r="S9" s="34" t="str">
        <f t="shared" si="0"/>
        <v> </v>
      </c>
      <c r="T9" s="65" t="s">
        <v>21</v>
      </c>
    </row>
    <row r="10" ht="16.35" customHeight="1" spans="1:20">
      <c r="A10" s="30">
        <v>8</v>
      </c>
      <c r="B10" s="31" t="s">
        <v>104</v>
      </c>
      <c r="C10" s="32">
        <v>79</v>
      </c>
      <c r="D10" s="32">
        <v>68</v>
      </c>
      <c r="E10" s="32">
        <v>43</v>
      </c>
      <c r="F10" s="32">
        <v>64</v>
      </c>
      <c r="G10" s="32">
        <v>58</v>
      </c>
      <c r="H10" s="33">
        <v>41</v>
      </c>
      <c r="I10" s="32">
        <v>40</v>
      </c>
      <c r="J10" s="32">
        <v>32</v>
      </c>
      <c r="K10" s="44">
        <v>425</v>
      </c>
      <c r="L10" s="45">
        <v>0.607142857142857</v>
      </c>
      <c r="M10" s="46">
        <v>83</v>
      </c>
      <c r="N10" s="46">
        <v>52</v>
      </c>
      <c r="O10" s="46">
        <v>31</v>
      </c>
      <c r="P10" s="34">
        <v>190</v>
      </c>
      <c r="Q10" s="34">
        <v>74</v>
      </c>
      <c r="R10" s="34" t="s">
        <v>464</v>
      </c>
      <c r="S10" s="34" t="str">
        <f t="shared" si="0"/>
        <v> </v>
      </c>
      <c r="T10" s="34" t="s">
        <v>21</v>
      </c>
    </row>
    <row r="11" ht="16.35" customHeight="1" spans="1:20">
      <c r="A11" s="30">
        <v>9</v>
      </c>
      <c r="B11" s="31" t="s">
        <v>126</v>
      </c>
      <c r="C11" s="32">
        <v>84</v>
      </c>
      <c r="D11" s="32">
        <v>51</v>
      </c>
      <c r="E11" s="32">
        <v>52</v>
      </c>
      <c r="F11" s="32">
        <v>49</v>
      </c>
      <c r="G11" s="32">
        <v>52</v>
      </c>
      <c r="H11" s="33">
        <v>50</v>
      </c>
      <c r="I11" s="32">
        <v>38</v>
      </c>
      <c r="J11" s="32">
        <v>24</v>
      </c>
      <c r="K11" s="44">
        <v>400</v>
      </c>
      <c r="L11" s="45">
        <v>0.571428571428571</v>
      </c>
      <c r="M11" s="46">
        <v>56</v>
      </c>
      <c r="N11" s="46">
        <v>74</v>
      </c>
      <c r="O11" s="46">
        <v>-18</v>
      </c>
      <c r="P11" s="34">
        <v>187</v>
      </c>
      <c r="Q11" s="34">
        <v>79</v>
      </c>
      <c r="R11" s="34" t="s">
        <v>464</v>
      </c>
      <c r="S11" s="34" t="str">
        <f t="shared" si="0"/>
        <v> </v>
      </c>
      <c r="T11" s="34" t="s">
        <v>465</v>
      </c>
    </row>
    <row r="12" ht="16.35" customHeight="1" spans="1:20">
      <c r="A12" s="30">
        <v>10</v>
      </c>
      <c r="B12" s="31" t="s">
        <v>127</v>
      </c>
      <c r="C12" s="32">
        <v>77</v>
      </c>
      <c r="D12" s="32">
        <v>58</v>
      </c>
      <c r="E12" s="32">
        <v>37</v>
      </c>
      <c r="F12" s="32">
        <v>55</v>
      </c>
      <c r="G12" s="32">
        <v>55</v>
      </c>
      <c r="H12" s="33">
        <v>48</v>
      </c>
      <c r="I12" s="32">
        <v>38</v>
      </c>
      <c r="J12" s="32">
        <v>31</v>
      </c>
      <c r="K12" s="44">
        <v>399</v>
      </c>
      <c r="L12" s="45">
        <v>0.57</v>
      </c>
      <c r="M12" s="46">
        <v>81</v>
      </c>
      <c r="N12" s="46">
        <v>76</v>
      </c>
      <c r="O12" s="46">
        <v>5</v>
      </c>
      <c r="P12" s="34">
        <v>172</v>
      </c>
      <c r="Q12" s="34">
        <v>98</v>
      </c>
      <c r="R12" s="34" t="s">
        <v>464</v>
      </c>
      <c r="S12" s="34" t="s">
        <v>464</v>
      </c>
      <c r="T12" s="34" t="s">
        <v>465</v>
      </c>
    </row>
    <row r="13" ht="16.35" customHeight="1" spans="1:20">
      <c r="A13" s="30">
        <v>11</v>
      </c>
      <c r="B13" s="31" t="s">
        <v>129</v>
      </c>
      <c r="C13" s="32">
        <v>78</v>
      </c>
      <c r="D13" s="32">
        <v>65</v>
      </c>
      <c r="E13" s="32">
        <v>38</v>
      </c>
      <c r="F13" s="32">
        <v>51</v>
      </c>
      <c r="G13" s="32">
        <v>50</v>
      </c>
      <c r="H13" s="33">
        <v>46</v>
      </c>
      <c r="I13" s="32">
        <v>36</v>
      </c>
      <c r="J13" s="32">
        <v>28</v>
      </c>
      <c r="K13" s="44">
        <v>392</v>
      </c>
      <c r="L13" s="45">
        <v>0.56</v>
      </c>
      <c r="M13" s="46">
        <v>59</v>
      </c>
      <c r="N13" s="46">
        <v>77</v>
      </c>
      <c r="O13" s="46">
        <v>-18</v>
      </c>
      <c r="P13" s="34">
        <v>181</v>
      </c>
      <c r="Q13" s="34">
        <v>86</v>
      </c>
      <c r="R13" s="34" t="s">
        <v>464</v>
      </c>
      <c r="S13" s="34" t="s">
        <v>464</v>
      </c>
      <c r="T13" s="34" t="s">
        <v>465</v>
      </c>
    </row>
    <row r="14" ht="16.35" customHeight="1" spans="1:20">
      <c r="A14" s="30">
        <v>12</v>
      </c>
      <c r="B14" s="31" t="s">
        <v>132</v>
      </c>
      <c r="C14" s="32">
        <v>89</v>
      </c>
      <c r="D14" s="32">
        <v>54</v>
      </c>
      <c r="E14" s="32">
        <v>45</v>
      </c>
      <c r="F14" s="32">
        <v>37</v>
      </c>
      <c r="G14" s="32">
        <v>52</v>
      </c>
      <c r="H14" s="33">
        <v>51</v>
      </c>
      <c r="I14" s="32">
        <v>30</v>
      </c>
      <c r="J14" s="32">
        <v>27</v>
      </c>
      <c r="K14" s="44">
        <v>385</v>
      </c>
      <c r="L14" s="45">
        <v>0.55</v>
      </c>
      <c r="M14" s="46">
        <v>78</v>
      </c>
      <c r="N14" s="46">
        <v>80</v>
      </c>
      <c r="O14" s="46">
        <v>-2</v>
      </c>
      <c r="P14" s="34">
        <v>188</v>
      </c>
      <c r="Q14" s="34">
        <v>78</v>
      </c>
      <c r="R14" s="34" t="s">
        <v>464</v>
      </c>
      <c r="S14" s="34" t="s">
        <v>464</v>
      </c>
      <c r="T14" s="34" t="s">
        <v>465</v>
      </c>
    </row>
    <row r="15" ht="16.35" customHeight="1" spans="1:20">
      <c r="A15" s="30">
        <v>13</v>
      </c>
      <c r="B15" s="31" t="s">
        <v>143</v>
      </c>
      <c r="C15" s="32">
        <v>73</v>
      </c>
      <c r="D15" s="32">
        <v>79</v>
      </c>
      <c r="E15" s="32">
        <v>35</v>
      </c>
      <c r="F15" s="32">
        <v>44</v>
      </c>
      <c r="G15" s="32">
        <v>51</v>
      </c>
      <c r="H15" s="33">
        <v>34</v>
      </c>
      <c r="I15" s="32">
        <v>28</v>
      </c>
      <c r="J15" s="32">
        <v>26</v>
      </c>
      <c r="K15" s="44">
        <v>370</v>
      </c>
      <c r="L15" s="45">
        <v>0.528571428571429</v>
      </c>
      <c r="M15" s="46">
        <v>95</v>
      </c>
      <c r="N15" s="46">
        <v>91</v>
      </c>
      <c r="O15" s="46">
        <v>4</v>
      </c>
      <c r="P15" s="34">
        <v>187</v>
      </c>
      <c r="Q15" s="34">
        <v>81</v>
      </c>
      <c r="R15" s="34" t="s">
        <v>464</v>
      </c>
      <c r="S15" s="34" t="s">
        <v>464</v>
      </c>
      <c r="T15" s="34" t="s">
        <v>465</v>
      </c>
    </row>
    <row r="16" ht="16.35" customHeight="1" spans="1:20">
      <c r="A16" s="30">
        <v>14</v>
      </c>
      <c r="B16" s="31" t="s">
        <v>150</v>
      </c>
      <c r="C16" s="32">
        <v>81</v>
      </c>
      <c r="D16" s="32">
        <v>53</v>
      </c>
      <c r="E16" s="32">
        <v>51</v>
      </c>
      <c r="F16" s="32">
        <v>32</v>
      </c>
      <c r="G16" s="32">
        <v>44</v>
      </c>
      <c r="H16" s="33">
        <v>50</v>
      </c>
      <c r="I16" s="32">
        <v>23</v>
      </c>
      <c r="J16" s="32">
        <v>20</v>
      </c>
      <c r="K16" s="44">
        <v>354</v>
      </c>
      <c r="L16" s="45">
        <v>0.505714285714286</v>
      </c>
      <c r="M16" s="46">
        <v>126</v>
      </c>
      <c r="N16" s="46">
        <v>97</v>
      </c>
      <c r="O16" s="46">
        <v>29</v>
      </c>
      <c r="P16" s="34">
        <v>185</v>
      </c>
      <c r="Q16" s="34">
        <v>82</v>
      </c>
      <c r="R16" s="34" t="s">
        <v>464</v>
      </c>
      <c r="S16" s="34" t="s">
        <v>464</v>
      </c>
      <c r="T16" s="34" t="s">
        <v>465</v>
      </c>
    </row>
    <row r="17" ht="16.35" customHeight="1" spans="1:20">
      <c r="A17" s="30">
        <v>15</v>
      </c>
      <c r="B17" s="31" t="s">
        <v>162</v>
      </c>
      <c r="C17" s="32">
        <v>76</v>
      </c>
      <c r="D17" s="32">
        <v>56</v>
      </c>
      <c r="E17" s="32">
        <v>67</v>
      </c>
      <c r="F17" s="32">
        <v>31</v>
      </c>
      <c r="G17" s="32">
        <v>44</v>
      </c>
      <c r="H17" s="33">
        <v>23</v>
      </c>
      <c r="I17" s="32">
        <v>24</v>
      </c>
      <c r="J17" s="32">
        <v>24</v>
      </c>
      <c r="K17" s="44">
        <v>345</v>
      </c>
      <c r="L17" s="45">
        <v>0.492857142857143</v>
      </c>
      <c r="M17" s="46">
        <v>124</v>
      </c>
      <c r="N17" s="46">
        <v>110</v>
      </c>
      <c r="O17" s="46">
        <v>14</v>
      </c>
      <c r="P17" s="34">
        <v>199</v>
      </c>
      <c r="Q17" s="34">
        <v>62</v>
      </c>
      <c r="R17" s="34" t="s">
        <v>464</v>
      </c>
      <c r="S17" s="34" t="s">
        <v>464</v>
      </c>
      <c r="T17" s="34" t="s">
        <v>465</v>
      </c>
    </row>
    <row r="18" ht="16.35" customHeight="1" spans="1:20">
      <c r="A18" s="30">
        <v>16</v>
      </c>
      <c r="B18" s="31" t="s">
        <v>163</v>
      </c>
      <c r="C18" s="32">
        <v>78</v>
      </c>
      <c r="D18" s="32">
        <v>49</v>
      </c>
      <c r="E18" s="32">
        <v>47</v>
      </c>
      <c r="F18" s="32">
        <v>36</v>
      </c>
      <c r="G18" s="32">
        <v>49</v>
      </c>
      <c r="H18" s="33">
        <v>48</v>
      </c>
      <c r="I18" s="32">
        <v>19</v>
      </c>
      <c r="J18" s="32">
        <v>18</v>
      </c>
      <c r="K18" s="44">
        <v>344</v>
      </c>
      <c r="L18" s="45">
        <v>0.491428571428571</v>
      </c>
      <c r="M18" s="46">
        <v>77</v>
      </c>
      <c r="N18" s="46">
        <v>111</v>
      </c>
      <c r="O18" s="46">
        <v>-34</v>
      </c>
      <c r="P18" s="34">
        <v>174</v>
      </c>
      <c r="Q18" s="34">
        <v>96</v>
      </c>
      <c r="R18" s="34" t="s">
        <v>464</v>
      </c>
      <c r="S18" s="34" t="s">
        <v>464</v>
      </c>
      <c r="T18" s="34" t="s">
        <v>465</v>
      </c>
    </row>
    <row r="19" ht="16.35" customHeight="1" spans="1:20">
      <c r="A19" s="30">
        <v>17</v>
      </c>
      <c r="B19" s="31" t="s">
        <v>175</v>
      </c>
      <c r="C19" s="32">
        <v>62</v>
      </c>
      <c r="D19" s="32">
        <v>45</v>
      </c>
      <c r="E19" s="32">
        <v>43</v>
      </c>
      <c r="F19" s="32">
        <v>33</v>
      </c>
      <c r="G19" s="32">
        <v>55</v>
      </c>
      <c r="H19" s="33">
        <v>40</v>
      </c>
      <c r="I19" s="32">
        <v>23</v>
      </c>
      <c r="J19" s="32">
        <v>28</v>
      </c>
      <c r="K19" s="44">
        <v>329</v>
      </c>
      <c r="L19" s="45">
        <v>0.47</v>
      </c>
      <c r="M19" s="46">
        <v>132</v>
      </c>
      <c r="N19" s="46">
        <v>122</v>
      </c>
      <c r="O19" s="46">
        <v>10</v>
      </c>
      <c r="P19" s="34">
        <v>150</v>
      </c>
      <c r="Q19" s="34">
        <v>131</v>
      </c>
      <c r="R19" s="34" t="s">
        <v>464</v>
      </c>
      <c r="S19" s="34" t="s">
        <v>464</v>
      </c>
      <c r="T19" s="34" t="s">
        <v>465</v>
      </c>
    </row>
    <row r="20" ht="16.35" customHeight="1" spans="1:20">
      <c r="A20" s="30">
        <v>18</v>
      </c>
      <c r="B20" s="31" t="s">
        <v>178</v>
      </c>
      <c r="C20" s="32">
        <v>72</v>
      </c>
      <c r="D20" s="32">
        <v>53</v>
      </c>
      <c r="E20" s="32">
        <v>45</v>
      </c>
      <c r="F20" s="32">
        <v>35</v>
      </c>
      <c r="G20" s="32">
        <v>48</v>
      </c>
      <c r="H20" s="33">
        <v>27</v>
      </c>
      <c r="I20" s="32">
        <v>21</v>
      </c>
      <c r="J20" s="32">
        <v>24</v>
      </c>
      <c r="K20" s="44">
        <v>325</v>
      </c>
      <c r="L20" s="45">
        <v>0.464285714285714</v>
      </c>
      <c r="M20" s="46">
        <v>99</v>
      </c>
      <c r="N20" s="46">
        <v>126</v>
      </c>
      <c r="O20" s="46">
        <v>-27</v>
      </c>
      <c r="P20" s="34">
        <v>170</v>
      </c>
      <c r="Q20" s="34">
        <v>101</v>
      </c>
      <c r="R20" s="34" t="s">
        <v>464</v>
      </c>
      <c r="S20" s="34" t="s">
        <v>464</v>
      </c>
      <c r="T20" s="34" t="s">
        <v>465</v>
      </c>
    </row>
    <row r="21" ht="16.35" customHeight="1" spans="1:20">
      <c r="A21" s="30">
        <v>19</v>
      </c>
      <c r="B21" s="31" t="s">
        <v>200</v>
      </c>
      <c r="C21" s="59">
        <v>60</v>
      </c>
      <c r="D21" s="59">
        <v>40</v>
      </c>
      <c r="E21" s="59">
        <v>52</v>
      </c>
      <c r="F21" s="59">
        <v>35</v>
      </c>
      <c r="G21" s="59">
        <v>51</v>
      </c>
      <c r="H21" s="60">
        <v>18</v>
      </c>
      <c r="I21" s="59">
        <v>23</v>
      </c>
      <c r="J21" s="59">
        <v>23</v>
      </c>
      <c r="K21" s="62">
        <v>302</v>
      </c>
      <c r="L21" s="63">
        <v>0.431428571428571</v>
      </c>
      <c r="M21" s="64">
        <v>135</v>
      </c>
      <c r="N21" s="46">
        <v>147</v>
      </c>
      <c r="O21" s="64">
        <v>-12</v>
      </c>
      <c r="P21" s="65">
        <v>152</v>
      </c>
      <c r="Q21" s="34">
        <v>126</v>
      </c>
      <c r="R21" s="65" t="s">
        <v>464</v>
      </c>
      <c r="S21" s="65" t="s">
        <v>464</v>
      </c>
      <c r="T21" s="65" t="s">
        <v>465</v>
      </c>
    </row>
    <row r="22" ht="16.35" customHeight="1" spans="1:20">
      <c r="A22" s="30">
        <v>20</v>
      </c>
      <c r="B22" s="31" t="s">
        <v>209</v>
      </c>
      <c r="C22" s="32">
        <v>62</v>
      </c>
      <c r="D22" s="32">
        <v>35</v>
      </c>
      <c r="E22" s="32">
        <v>45</v>
      </c>
      <c r="F22" s="32">
        <v>28</v>
      </c>
      <c r="G22" s="32">
        <v>56</v>
      </c>
      <c r="H22" s="33">
        <v>27</v>
      </c>
      <c r="I22" s="32">
        <v>22</v>
      </c>
      <c r="J22" s="32">
        <v>18</v>
      </c>
      <c r="K22" s="44">
        <v>293</v>
      </c>
      <c r="L22" s="45">
        <v>0.418571428571429</v>
      </c>
      <c r="M22" s="46">
        <v>184</v>
      </c>
      <c r="N22" s="46">
        <v>159</v>
      </c>
      <c r="O22" s="46">
        <v>25</v>
      </c>
      <c r="P22" s="34">
        <v>142</v>
      </c>
      <c r="Q22" s="34">
        <v>155</v>
      </c>
      <c r="R22" s="34" t="s">
        <v>464</v>
      </c>
      <c r="S22" s="34" t="s">
        <v>464</v>
      </c>
      <c r="T22" s="34" t="s">
        <v>465</v>
      </c>
    </row>
    <row r="23" ht="16.35" customHeight="1" spans="1:20">
      <c r="A23" s="30">
        <v>21</v>
      </c>
      <c r="B23" s="31" t="s">
        <v>247</v>
      </c>
      <c r="C23" s="32">
        <v>67</v>
      </c>
      <c r="D23" s="32">
        <v>18</v>
      </c>
      <c r="E23" s="32">
        <v>38</v>
      </c>
      <c r="F23" s="32">
        <v>22</v>
      </c>
      <c r="G23" s="32">
        <v>41</v>
      </c>
      <c r="H23" s="33">
        <v>23</v>
      </c>
      <c r="I23" s="32">
        <v>25</v>
      </c>
      <c r="J23" s="32">
        <v>24</v>
      </c>
      <c r="K23" s="44">
        <v>258</v>
      </c>
      <c r="L23" s="45">
        <v>0.368571428571429</v>
      </c>
      <c r="M23" s="46">
        <v>350</v>
      </c>
      <c r="N23" s="46">
        <v>198</v>
      </c>
      <c r="O23" s="46">
        <v>152</v>
      </c>
      <c r="P23" s="34">
        <v>123</v>
      </c>
      <c r="Q23" s="34">
        <v>188</v>
      </c>
      <c r="R23" s="34" t="s">
        <v>464</v>
      </c>
      <c r="S23" s="34" t="s">
        <v>464</v>
      </c>
      <c r="T23" s="34" t="s">
        <v>26</v>
      </c>
    </row>
    <row r="24" ht="16.35" customHeight="1" spans="1:20">
      <c r="A24" s="30">
        <v>22</v>
      </c>
      <c r="B24" s="31" t="s">
        <v>250</v>
      </c>
      <c r="C24" s="32">
        <v>73</v>
      </c>
      <c r="D24" s="32">
        <v>21</v>
      </c>
      <c r="E24" s="32">
        <v>24</v>
      </c>
      <c r="F24" s="32">
        <v>22</v>
      </c>
      <c r="G24" s="32">
        <v>45</v>
      </c>
      <c r="H24" s="33">
        <v>25</v>
      </c>
      <c r="I24" s="32">
        <v>18</v>
      </c>
      <c r="J24" s="32">
        <v>29</v>
      </c>
      <c r="K24" s="44">
        <v>257</v>
      </c>
      <c r="L24" s="45">
        <v>0.367142857142857</v>
      </c>
      <c r="M24" s="46">
        <v>162</v>
      </c>
      <c r="N24" s="46">
        <v>199</v>
      </c>
      <c r="O24" s="46">
        <v>-37</v>
      </c>
      <c r="P24" s="34">
        <v>118</v>
      </c>
      <c r="Q24" s="34">
        <v>197</v>
      </c>
      <c r="R24" s="34" t="s">
        <v>464</v>
      </c>
      <c r="S24" s="34" t="s">
        <v>464</v>
      </c>
      <c r="T24" s="34" t="s">
        <v>26</v>
      </c>
    </row>
    <row r="25" ht="16.35" customHeight="1" spans="1:20">
      <c r="A25" s="30">
        <v>23</v>
      </c>
      <c r="B25" s="31" t="s">
        <v>255</v>
      </c>
      <c r="C25" s="32">
        <v>66</v>
      </c>
      <c r="D25" s="32">
        <v>15</v>
      </c>
      <c r="E25" s="32">
        <v>28</v>
      </c>
      <c r="F25" s="32">
        <v>19</v>
      </c>
      <c r="G25" s="32">
        <v>46</v>
      </c>
      <c r="H25" s="33">
        <v>31</v>
      </c>
      <c r="I25" s="32">
        <v>21</v>
      </c>
      <c r="J25" s="32">
        <v>25</v>
      </c>
      <c r="K25" s="44">
        <v>251</v>
      </c>
      <c r="L25" s="45">
        <v>0.358571428571429</v>
      </c>
      <c r="M25" s="46">
        <v>205</v>
      </c>
      <c r="N25" s="46">
        <v>205</v>
      </c>
      <c r="O25" s="46">
        <v>0</v>
      </c>
      <c r="P25" s="34">
        <v>109</v>
      </c>
      <c r="Q25" s="34">
        <v>214</v>
      </c>
      <c r="R25" s="34" t="s">
        <v>464</v>
      </c>
      <c r="S25" s="34" t="s">
        <v>464</v>
      </c>
      <c r="T25" s="34" t="s">
        <v>26</v>
      </c>
    </row>
    <row r="26" ht="16.35" customHeight="1" spans="1:20">
      <c r="A26" s="30">
        <v>24</v>
      </c>
      <c r="B26" s="31" t="s">
        <v>258</v>
      </c>
      <c r="C26" s="32">
        <v>57</v>
      </c>
      <c r="D26" s="32">
        <v>20</v>
      </c>
      <c r="E26" s="32">
        <v>41</v>
      </c>
      <c r="F26" s="32">
        <v>24</v>
      </c>
      <c r="G26" s="32">
        <v>43</v>
      </c>
      <c r="H26" s="33">
        <v>26</v>
      </c>
      <c r="I26" s="32">
        <v>17</v>
      </c>
      <c r="J26" s="32">
        <v>21</v>
      </c>
      <c r="K26" s="44">
        <v>249</v>
      </c>
      <c r="L26" s="45">
        <v>0.355714285714286</v>
      </c>
      <c r="M26" s="46">
        <v>223</v>
      </c>
      <c r="N26" s="46">
        <v>207</v>
      </c>
      <c r="O26" s="46">
        <v>16</v>
      </c>
      <c r="P26" s="34">
        <v>118</v>
      </c>
      <c r="Q26" s="34">
        <v>198</v>
      </c>
      <c r="R26" s="34" t="s">
        <v>464</v>
      </c>
      <c r="S26" s="34" t="s">
        <v>464</v>
      </c>
      <c r="T26" s="34" t="s">
        <v>26</v>
      </c>
    </row>
    <row r="27" ht="16.35" customHeight="1" spans="1:20">
      <c r="A27" s="30">
        <v>25</v>
      </c>
      <c r="B27" s="31" t="s">
        <v>260</v>
      </c>
      <c r="C27" s="32">
        <v>27</v>
      </c>
      <c r="D27" s="32">
        <v>24</v>
      </c>
      <c r="E27" s="32">
        <v>30</v>
      </c>
      <c r="F27" s="32">
        <v>28</v>
      </c>
      <c r="G27" s="32">
        <v>37</v>
      </c>
      <c r="H27" s="33">
        <v>32</v>
      </c>
      <c r="I27" s="32">
        <v>34</v>
      </c>
      <c r="J27" s="32">
        <v>36</v>
      </c>
      <c r="K27" s="44">
        <v>248</v>
      </c>
      <c r="L27" s="45">
        <v>0.354285714285714</v>
      </c>
      <c r="M27" s="46">
        <v>144</v>
      </c>
      <c r="N27" s="46">
        <v>209</v>
      </c>
      <c r="O27" s="46">
        <v>-65</v>
      </c>
      <c r="P27" s="34">
        <v>81</v>
      </c>
      <c r="Q27" s="34">
        <v>286</v>
      </c>
      <c r="R27" s="34" t="s">
        <v>464</v>
      </c>
      <c r="S27" s="34" t="s">
        <v>464</v>
      </c>
      <c r="T27" s="34" t="s">
        <v>26</v>
      </c>
    </row>
    <row r="28" ht="16.35" customHeight="1" spans="1:20">
      <c r="A28" s="30">
        <v>26</v>
      </c>
      <c r="B28" s="31" t="s">
        <v>268</v>
      </c>
      <c r="C28" s="32">
        <v>62</v>
      </c>
      <c r="D28" s="32">
        <v>10</v>
      </c>
      <c r="E28" s="32">
        <v>52</v>
      </c>
      <c r="F28" s="32">
        <v>15</v>
      </c>
      <c r="G28" s="32">
        <v>42</v>
      </c>
      <c r="H28" s="33">
        <v>25</v>
      </c>
      <c r="I28" s="32">
        <v>19</v>
      </c>
      <c r="J28" s="32">
        <v>17</v>
      </c>
      <c r="K28" s="44">
        <v>242</v>
      </c>
      <c r="L28" s="45">
        <v>0.345714285714286</v>
      </c>
      <c r="M28" s="46">
        <v>231</v>
      </c>
      <c r="N28" s="46">
        <v>216</v>
      </c>
      <c r="O28" s="46">
        <v>15</v>
      </c>
      <c r="P28" s="34">
        <v>124</v>
      </c>
      <c r="Q28" s="34">
        <v>185</v>
      </c>
      <c r="R28" s="34" t="s">
        <v>464</v>
      </c>
      <c r="S28" s="34" t="s">
        <v>464</v>
      </c>
      <c r="T28" s="34" t="s">
        <v>26</v>
      </c>
    </row>
    <row r="29" ht="16.35" customHeight="1" spans="1:20">
      <c r="A29" s="30">
        <v>27</v>
      </c>
      <c r="B29" s="31" t="s">
        <v>294</v>
      </c>
      <c r="C29" s="32">
        <v>62</v>
      </c>
      <c r="D29" s="32">
        <v>9</v>
      </c>
      <c r="E29" s="32">
        <v>24</v>
      </c>
      <c r="F29" s="32">
        <v>23</v>
      </c>
      <c r="G29" s="32">
        <v>42</v>
      </c>
      <c r="H29" s="33">
        <v>22</v>
      </c>
      <c r="I29" s="32">
        <v>21</v>
      </c>
      <c r="J29" s="32">
        <v>20</v>
      </c>
      <c r="K29" s="44">
        <v>223</v>
      </c>
      <c r="L29" s="45">
        <v>0.318571428571429</v>
      </c>
      <c r="M29" s="46">
        <v>206</v>
      </c>
      <c r="N29" s="46">
        <v>243</v>
      </c>
      <c r="O29" s="46">
        <v>-37</v>
      </c>
      <c r="P29" s="34">
        <v>95</v>
      </c>
      <c r="Q29" s="34">
        <v>258</v>
      </c>
      <c r="R29" s="34" t="s">
        <v>464</v>
      </c>
      <c r="S29" s="34" t="s">
        <v>464</v>
      </c>
      <c r="T29" s="34" t="s">
        <v>26</v>
      </c>
    </row>
    <row r="30" ht="16.35" customHeight="1" spans="1:20">
      <c r="A30" s="30">
        <v>28</v>
      </c>
      <c r="B30" s="31" t="s">
        <v>295</v>
      </c>
      <c r="C30" s="32">
        <v>36</v>
      </c>
      <c r="D30" s="32">
        <v>30</v>
      </c>
      <c r="E30" s="32">
        <v>27</v>
      </c>
      <c r="F30" s="32">
        <v>34</v>
      </c>
      <c r="G30" s="32">
        <v>29</v>
      </c>
      <c r="H30" s="33">
        <v>23</v>
      </c>
      <c r="I30" s="32">
        <v>22</v>
      </c>
      <c r="J30" s="32">
        <v>22</v>
      </c>
      <c r="K30" s="44">
        <v>223</v>
      </c>
      <c r="L30" s="45">
        <v>0.318571428571429</v>
      </c>
      <c r="M30" s="46">
        <v>238</v>
      </c>
      <c r="N30" s="46">
        <v>244</v>
      </c>
      <c r="O30" s="46">
        <v>-6</v>
      </c>
      <c r="P30" s="34">
        <v>93</v>
      </c>
      <c r="Q30" s="34">
        <v>263</v>
      </c>
      <c r="R30" s="34" t="s">
        <v>464</v>
      </c>
      <c r="S30" s="34" t="s">
        <v>464</v>
      </c>
      <c r="T30" s="34" t="s">
        <v>26</v>
      </c>
    </row>
    <row r="31" ht="16.35" customHeight="1" spans="1:20">
      <c r="A31" s="30">
        <v>29</v>
      </c>
      <c r="B31" s="31" t="s">
        <v>297</v>
      </c>
      <c r="C31" s="32">
        <v>56</v>
      </c>
      <c r="D31" s="32">
        <v>15</v>
      </c>
      <c r="E31" s="32">
        <v>41</v>
      </c>
      <c r="F31" s="32">
        <v>14</v>
      </c>
      <c r="G31" s="32">
        <v>45</v>
      </c>
      <c r="H31" s="33">
        <v>20</v>
      </c>
      <c r="I31" s="32">
        <v>14</v>
      </c>
      <c r="J31" s="32">
        <v>16</v>
      </c>
      <c r="K31" s="44">
        <v>221</v>
      </c>
      <c r="L31" s="45">
        <v>0.315714285714286</v>
      </c>
      <c r="M31" s="46">
        <v>265</v>
      </c>
      <c r="N31" s="46">
        <v>246</v>
      </c>
      <c r="O31" s="46">
        <v>19</v>
      </c>
      <c r="P31" s="34">
        <v>112</v>
      </c>
      <c r="Q31" s="34">
        <v>211</v>
      </c>
      <c r="R31" s="34" t="s">
        <v>464</v>
      </c>
      <c r="S31" s="34" t="s">
        <v>464</v>
      </c>
      <c r="T31" s="34" t="s">
        <v>26</v>
      </c>
    </row>
    <row r="32" ht="16.35" customHeight="1" spans="1:20">
      <c r="A32" s="30">
        <v>30</v>
      </c>
      <c r="B32" s="31" t="s">
        <v>299</v>
      </c>
      <c r="C32" s="32">
        <v>52</v>
      </c>
      <c r="D32" s="32">
        <v>12</v>
      </c>
      <c r="E32" s="32">
        <v>33</v>
      </c>
      <c r="F32" s="32">
        <v>18</v>
      </c>
      <c r="G32" s="32">
        <v>35</v>
      </c>
      <c r="H32" s="33">
        <v>34</v>
      </c>
      <c r="I32" s="32">
        <v>18</v>
      </c>
      <c r="J32" s="32">
        <v>18</v>
      </c>
      <c r="K32" s="44">
        <v>220</v>
      </c>
      <c r="L32" s="45">
        <v>0.314285714285714</v>
      </c>
      <c r="M32" s="46">
        <v>253</v>
      </c>
      <c r="N32" s="46">
        <v>248</v>
      </c>
      <c r="O32" s="46">
        <v>5</v>
      </c>
      <c r="P32" s="34">
        <v>97</v>
      </c>
      <c r="Q32" s="34">
        <v>249</v>
      </c>
      <c r="R32" s="34" t="s">
        <v>464</v>
      </c>
      <c r="S32" s="34" t="s">
        <v>464</v>
      </c>
      <c r="T32" s="34" t="s">
        <v>26</v>
      </c>
    </row>
    <row r="33" ht="16.35" customHeight="1" spans="1:20">
      <c r="A33" s="30">
        <v>31</v>
      </c>
      <c r="B33" s="31" t="s">
        <v>301</v>
      </c>
      <c r="C33" s="32">
        <v>55</v>
      </c>
      <c r="D33" s="32">
        <v>14</v>
      </c>
      <c r="E33" s="32">
        <v>30</v>
      </c>
      <c r="F33" s="32">
        <v>25</v>
      </c>
      <c r="G33" s="32">
        <v>33</v>
      </c>
      <c r="H33" s="33">
        <v>23</v>
      </c>
      <c r="I33" s="32">
        <v>20</v>
      </c>
      <c r="J33" s="32">
        <v>18</v>
      </c>
      <c r="K33" s="44">
        <v>218</v>
      </c>
      <c r="L33" s="45">
        <v>0.311428571428571</v>
      </c>
      <c r="M33" s="46">
        <v>258</v>
      </c>
      <c r="N33" s="46">
        <v>249</v>
      </c>
      <c r="O33" s="46">
        <v>9</v>
      </c>
      <c r="P33" s="34">
        <v>99</v>
      </c>
      <c r="Q33" s="34">
        <v>241</v>
      </c>
      <c r="R33" s="34" t="s">
        <v>464</v>
      </c>
      <c r="S33" s="34" t="s">
        <v>464</v>
      </c>
      <c r="T33" s="34" t="s">
        <v>26</v>
      </c>
    </row>
    <row r="34" ht="16.35" customHeight="1" spans="1:20">
      <c r="A34" s="30">
        <v>32</v>
      </c>
      <c r="B34" s="31" t="s">
        <v>307</v>
      </c>
      <c r="C34" s="32">
        <v>53</v>
      </c>
      <c r="D34" s="32">
        <v>20</v>
      </c>
      <c r="E34" s="32">
        <v>33</v>
      </c>
      <c r="F34" s="32">
        <v>19</v>
      </c>
      <c r="G34" s="32">
        <v>34</v>
      </c>
      <c r="H34" s="33">
        <v>18</v>
      </c>
      <c r="I34" s="32">
        <v>16</v>
      </c>
      <c r="J34" s="32">
        <v>18</v>
      </c>
      <c r="K34" s="44">
        <v>211</v>
      </c>
      <c r="L34" s="45">
        <v>0.301428571428571</v>
      </c>
      <c r="M34" s="46">
        <v>219</v>
      </c>
      <c r="N34" s="46">
        <v>256</v>
      </c>
      <c r="O34" s="46">
        <v>-37</v>
      </c>
      <c r="P34" s="34">
        <v>106</v>
      </c>
      <c r="Q34" s="34">
        <v>221</v>
      </c>
      <c r="R34" s="34" t="s">
        <v>464</v>
      </c>
      <c r="S34" s="34" t="s">
        <v>464</v>
      </c>
      <c r="T34" s="34" t="s">
        <v>26</v>
      </c>
    </row>
    <row r="35" ht="16.35" customHeight="1" spans="1:20">
      <c r="A35" s="30">
        <v>33</v>
      </c>
      <c r="B35" s="31" t="s">
        <v>334</v>
      </c>
      <c r="C35" s="32">
        <v>53</v>
      </c>
      <c r="D35" s="32">
        <v>9</v>
      </c>
      <c r="E35" s="32">
        <v>29</v>
      </c>
      <c r="F35" s="32">
        <v>10</v>
      </c>
      <c r="G35" s="32">
        <v>42</v>
      </c>
      <c r="H35" s="33">
        <v>28</v>
      </c>
      <c r="I35" s="32">
        <v>11</v>
      </c>
      <c r="J35" s="32">
        <v>9</v>
      </c>
      <c r="K35" s="44">
        <v>191</v>
      </c>
      <c r="L35" s="45">
        <v>0.272857142857143</v>
      </c>
      <c r="M35" s="46">
        <v>317</v>
      </c>
      <c r="N35" s="46">
        <v>283</v>
      </c>
      <c r="O35" s="46">
        <v>34</v>
      </c>
      <c r="P35" s="34">
        <v>91</v>
      </c>
      <c r="Q35" s="34">
        <v>273</v>
      </c>
      <c r="R35" s="34" t="s">
        <v>464</v>
      </c>
      <c r="S35" s="34" t="s">
        <v>464</v>
      </c>
      <c r="T35" s="34" t="s">
        <v>26</v>
      </c>
    </row>
    <row r="36" ht="16.35" customHeight="1" spans="1:20">
      <c r="A36" s="30">
        <v>34</v>
      </c>
      <c r="B36" s="31" t="s">
        <v>340</v>
      </c>
      <c r="C36" s="32">
        <v>41</v>
      </c>
      <c r="D36" s="32">
        <v>6</v>
      </c>
      <c r="E36" s="32">
        <v>32</v>
      </c>
      <c r="F36" s="32">
        <v>9</v>
      </c>
      <c r="G36" s="32">
        <v>37</v>
      </c>
      <c r="H36" s="33">
        <v>24</v>
      </c>
      <c r="I36" s="32">
        <v>19</v>
      </c>
      <c r="J36" s="32">
        <v>12</v>
      </c>
      <c r="K36" s="44">
        <v>180</v>
      </c>
      <c r="L36" s="45">
        <v>0.257142857142857</v>
      </c>
      <c r="M36" s="46">
        <v>284</v>
      </c>
      <c r="N36" s="46">
        <v>290</v>
      </c>
      <c r="O36" s="46">
        <v>-6</v>
      </c>
      <c r="P36" s="34">
        <v>79</v>
      </c>
      <c r="Q36" s="34">
        <v>293</v>
      </c>
      <c r="R36" s="34" t="s">
        <v>464</v>
      </c>
      <c r="S36" s="34" t="s">
        <v>464</v>
      </c>
      <c r="T36" s="34" t="s">
        <v>26</v>
      </c>
    </row>
    <row r="37" ht="16.35" customHeight="1" spans="1:20">
      <c r="A37" s="30">
        <v>35</v>
      </c>
      <c r="B37" s="31" t="s">
        <v>349</v>
      </c>
      <c r="C37" s="32">
        <v>51</v>
      </c>
      <c r="D37" s="32">
        <v>10</v>
      </c>
      <c r="E37" s="32">
        <v>26</v>
      </c>
      <c r="F37" s="32">
        <v>11</v>
      </c>
      <c r="G37" s="32">
        <v>21</v>
      </c>
      <c r="H37" s="33">
        <v>24</v>
      </c>
      <c r="I37" s="32">
        <v>15</v>
      </c>
      <c r="J37" s="32">
        <v>10</v>
      </c>
      <c r="K37" s="44">
        <v>168</v>
      </c>
      <c r="L37" s="45">
        <v>0.24</v>
      </c>
      <c r="M37" s="46">
        <v>294</v>
      </c>
      <c r="N37" s="46">
        <v>298</v>
      </c>
      <c r="O37" s="46">
        <v>-4</v>
      </c>
      <c r="P37" s="34">
        <v>87</v>
      </c>
      <c r="Q37" s="34">
        <v>278</v>
      </c>
      <c r="R37" s="34" t="s">
        <v>464</v>
      </c>
      <c r="S37" s="34" t="s">
        <v>464</v>
      </c>
      <c r="T37" s="34" t="s">
        <v>26</v>
      </c>
    </row>
    <row r="38" ht="16.35" customHeight="1" spans="1:20">
      <c r="A38" s="30">
        <v>36</v>
      </c>
      <c r="B38" s="31" t="s">
        <v>357</v>
      </c>
      <c r="C38" s="32">
        <v>13</v>
      </c>
      <c r="D38" s="32">
        <v>3</v>
      </c>
      <c r="E38" s="32">
        <v>26</v>
      </c>
      <c r="F38" s="32">
        <v>21</v>
      </c>
      <c r="G38" s="32">
        <v>40</v>
      </c>
      <c r="H38" s="33">
        <v>10</v>
      </c>
      <c r="I38" s="32">
        <v>19</v>
      </c>
      <c r="J38" s="32">
        <v>25</v>
      </c>
      <c r="K38" s="44">
        <v>157</v>
      </c>
      <c r="L38" s="45">
        <v>0.224285714285714</v>
      </c>
      <c r="M38" s="46">
        <v>297</v>
      </c>
      <c r="N38" s="46">
        <v>307</v>
      </c>
      <c r="O38" s="46">
        <v>-10</v>
      </c>
      <c r="P38" s="34">
        <v>42</v>
      </c>
      <c r="Q38" s="34">
        <v>338</v>
      </c>
      <c r="R38" s="34" t="s">
        <v>464</v>
      </c>
      <c r="S38" s="34" t="s">
        <v>464</v>
      </c>
      <c r="T38" s="34" t="s">
        <v>26</v>
      </c>
    </row>
    <row r="39" ht="16.35" customHeight="1" spans="1:20">
      <c r="A39" s="30">
        <v>37</v>
      </c>
      <c r="B39" s="31" t="s">
        <v>362</v>
      </c>
      <c r="C39" s="32">
        <v>28</v>
      </c>
      <c r="D39" s="32">
        <v>9</v>
      </c>
      <c r="E39" s="32">
        <v>20</v>
      </c>
      <c r="F39" s="32">
        <v>17</v>
      </c>
      <c r="G39" s="32">
        <v>14</v>
      </c>
      <c r="H39" s="33">
        <v>12</v>
      </c>
      <c r="I39" s="32">
        <v>22</v>
      </c>
      <c r="J39" s="32">
        <v>27</v>
      </c>
      <c r="K39" s="44">
        <v>149</v>
      </c>
      <c r="L39" s="45">
        <v>0.212857142857143</v>
      </c>
      <c r="M39" s="46">
        <v>269</v>
      </c>
      <c r="N39" s="46">
        <v>311</v>
      </c>
      <c r="O39" s="46">
        <v>-42</v>
      </c>
      <c r="P39" s="34">
        <v>57</v>
      </c>
      <c r="Q39" s="34">
        <v>321</v>
      </c>
      <c r="R39" s="34" t="s">
        <v>464</v>
      </c>
      <c r="S39" s="34" t="s">
        <v>464</v>
      </c>
      <c r="T39" s="34" t="s">
        <v>26</v>
      </c>
    </row>
    <row r="40" ht="16.35" customHeight="1" spans="1:20">
      <c r="A40" s="30">
        <v>38</v>
      </c>
      <c r="B40" s="31" t="s">
        <v>364</v>
      </c>
      <c r="C40" s="32">
        <v>43</v>
      </c>
      <c r="D40" s="32">
        <v>9</v>
      </c>
      <c r="E40" s="32">
        <v>26</v>
      </c>
      <c r="F40" s="32">
        <v>9</v>
      </c>
      <c r="G40" s="32">
        <v>20</v>
      </c>
      <c r="H40" s="33">
        <v>18</v>
      </c>
      <c r="I40" s="32">
        <v>10</v>
      </c>
      <c r="J40" s="32">
        <v>9</v>
      </c>
      <c r="K40" s="44">
        <v>144</v>
      </c>
      <c r="L40" s="45">
        <v>0.205714285714286</v>
      </c>
      <c r="M40" s="46">
        <v>331</v>
      </c>
      <c r="N40" s="46">
        <v>313</v>
      </c>
      <c r="O40" s="46">
        <v>18</v>
      </c>
      <c r="P40" s="34">
        <v>78</v>
      </c>
      <c r="Q40" s="34">
        <v>296</v>
      </c>
      <c r="R40" s="34" t="s">
        <v>464</v>
      </c>
      <c r="S40" s="34" t="s">
        <v>464</v>
      </c>
      <c r="T40" s="34" t="s">
        <v>26</v>
      </c>
    </row>
    <row r="41" ht="16.35" customHeight="1" spans="1:20">
      <c r="A41" s="30">
        <v>39</v>
      </c>
      <c r="B41" s="31" t="s">
        <v>377</v>
      </c>
      <c r="C41" s="32">
        <v>21</v>
      </c>
      <c r="D41" s="32">
        <v>10</v>
      </c>
      <c r="E41" s="32">
        <v>37</v>
      </c>
      <c r="F41" s="32">
        <v>6</v>
      </c>
      <c r="G41" s="32">
        <v>6</v>
      </c>
      <c r="H41" s="33">
        <v>16</v>
      </c>
      <c r="I41" s="32">
        <v>13</v>
      </c>
      <c r="J41" s="32">
        <v>11</v>
      </c>
      <c r="K41" s="44">
        <v>120</v>
      </c>
      <c r="L41" s="45">
        <v>0.171428571428571</v>
      </c>
      <c r="M41" s="46">
        <v>344</v>
      </c>
      <c r="N41" s="46">
        <v>326</v>
      </c>
      <c r="O41" s="46">
        <v>18</v>
      </c>
      <c r="P41" s="34">
        <v>68</v>
      </c>
      <c r="Q41" s="34">
        <v>309</v>
      </c>
      <c r="R41" s="34" t="s">
        <v>464</v>
      </c>
      <c r="S41" s="34" t="s">
        <v>464</v>
      </c>
      <c r="T41" s="34" t="s">
        <v>26</v>
      </c>
    </row>
    <row r="42" ht="16.35" customHeight="1" spans="1:20">
      <c r="A42" s="30">
        <v>40</v>
      </c>
      <c r="B42" s="31" t="s">
        <v>378</v>
      </c>
      <c r="C42" s="32">
        <v>17</v>
      </c>
      <c r="D42" s="32">
        <v>6</v>
      </c>
      <c r="E42" s="32">
        <v>14</v>
      </c>
      <c r="F42" s="32">
        <v>17</v>
      </c>
      <c r="G42" s="32">
        <v>20</v>
      </c>
      <c r="H42" s="33">
        <v>18</v>
      </c>
      <c r="I42" s="32">
        <v>15</v>
      </c>
      <c r="J42" s="32">
        <v>12</v>
      </c>
      <c r="K42" s="44">
        <v>119</v>
      </c>
      <c r="L42" s="45">
        <v>0.17</v>
      </c>
      <c r="M42" s="46">
        <v>328</v>
      </c>
      <c r="N42" s="46">
        <v>327</v>
      </c>
      <c r="O42" s="46">
        <v>1</v>
      </c>
      <c r="P42" s="34">
        <v>37</v>
      </c>
      <c r="Q42" s="34">
        <v>345</v>
      </c>
      <c r="R42" s="34" t="s">
        <v>464</v>
      </c>
      <c r="S42" s="34" t="s">
        <v>464</v>
      </c>
      <c r="T42" s="34" t="s">
        <v>26</v>
      </c>
    </row>
    <row r="43" ht="16.35" customHeight="1" spans="1:20">
      <c r="A43" s="30">
        <v>41</v>
      </c>
      <c r="B43" s="31" t="s">
        <v>380</v>
      </c>
      <c r="C43" s="32">
        <v>23</v>
      </c>
      <c r="D43" s="32">
        <v>6</v>
      </c>
      <c r="E43" s="32">
        <v>34</v>
      </c>
      <c r="F43" s="32">
        <v>8</v>
      </c>
      <c r="G43" s="32">
        <v>20</v>
      </c>
      <c r="H43" s="33">
        <v>8</v>
      </c>
      <c r="I43" s="32">
        <v>6</v>
      </c>
      <c r="J43" s="32">
        <v>11</v>
      </c>
      <c r="K43" s="44">
        <v>116</v>
      </c>
      <c r="L43" s="45">
        <v>0.165714285714286</v>
      </c>
      <c r="M43" s="46">
        <v>321</v>
      </c>
      <c r="N43" s="46">
        <v>328</v>
      </c>
      <c r="O43" s="46">
        <v>-7</v>
      </c>
      <c r="P43" s="34">
        <v>63</v>
      </c>
      <c r="Q43" s="34">
        <v>314</v>
      </c>
      <c r="R43" s="34" t="s">
        <v>464</v>
      </c>
      <c r="S43" s="34" t="s">
        <v>464</v>
      </c>
      <c r="T43" s="34" t="s">
        <v>26</v>
      </c>
    </row>
    <row r="44" ht="16.35" customHeight="1" spans="1:20">
      <c r="A44" s="30">
        <v>42</v>
      </c>
      <c r="B44" s="31" t="s">
        <v>381</v>
      </c>
      <c r="C44" s="32">
        <v>16</v>
      </c>
      <c r="D44" s="32">
        <v>12</v>
      </c>
      <c r="E44" s="32">
        <v>16</v>
      </c>
      <c r="F44" s="32">
        <v>16</v>
      </c>
      <c r="G44" s="32">
        <v>24</v>
      </c>
      <c r="H44" s="33">
        <v>8</v>
      </c>
      <c r="I44" s="32">
        <v>11</v>
      </c>
      <c r="J44" s="32">
        <v>13</v>
      </c>
      <c r="K44" s="44">
        <v>116</v>
      </c>
      <c r="L44" s="45">
        <v>0.165714285714286</v>
      </c>
      <c r="M44" s="46">
        <v>329</v>
      </c>
      <c r="N44" s="46">
        <v>330</v>
      </c>
      <c r="O44" s="46">
        <v>-1</v>
      </c>
      <c r="P44" s="34">
        <v>44</v>
      </c>
      <c r="Q44" s="34">
        <v>337</v>
      </c>
      <c r="R44" s="34" t="s">
        <v>464</v>
      </c>
      <c r="S44" s="34" t="s">
        <v>464</v>
      </c>
      <c r="T44" s="34" t="s">
        <v>26</v>
      </c>
    </row>
    <row r="45" ht="15.75" spans="1:20">
      <c r="A45" s="30">
        <v>43</v>
      </c>
      <c r="B45" s="31" t="s">
        <v>391</v>
      </c>
      <c r="C45" s="32">
        <v>20</v>
      </c>
      <c r="D45" s="32">
        <v>4</v>
      </c>
      <c r="E45" s="32">
        <v>24</v>
      </c>
      <c r="F45" s="32">
        <v>6</v>
      </c>
      <c r="G45" s="32">
        <v>12</v>
      </c>
      <c r="H45" s="33">
        <v>9</v>
      </c>
      <c r="I45" s="32">
        <v>6</v>
      </c>
      <c r="J45" s="32">
        <v>12</v>
      </c>
      <c r="K45" s="44">
        <v>93</v>
      </c>
      <c r="L45" s="45">
        <v>0.132857142857143</v>
      </c>
      <c r="M45" s="46">
        <v>313</v>
      </c>
      <c r="N45" s="46">
        <v>341</v>
      </c>
      <c r="O45" s="46">
        <v>-28</v>
      </c>
      <c r="P45" s="34">
        <v>48</v>
      </c>
      <c r="Q45" s="34">
        <v>330</v>
      </c>
      <c r="R45" s="34" t="s">
        <v>464</v>
      </c>
      <c r="S45" s="34" t="s">
        <v>464</v>
      </c>
      <c r="T45" s="34" t="s">
        <v>26</v>
      </c>
    </row>
    <row r="46" ht="15.75" spans="1:20">
      <c r="A46" s="30">
        <v>44</v>
      </c>
      <c r="B46" s="31" t="s">
        <v>397</v>
      </c>
      <c r="C46" s="32">
        <v>3</v>
      </c>
      <c r="D46" s="32">
        <v>15</v>
      </c>
      <c r="E46" s="32">
        <v>11</v>
      </c>
      <c r="F46" s="32">
        <v>10</v>
      </c>
      <c r="G46" s="32">
        <v>18</v>
      </c>
      <c r="H46" s="33">
        <v>2</v>
      </c>
      <c r="I46" s="32">
        <v>9</v>
      </c>
      <c r="J46" s="32">
        <v>9</v>
      </c>
      <c r="K46" s="44">
        <v>77</v>
      </c>
      <c r="L46" s="45">
        <v>0.11</v>
      </c>
      <c r="M46" s="46">
        <v>351</v>
      </c>
      <c r="N46" s="46">
        <v>346</v>
      </c>
      <c r="O46" s="46">
        <v>5</v>
      </c>
      <c r="P46" s="34">
        <v>29</v>
      </c>
      <c r="Q46" s="34">
        <v>348</v>
      </c>
      <c r="R46" s="34" t="s">
        <v>464</v>
      </c>
      <c r="S46" s="34" t="s">
        <v>464</v>
      </c>
      <c r="T46" s="34" t="s">
        <v>26</v>
      </c>
    </row>
    <row r="47" ht="15.75" spans="1:20">
      <c r="A47" s="30">
        <v>45</v>
      </c>
      <c r="B47" s="31" t="s">
        <v>400</v>
      </c>
      <c r="C47" s="32">
        <v>2</v>
      </c>
      <c r="D47" s="32">
        <v>3</v>
      </c>
      <c r="E47" s="32">
        <v>20</v>
      </c>
      <c r="F47" s="32">
        <v>0</v>
      </c>
      <c r="G47" s="32">
        <v>12</v>
      </c>
      <c r="H47" s="33">
        <v>10</v>
      </c>
      <c r="I47" s="32">
        <v>9</v>
      </c>
      <c r="J47" s="32">
        <v>8</v>
      </c>
      <c r="K47" s="44">
        <v>64</v>
      </c>
      <c r="L47" s="45">
        <v>0.0914285714285714</v>
      </c>
      <c r="M47" s="46">
        <v>348</v>
      </c>
      <c r="N47" s="46">
        <v>349</v>
      </c>
      <c r="O47" s="46">
        <v>-1</v>
      </c>
      <c r="P47" s="34">
        <v>25</v>
      </c>
      <c r="Q47" s="34">
        <v>351</v>
      </c>
      <c r="R47" s="34" t="s">
        <v>464</v>
      </c>
      <c r="S47" s="34" t="s">
        <v>464</v>
      </c>
      <c r="T47" s="34" t="s">
        <v>26</v>
      </c>
    </row>
    <row r="48" spans="1:20">
      <c r="A48" s="54" t="s">
        <v>404</v>
      </c>
      <c r="B48" s="54"/>
      <c r="C48" s="41">
        <f>AVERAGE(C3:C47)</f>
        <v>56.7777777777778</v>
      </c>
      <c r="D48" s="41">
        <f t="shared" ref="D48:K48" si="1">AVERAGE(D3:D47)</f>
        <v>36.2444444444444</v>
      </c>
      <c r="E48" s="41">
        <f t="shared" si="1"/>
        <v>40.6888888888889</v>
      </c>
      <c r="F48" s="41">
        <f t="shared" si="1"/>
        <v>29.0666666666667</v>
      </c>
      <c r="G48" s="41">
        <f t="shared" si="1"/>
        <v>40.8</v>
      </c>
      <c r="H48" s="41">
        <f t="shared" si="1"/>
        <v>30.0888888888889</v>
      </c>
      <c r="I48" s="41">
        <f t="shared" si="1"/>
        <v>23.0444444444444</v>
      </c>
      <c r="J48" s="41">
        <f t="shared" si="1"/>
        <v>21.9555555555556</v>
      </c>
      <c r="K48" s="41">
        <f t="shared" si="1"/>
        <v>278.666666666667</v>
      </c>
      <c r="L48" s="41"/>
      <c r="M48" s="41"/>
      <c r="N48" s="41"/>
      <c r="O48" s="41"/>
      <c r="P48" s="41">
        <f>AVERAGE(P1:P44)</f>
        <v>140.833333333333</v>
      </c>
      <c r="Q48" s="52"/>
      <c r="R48" s="25"/>
      <c r="S48" s="25"/>
      <c r="T48" s="25"/>
    </row>
    <row r="49" spans="1:20">
      <c r="A49" s="54" t="s">
        <v>36</v>
      </c>
      <c r="B49" s="54"/>
      <c r="C49" s="42">
        <f>(SUM(C3:C47)/COUNT(C3:C47))/120</f>
        <v>0.473148148148148</v>
      </c>
      <c r="D49" s="42">
        <f>(SUM(D3:D47)/COUNT(D3:D47))/120</f>
        <v>0.302037037037037</v>
      </c>
      <c r="E49" s="42">
        <f>(SUM(E3:E47)/COUNT(E3:E47))/120</f>
        <v>0.339074074074074</v>
      </c>
      <c r="F49" s="42">
        <f>(SUM(F3:F47)/COUNT(F3:F47))/80</f>
        <v>0.363333333333333</v>
      </c>
      <c r="G49" s="42">
        <f>(SUM(G3:G47)/COUNT(G3:G47))/80</f>
        <v>0.51</v>
      </c>
      <c r="H49" s="42">
        <f>(SUM(H3:H47)/COUNT(H3:H47))/80</f>
        <v>0.376111111111111</v>
      </c>
      <c r="I49" s="42">
        <f>(SUM(I3:I47)/COUNT(I3:I47))/50</f>
        <v>0.460888888888889</v>
      </c>
      <c r="J49" s="42">
        <f>(SUM(J3:J47)/COUNT(J3:J47))/50</f>
        <v>0.439111111111111</v>
      </c>
      <c r="K49" s="42">
        <f>(SUM(K3:K47)/COUNT(K3:K47))/700</f>
        <v>0.398095238095238</v>
      </c>
      <c r="L49" s="42"/>
      <c r="M49" s="42"/>
      <c r="N49" s="42"/>
      <c r="O49" s="42"/>
      <c r="P49" s="42">
        <f>(SUM(P1:P44)/COUNT(P1:P44))/360</f>
        <v>0.391203703703704</v>
      </c>
      <c r="Q49" s="53"/>
      <c r="R49" s="14"/>
      <c r="S49" s="12"/>
      <c r="T49" s="12"/>
    </row>
    <row r="50" spans="1:20">
      <c r="A50" s="54" t="s">
        <v>405</v>
      </c>
      <c r="B50" s="54"/>
      <c r="C50" s="43">
        <f>COUNTIF(C3:C47,"&gt;=72")</f>
        <v>18</v>
      </c>
      <c r="D50" s="43">
        <f>COUNTIF(D3:D47,"&gt;=72")</f>
        <v>7</v>
      </c>
      <c r="E50" s="43">
        <f>COUNTIF(E3:E47,"&gt;=72")</f>
        <v>3</v>
      </c>
      <c r="F50" s="43">
        <f>COUNTIF(F3:F47,"&gt;=48")</f>
        <v>10</v>
      </c>
      <c r="G50" s="43">
        <f>COUNTIF(G3:G47,"&gt;=48")</f>
        <v>18</v>
      </c>
      <c r="H50" s="43">
        <f>COUNTIF(H3:H47,"&gt;=48")</f>
        <v>9</v>
      </c>
      <c r="I50" s="43">
        <f>COUNTIF(I3:I47,"&gt;=30")</f>
        <v>12</v>
      </c>
      <c r="J50" s="43">
        <f>COUNTIF(J3:J47,"&gt;=30")</f>
        <v>9</v>
      </c>
      <c r="K50" s="43">
        <f>COUNTIF(K3:K47,"&gt;=30")</f>
        <v>45</v>
      </c>
      <c r="L50" s="43"/>
      <c r="M50" s="43"/>
      <c r="N50" s="43"/>
      <c r="O50" s="43"/>
      <c r="P50" s="43">
        <f>COUNTIF(P1:P44,"&gt;=216")</f>
        <v>5</v>
      </c>
      <c r="Q50" s="54"/>
      <c r="R50" s="12"/>
      <c r="S50" s="12"/>
      <c r="T50" s="12"/>
    </row>
    <row r="51" spans="1:20">
      <c r="A51" s="54" t="s">
        <v>406</v>
      </c>
      <c r="B51" s="54"/>
      <c r="C51" s="42">
        <f>(COUNTIF(C2:C47,"&gt;=72")/COUNT(C2:C47))</f>
        <v>0.4</v>
      </c>
      <c r="D51" s="42">
        <f>(COUNTIF(D2:D47,"&gt;=72")/COUNT(D2:D47))</f>
        <v>0.155555555555556</v>
      </c>
      <c r="E51" s="42">
        <f>(COUNTIF(E2:E47,"&gt;=72")/COUNT(E2:E47))</f>
        <v>0.0666666666666667</v>
      </c>
      <c r="F51" s="42">
        <f t="shared" ref="F51:H51" si="2">(COUNTIF(F2:F47,"&gt;=48")/COUNT(F2:F47))</f>
        <v>0.222222222222222</v>
      </c>
      <c r="G51" s="42">
        <f t="shared" si="2"/>
        <v>0.4</v>
      </c>
      <c r="H51" s="42">
        <f t="shared" si="2"/>
        <v>0.2</v>
      </c>
      <c r="I51" s="42">
        <f>(COUNTIF(I2:I47,"&gt;=30")/COUNT(I2:I47))</f>
        <v>0.266666666666667</v>
      </c>
      <c r="J51" s="42">
        <f>(COUNTIF(J2:J47,"&gt;=30")/COUNT(J2:J47))</f>
        <v>0.2</v>
      </c>
      <c r="K51" s="42">
        <f>(COUNTIF(K2:K47,"&gt;=420")/COUNT(K2:K47))</f>
        <v>0.177777777777778</v>
      </c>
      <c r="L51" s="42"/>
      <c r="M51" s="42"/>
      <c r="N51" s="42"/>
      <c r="O51" s="42"/>
      <c r="P51" s="42">
        <f>(COUNTIF(P1:P44,"&gt;=216")/COUNT(P1:P44))</f>
        <v>0.119047619047619</v>
      </c>
      <c r="Q51" s="53"/>
      <c r="R51" s="14"/>
      <c r="S51" s="12"/>
      <c r="T51" s="12"/>
    </row>
    <row r="52" spans="1:20">
      <c r="A52" s="54" t="s">
        <v>407</v>
      </c>
      <c r="B52" s="54"/>
      <c r="C52" s="43">
        <f>COUNTIF(C3:C47,"&gt;=96")</f>
        <v>1</v>
      </c>
      <c r="D52" s="43">
        <f>COUNTIF(D3:D47,"&gt;=96")</f>
        <v>2</v>
      </c>
      <c r="E52" s="43">
        <f>COUNTIF(E3:E47,"&gt;=96")</f>
        <v>1</v>
      </c>
      <c r="F52" s="43">
        <f>COUNTIF(F3:F47,"&gt;=64")</f>
        <v>2</v>
      </c>
      <c r="G52" s="43">
        <f>COUNTIF(G3:G47,"&gt;=64")</f>
        <v>1</v>
      </c>
      <c r="H52" s="43">
        <f>COUNTIF(H3:H47,"&gt;=64")</f>
        <v>1</v>
      </c>
      <c r="I52" s="43">
        <f>COUNTIF(I3:I47,"&gt;=40")</f>
        <v>4</v>
      </c>
      <c r="J52" s="43">
        <f>COUNTIF(J3:J47,"&gt;=40")</f>
        <v>2</v>
      </c>
      <c r="K52" s="43">
        <f>COUNTIF(K3:K47,"&gt;=40")</f>
        <v>45</v>
      </c>
      <c r="L52" s="43"/>
      <c r="M52" s="43"/>
      <c r="N52" s="43"/>
      <c r="O52" s="43"/>
      <c r="P52" s="43">
        <f>COUNTIF(P1:P44,"&gt;=288")</f>
        <v>1</v>
      </c>
      <c r="Q52" s="54"/>
      <c r="R52" s="12"/>
      <c r="S52" s="12"/>
      <c r="T52" s="12"/>
    </row>
    <row r="53" spans="1:20">
      <c r="A53" s="54" t="s">
        <v>408</v>
      </c>
      <c r="B53" s="54"/>
      <c r="C53" s="42">
        <f>(COUNTIF(C3:C47,"&gt;=96")/COUNT(C3:C47))*100%</f>
        <v>0.0222222222222222</v>
      </c>
      <c r="D53" s="42">
        <f>(COUNTIF(D3:D47,"&gt;=96")/COUNT(D3:D47))*100%</f>
        <v>0.0444444444444444</v>
      </c>
      <c r="E53" s="42">
        <f>(COUNTIF(E3:E47,"&gt;=96")/COUNT(E3:E47))*100%</f>
        <v>0.0222222222222222</v>
      </c>
      <c r="F53" s="42">
        <f>(COUNTIF(F3:F47,"&gt;=64")/COUNT(F3:F47))*100%</f>
        <v>0.0444444444444444</v>
      </c>
      <c r="G53" s="42">
        <f>(COUNTIF(G3:G47,"&gt;=64")/COUNT(G3:G47))*100%</f>
        <v>0.0222222222222222</v>
      </c>
      <c r="H53" s="42">
        <f>(COUNTIF(H3:H47,"&gt;=64")/COUNT(H3:H47))*100%</f>
        <v>0.0222222222222222</v>
      </c>
      <c r="I53" s="42">
        <f>(COUNTIF(I3:I47,"&gt;=40")/COUNT(I3:I47))*100%</f>
        <v>0.0888888888888889</v>
      </c>
      <c r="J53" s="42">
        <f>(COUNTIF(J3:J47,"&gt;=40")/COUNT(J3:J47))*100%</f>
        <v>0.0444444444444444</v>
      </c>
      <c r="K53" s="42">
        <f>(COUNTIF(K3:K47,"&gt;=560")/COUNT(K3:K47))*100%</f>
        <v>0.0222222222222222</v>
      </c>
      <c r="L53" s="42"/>
      <c r="M53" s="42"/>
      <c r="N53" s="42"/>
      <c r="O53" s="42"/>
      <c r="P53" s="42">
        <f>(COUNTIF(P1:P44,"&gt;=288")/COUNT(P1:P44))*100%</f>
        <v>0.0238095238095238</v>
      </c>
      <c r="Q53" s="53"/>
      <c r="R53" s="14"/>
      <c r="S53" s="12"/>
      <c r="T53" s="12"/>
    </row>
    <row r="54" spans="1:20">
      <c r="A54" s="54" t="s">
        <v>409</v>
      </c>
      <c r="B54" s="54"/>
      <c r="C54" s="43">
        <f>COUNTIF(C3:C47,"&gt;=90")</f>
        <v>1</v>
      </c>
      <c r="D54" s="43">
        <f>COUNTIF(D3:D47,"&gt;=90")</f>
        <v>4</v>
      </c>
      <c r="E54" s="43">
        <f>COUNTIF(E3:E47,"&gt;=90")</f>
        <v>1</v>
      </c>
      <c r="F54" s="43">
        <f>COUNTIF(F3:F47,"&gt;=60")</f>
        <v>2</v>
      </c>
      <c r="G54" s="43">
        <f>COUNTIF(G3:G47,"&gt;=60")</f>
        <v>2</v>
      </c>
      <c r="H54" s="43">
        <f>COUNTIF(H3:H47,"&gt;=60")</f>
        <v>1</v>
      </c>
      <c r="I54" s="43">
        <f>COUNTIF(I2:I47,"&gt;=37.5")</f>
        <v>6</v>
      </c>
      <c r="J54" s="43">
        <f>COUNTIF(J2:J47,"&gt;=37.5")</f>
        <v>3</v>
      </c>
      <c r="K54" s="43">
        <f>COUNTIF(K2:K47,"&gt;=525")</f>
        <v>1</v>
      </c>
      <c r="L54" s="43"/>
      <c r="M54" s="43"/>
      <c r="N54" s="43"/>
      <c r="O54" s="43"/>
      <c r="P54" s="43">
        <f>COUNTIF(P1:P44,"&gt;=270")</f>
        <v>2</v>
      </c>
      <c r="Q54" s="54"/>
      <c r="R54" s="12"/>
      <c r="S54" s="12"/>
      <c r="T54" s="12"/>
    </row>
    <row r="55" spans="1:20">
      <c r="A55" s="54" t="s">
        <v>410</v>
      </c>
      <c r="B55" s="54"/>
      <c r="C55" s="43">
        <f>COUNTIF(C2:C47,"&lt;48")</f>
        <v>13</v>
      </c>
      <c r="D55" s="43">
        <f>COUNTIF(D2:D47,"&lt;48")</f>
        <v>28</v>
      </c>
      <c r="E55" s="43">
        <f>COUNTIF(E2:E47,"&lt;48")</f>
        <v>33</v>
      </c>
      <c r="F55" s="43">
        <f t="shared" ref="F55:H55" si="3">COUNTIF(F2:F47,"&lt;32")</f>
        <v>26</v>
      </c>
      <c r="G55" s="43">
        <f t="shared" si="3"/>
        <v>11</v>
      </c>
      <c r="H55" s="43">
        <f t="shared" si="3"/>
        <v>27</v>
      </c>
      <c r="I55" s="43">
        <f>COUNTIF(I2:I47,"&lt;20")</f>
        <v>19</v>
      </c>
      <c r="J55" s="43">
        <f>COUNTIF(J2:J47,"&lt;20")</f>
        <v>18</v>
      </c>
      <c r="K55" s="43">
        <f>COUNTIF(K2:K47,"&lt;280")</f>
        <v>25</v>
      </c>
      <c r="L55" s="43"/>
      <c r="M55" s="43"/>
      <c r="N55" s="43"/>
      <c r="O55" s="43"/>
      <c r="P55" s="43">
        <f>COUNTIF(P1:P44,"&lt;144")</f>
        <v>23</v>
      </c>
      <c r="Q55" s="54"/>
      <c r="R55" s="12"/>
      <c r="S55" s="12"/>
      <c r="T55" s="12"/>
    </row>
    <row r="56" spans="1:20">
      <c r="A56" s="54" t="s">
        <v>411</v>
      </c>
      <c r="B56" s="54"/>
      <c r="C56" s="61">
        <f>(SUM(C2:C47)/COUNT(C2:C47))/120+(COUNTIF(C2:C47,"&gt;=72")/COUNT(C2:C47))+(COUNTIF(C2:C47,"&gt;=96")/COUNT(C2:C47))</f>
        <v>0.89537037037037</v>
      </c>
      <c r="D56" s="61">
        <f>(SUM(D2:D47)/COUNT(D2:D47))/120+(COUNTIF(D2:D47,"&gt;=72")/COUNT(D2:D47))+(COUNTIF(D2:D47,"&gt;=96")/COUNT(D2:D47))</f>
        <v>0.502037037037037</v>
      </c>
      <c r="E56" s="61">
        <f>(SUM(E2:E47)/COUNT(E2:E47))/120+(COUNTIF(E2:E47,"&gt;=72")/COUNT(E2:E47))+(COUNTIF(E2:E47,"&gt;=96")/COUNT(E2:E47))</f>
        <v>0.427962962962963</v>
      </c>
      <c r="F56" s="61">
        <f t="shared" ref="F56:K56" si="4">F49+F51+F53</f>
        <v>0.63</v>
      </c>
      <c r="G56" s="61">
        <f t="shared" si="4"/>
        <v>0.932222222222222</v>
      </c>
      <c r="H56" s="61">
        <f t="shared" si="4"/>
        <v>0.598333333333333</v>
      </c>
      <c r="I56" s="61">
        <f t="shared" si="4"/>
        <v>0.816444444444444</v>
      </c>
      <c r="J56" s="61">
        <f t="shared" si="4"/>
        <v>0.683555555555556</v>
      </c>
      <c r="K56" s="61">
        <f t="shared" si="4"/>
        <v>0.598095238095238</v>
      </c>
      <c r="L56" s="41"/>
      <c r="M56" s="41"/>
      <c r="N56" s="41"/>
      <c r="O56" s="41"/>
      <c r="P56" s="41">
        <f>(SUM(P1:P44)/COUNT(P1:P44))/360+(COUNTIF(P1:P44,"&gt;=216")/COUNT(P1:P44))+(COUNTIF(P1:P44,"&gt;=288")/COUNT(P1:P44))</f>
        <v>0.534060846560847</v>
      </c>
      <c r="Q56" s="55"/>
      <c r="R56" s="13"/>
      <c r="S56" s="12"/>
      <c r="T56" s="12"/>
    </row>
    <row r="57" spans="3:11">
      <c r="C57" s="27">
        <f>C49+C51+C53</f>
        <v>0.89537037037037</v>
      </c>
      <c r="D57" s="27">
        <f t="shared" ref="D57:K57" si="5">D49+D51+D53</f>
        <v>0.502037037037037</v>
      </c>
      <c r="E57" s="27">
        <f t="shared" si="5"/>
        <v>0.427962962962963</v>
      </c>
      <c r="F57" s="27">
        <f t="shared" si="5"/>
        <v>0.63</v>
      </c>
      <c r="G57" s="27">
        <f t="shared" si="5"/>
        <v>0.932222222222222</v>
      </c>
      <c r="H57" s="27">
        <f t="shared" si="5"/>
        <v>0.598333333333333</v>
      </c>
      <c r="I57" s="27">
        <f t="shared" si="5"/>
        <v>0.816444444444444</v>
      </c>
      <c r="J57" s="27">
        <f t="shared" si="5"/>
        <v>0.683555555555556</v>
      </c>
      <c r="K57" s="27">
        <f t="shared" si="5"/>
        <v>0.598095238095238</v>
      </c>
    </row>
  </sheetData>
  <sortState ref="B3:T44">
    <sortCondition ref="K3:K44" descending="1"/>
  </sortState>
  <mergeCells count="10">
    <mergeCell ref="A1:T1"/>
    <mergeCell ref="A48:B48"/>
    <mergeCell ref="A49:B49"/>
    <mergeCell ref="A50:B50"/>
    <mergeCell ref="A51:B51"/>
    <mergeCell ref="A52:B52"/>
    <mergeCell ref="A53:B53"/>
    <mergeCell ref="A54:B54"/>
    <mergeCell ref="A55:B55"/>
    <mergeCell ref="A56:B56"/>
  </mergeCells>
  <conditionalFormatting sqref="F3">
    <cfRule type="cellIs" dxfId="1" priority="30" operator="greaterThanOrEqual">
      <formula>64</formula>
    </cfRule>
    <cfRule type="cellIs" dxfId="0" priority="29" operator="lessThan">
      <formula>48</formula>
    </cfRule>
  </conditionalFormatting>
  <conditionalFormatting sqref="G3:I3">
    <cfRule type="cellIs" dxfId="1" priority="20" operator="greaterThanOrEqual">
      <formula>64</formula>
    </cfRule>
    <cfRule type="cellIs" dxfId="0" priority="19" operator="lessThan">
      <formula>48</formula>
    </cfRule>
    <cfRule type="cellIs" dxfId="1" priority="18" operator="greaterThanOrEqual">
      <formula>40</formula>
    </cfRule>
    <cfRule type="cellIs" dxfId="0" priority="17" operator="lessThan">
      <formula>30</formula>
    </cfRule>
  </conditionalFormatting>
  <conditionalFormatting sqref="J3">
    <cfRule type="cellIs" dxfId="1" priority="10" operator="greaterThanOrEqual">
      <formula>64</formula>
    </cfRule>
    <cfRule type="cellIs" dxfId="0" priority="9" operator="lessThan">
      <formula>48</formula>
    </cfRule>
    <cfRule type="cellIs" dxfId="1" priority="8" operator="greaterThanOrEqual">
      <formula>40</formula>
    </cfRule>
    <cfRule type="cellIs" dxfId="0" priority="7" operator="lessThan">
      <formula>30</formula>
    </cfRule>
  </conditionalFormatting>
  <conditionalFormatting sqref="C3 D3:E3">
    <cfRule type="cellIs" dxfId="1" priority="34" operator="greaterThanOrEqual">
      <formula>64</formula>
    </cfRule>
    <cfRule type="cellIs" dxfId="0" priority="33" operator="lessThan">
      <formula>48</formula>
    </cfRule>
    <cfRule type="cellIs" dxfId="1" priority="32" operator="greaterThanOrEqual">
      <formula>40</formula>
    </cfRule>
    <cfRule type="cellIs" dxfId="0" priority="31" operator="lessThan">
      <formula>30</formula>
    </cfRule>
  </conditionalFormatting>
  <conditionalFormatting sqref="C4:D4 F4 E4 C5:D5 F5 E5 C6:D7 F6:F7 E6:E7 C8:D8 F8 E8 C9:D9 F9 E9 C10:D10 F10 E10 C11:D11 F11 E11 C12:D13 F12:F13 E12:E13 C14:D14 F14 E14 C15:D15 F15 E15 C16:D16 F16 E16 C17:D18 F17:F18 E17:E18 C19:D19 F19 E19 C20:D20 F20 E20 C21:D21 F21 E21 C22:D22 F22 E22 C23:D24 F23:F24 E23:E24 C25:D25 F25 E25 C26:D26 F26 E26 C27:D27 F27 E27 C28:D28 F28 E28 C29:D30 F29:F30 E29:E30 C31:D31 F31 E31 C32:D33 F32:F33 E32:E33 C34:D34 F34 E34 C35:D35 E35:F35 C36:D36 E36:F36 C37:D37 E37:F37 C38:D38 E38:F38 C39:D39 E39:F39 C40:D40 E40:F40 C41:D43 E41:F43 C44:D44 E44:F44 C45:D45 E45:F45 C46:D46 E46:F46 C47:F47">
    <cfRule type="cellIs" dxfId="1" priority="40" operator="greaterThanOrEqual">
      <formula>64</formula>
    </cfRule>
    <cfRule type="cellIs" dxfId="0" priority="39" operator="lessThan">
      <formula>48</formula>
    </cfRule>
  </conditionalFormatting>
  <conditionalFormatting sqref="C4 D4 E4 C5 D5 E5 C6:C7 D6:D7 E6:E7 C8 D8 E8 C9 E9 C10 D10 E10 C11 D11 E11 C12:C13 D12:D13 E12:E13 C14 D14 E14 C15 D15 E15 C16 D16 E16 C17:C18 D17:D18 E17:E18 C19 D19 E19 C20 D20 E20 C21 D21 E21 C22 D22 E22 C23:C24 D23:D24 E23:E24 C25 D25 E25 C26 D26 E26 C27 D27 E27 C28 D28 E28 C29:C30 D29:D30 E29:E30 C31 D31 E31 C32:C33 D32:D33 E32:E33 C34 D34 E34 C35 D35 E35 C36 E36 D36 C37 D37 E37 C38 D38 E38 C39 D39 E39 C40 D40 E40 C41:C43 D41:D43 E41:E43 C44 D44 E44 C45 E45 D45 C46 D46:E46 C47:E47">
    <cfRule type="cellIs" dxfId="1" priority="38" operator="greaterThanOrEqual">
      <formula>96</formula>
    </cfRule>
    <cfRule type="cellIs" dxfId="0" priority="37" operator="lessThan">
      <formula>72</formula>
    </cfRule>
  </conditionalFormatting>
  <conditionalFormatting sqref="G4:I4 G5:I5 G6:I7 G8:I8 G9:I9 G10:I10 G11:I11 G12:I13 G14:I14 G15:I15 G16:I16 G17:I18 G19:I19 G20:I20 G21:I21 G22:I22 G23:I24 G25:I25 G26:I26 G27:I27 G28:I28 G29:I30 G31:I31 G32:I33 G34:I34 G35:I35 G36:I36 G37:I37 G38:I38 G39:I39 G40:I40 G41:I43 G44:I44 G45:I45 G46:I46 G47:I47">
    <cfRule type="cellIs" dxfId="1" priority="28" operator="greaterThanOrEqual">
      <formula>64</formula>
    </cfRule>
    <cfRule type="cellIs" dxfId="0" priority="27" operator="lessThan">
      <formula>48</formula>
    </cfRule>
  </conditionalFormatting>
  <conditionalFormatting sqref="H4 H5 H6:H7 H8 H9 H10 G11 H11 G12:G13 H12:H13 G14 H14 G15 H15 G16 H16 G17:G18 H17:H18 G19 H19 G20 H20 H21 H22 H23:H24 G23:G24 H25 G25 H26 G26 H27 G27 H28 G28 H29:H30 G29:G30 H31 G31 H32:H33 G32:G33 H34 G34 H35 G35 H36 G36 H37 G37 H38 G38 G39 G40 G41:G43 G44 G45 G46 G47">
    <cfRule type="cellIs" dxfId="1" priority="26" operator="greaterThanOrEqual">
      <formula>64</formula>
    </cfRule>
    <cfRule type="cellIs" dxfId="0" priority="25" operator="lessThan">
      <formula>48</formula>
    </cfRule>
  </conditionalFormatting>
  <conditionalFormatting sqref="G4 G5 G6:G7 G8 G9 G10">
    <cfRule type="cellIs" dxfId="1" priority="22" operator="greaterThanOrEqual">
      <formula>64</formula>
    </cfRule>
    <cfRule type="cellIs" dxfId="0" priority="21" operator="lessThan">
      <formula>48</formula>
    </cfRule>
  </conditionalFormatting>
  <conditionalFormatting sqref="I4 I5 I6:I7 I8 I9 I10 I11 I12:I13 I14 I15 I16 I17:I18 I19 I20 I21 I22 I23:I24 I25 I26 I27 I28 I29:I30 I31 I32:I33 I34 I35 I36 I37 I38 I39 I40 I41:I43 I44 I45 I46 I47">
    <cfRule type="cellIs" dxfId="1" priority="24" operator="greaterThanOrEqual">
      <formula>40</formula>
    </cfRule>
    <cfRule type="cellIs" dxfId="0" priority="23" operator="lessThan">
      <formula>30</formula>
    </cfRule>
  </conditionalFormatting>
  <conditionalFormatting sqref="J4 J5 J6:J7 J8 J23:J24 J25 J26 J27 J28 J29:J30 J31 J32:J33 J34 J35 J36 J37 J38 J39 J40 J41:J43 J44 J45 J46 J47">
    <cfRule type="cellIs" dxfId="1" priority="16" operator="greaterThanOrEqual">
      <formula>64</formula>
    </cfRule>
    <cfRule type="cellIs" dxfId="0" priority="15" operator="lessThan">
      <formula>48</formula>
    </cfRule>
  </conditionalFormatting>
  <conditionalFormatting sqref="J4 J5 J6:J7 J8">
    <cfRule type="cellIs" dxfId="1" priority="14" operator="greaterThanOrEqual">
      <formula>40</formula>
    </cfRule>
    <cfRule type="cellIs" dxfId="0" priority="13" operator="lessThan">
      <formula>30</formula>
    </cfRule>
  </conditionalFormatting>
  <conditionalFormatting sqref="J9 J10 J11 J12:J13 J14 J15 J16 J17:J18 J19 J20 J21 J22">
    <cfRule type="cellIs" dxfId="1" priority="6" operator="greaterThanOrEqual">
      <formula>64</formula>
    </cfRule>
    <cfRule type="cellIs" dxfId="0" priority="5" operator="lessThan">
      <formula>48</formula>
    </cfRule>
  </conditionalFormatting>
  <conditionalFormatting sqref="J9 J10 J11 J12:J13 J14 J15 J16 J17:J18 J19 J20">
    <cfRule type="cellIs" dxfId="1" priority="4" operator="greaterThanOrEqual">
      <formula>40</formula>
    </cfRule>
    <cfRule type="cellIs" dxfId="0" priority="3" operator="lessThan">
      <formula>30</formula>
    </cfRule>
  </conditionalFormatting>
  <conditionalFormatting sqref="F11 F12:F13 F14 F15 F16 F17:F18 F19 F20 F21 F22 F23:F24 F25 F26 F27 F28 F29:F30 F31 F32:F33 F34 F35 F36 F37 F38 F39 F40 F41:F43 F44 F45 F46 F47">
    <cfRule type="cellIs" dxfId="1" priority="36" operator="greaterThanOrEqual">
      <formula>64</formula>
    </cfRule>
    <cfRule type="cellIs" dxfId="0" priority="35" operator="lessThan">
      <formula>48</formula>
    </cfRule>
  </conditionalFormatting>
  <conditionalFormatting sqref="J21 J22">
    <cfRule type="cellIs" dxfId="1" priority="2" operator="greaterThanOrEqual">
      <formula>64</formula>
    </cfRule>
    <cfRule type="cellIs" dxfId="0" priority="1" operator="lessThan">
      <formula>48</formula>
    </cfRule>
  </conditionalFormatting>
  <conditionalFormatting sqref="J23:J24 J25 J26 J27 J28 J29:J30 J31 J32:J33 J34 J35 J36 J37 J38 J39 J40 J41:J43 J44 J45 J46 J47">
    <cfRule type="cellIs" dxfId="1" priority="12" operator="greaterThanOrEqual">
      <formula>40</formula>
    </cfRule>
    <cfRule type="cellIs" dxfId="0" priority="11"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9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T54"/>
  <sheetViews>
    <sheetView workbookViewId="0">
      <selection activeCell="E48" sqref="E48"/>
    </sheetView>
  </sheetViews>
  <sheetFormatPr defaultColWidth="9" defaultRowHeight="14.25"/>
  <cols>
    <col min="1" max="1" width="5.625" style="27" customWidth="1"/>
    <col min="2" max="2" width="7.75" style="27" customWidth="1"/>
    <col min="3" max="10" width="5.625" style="27" customWidth="1"/>
    <col min="11" max="11" width="6" style="27" customWidth="1"/>
    <col min="12" max="12" width="5.875" style="27" customWidth="1"/>
    <col min="13" max="15" width="4.75" style="27" customWidth="1"/>
    <col min="16" max="16" width="6.625" style="27" customWidth="1"/>
    <col min="17" max="17" width="6.375" style="27" customWidth="1"/>
    <col min="18" max="18" width="6.125" customWidth="1"/>
    <col min="19" max="19" width="4.625" customWidth="1"/>
    <col min="20" max="20" width="4.75" customWidth="1"/>
  </cols>
  <sheetData>
    <row r="1" ht="27" customHeight="1" spans="1:20">
      <c r="A1" s="1" t="s">
        <v>468</v>
      </c>
      <c r="B1" s="1"/>
      <c r="C1" s="1"/>
      <c r="D1" s="1"/>
      <c r="E1" s="1"/>
      <c r="F1" s="1"/>
      <c r="G1" s="1"/>
      <c r="H1" s="1"/>
      <c r="I1" s="1"/>
      <c r="J1" s="1"/>
      <c r="K1" s="1"/>
      <c r="L1" s="1"/>
      <c r="M1" s="1"/>
      <c r="N1" s="1"/>
      <c r="O1" s="1"/>
      <c r="P1" s="1"/>
      <c r="Q1" s="1"/>
      <c r="R1" s="1"/>
      <c r="S1" s="1"/>
      <c r="T1" s="1"/>
    </row>
    <row r="2" ht="30" customHeight="1" spans="1:20">
      <c r="A2" s="28" t="s">
        <v>457</v>
      </c>
      <c r="B2" s="29" t="s">
        <v>35</v>
      </c>
      <c r="C2" s="29" t="s">
        <v>1</v>
      </c>
      <c r="D2" s="29" t="s">
        <v>2</v>
      </c>
      <c r="E2" s="29" t="s">
        <v>3</v>
      </c>
      <c r="F2" s="29" t="s">
        <v>4</v>
      </c>
      <c r="G2" s="29" t="s">
        <v>5</v>
      </c>
      <c r="H2" s="29" t="s">
        <v>6</v>
      </c>
      <c r="I2" s="29" t="s">
        <v>7</v>
      </c>
      <c r="J2" s="29" t="s">
        <v>8</v>
      </c>
      <c r="K2" s="29" t="s">
        <v>9</v>
      </c>
      <c r="L2" s="16" t="s">
        <v>36</v>
      </c>
      <c r="M2" s="16" t="s">
        <v>37</v>
      </c>
      <c r="N2" s="16" t="s">
        <v>38</v>
      </c>
      <c r="O2" s="16" t="s">
        <v>39</v>
      </c>
      <c r="P2" s="16" t="s">
        <v>40</v>
      </c>
      <c r="Q2" s="4" t="s">
        <v>458</v>
      </c>
      <c r="R2" s="16" t="s">
        <v>42</v>
      </c>
      <c r="S2" s="16" t="s">
        <v>459</v>
      </c>
      <c r="T2" s="16" t="s">
        <v>460</v>
      </c>
    </row>
    <row r="3" ht="16.35" customHeight="1" spans="1:20">
      <c r="A3" s="30">
        <v>1</v>
      </c>
      <c r="B3" s="31" t="s">
        <v>74</v>
      </c>
      <c r="C3" s="32">
        <v>81</v>
      </c>
      <c r="D3" s="32">
        <v>93</v>
      </c>
      <c r="E3" s="32">
        <v>73</v>
      </c>
      <c r="F3" s="32">
        <v>63</v>
      </c>
      <c r="G3" s="32">
        <v>54</v>
      </c>
      <c r="H3" s="33">
        <v>56</v>
      </c>
      <c r="I3" s="32">
        <v>35</v>
      </c>
      <c r="J3" s="32">
        <v>40</v>
      </c>
      <c r="K3" s="44">
        <v>495</v>
      </c>
      <c r="L3" s="45">
        <v>0.707142857142857</v>
      </c>
      <c r="M3" s="46">
        <v>27</v>
      </c>
      <c r="N3" s="46">
        <v>22</v>
      </c>
      <c r="O3" s="46">
        <v>5</v>
      </c>
      <c r="P3" s="34">
        <v>247</v>
      </c>
      <c r="Q3" s="34">
        <v>23</v>
      </c>
      <c r="R3" s="34" t="s">
        <v>461</v>
      </c>
      <c r="S3" s="34" t="s">
        <v>462</v>
      </c>
      <c r="T3" s="34" t="s">
        <v>21</v>
      </c>
    </row>
    <row r="4" ht="16.35" customHeight="1" spans="1:20">
      <c r="A4" s="30">
        <v>2</v>
      </c>
      <c r="B4" s="31" t="s">
        <v>79</v>
      </c>
      <c r="C4" s="32">
        <v>84</v>
      </c>
      <c r="D4" s="32">
        <v>84</v>
      </c>
      <c r="E4" s="32">
        <v>66</v>
      </c>
      <c r="F4" s="32">
        <v>55</v>
      </c>
      <c r="G4" s="32">
        <v>52</v>
      </c>
      <c r="H4" s="33">
        <v>58</v>
      </c>
      <c r="I4" s="32">
        <v>37</v>
      </c>
      <c r="J4" s="32">
        <v>36</v>
      </c>
      <c r="K4" s="44">
        <v>472</v>
      </c>
      <c r="L4" s="45">
        <v>0.674285714285714</v>
      </c>
      <c r="M4" s="46">
        <v>24</v>
      </c>
      <c r="N4" s="46">
        <v>27</v>
      </c>
      <c r="O4" s="46">
        <v>-3</v>
      </c>
      <c r="P4" s="34">
        <v>234</v>
      </c>
      <c r="Q4" s="34">
        <v>28</v>
      </c>
      <c r="R4" s="34" t="s">
        <v>464</v>
      </c>
      <c r="S4" s="34" t="s">
        <v>464</v>
      </c>
      <c r="T4" s="34" t="s">
        <v>21</v>
      </c>
    </row>
    <row r="5" ht="16.35" customHeight="1" spans="1:20">
      <c r="A5" s="30">
        <v>3</v>
      </c>
      <c r="B5" s="31" t="s">
        <v>84</v>
      </c>
      <c r="C5" s="32">
        <v>87</v>
      </c>
      <c r="D5" s="32">
        <v>89</v>
      </c>
      <c r="E5" s="32">
        <v>75</v>
      </c>
      <c r="F5" s="32">
        <v>50</v>
      </c>
      <c r="G5" s="32">
        <v>58</v>
      </c>
      <c r="H5" s="33">
        <v>42</v>
      </c>
      <c r="I5" s="32">
        <v>33</v>
      </c>
      <c r="J5" s="32">
        <v>32</v>
      </c>
      <c r="K5" s="44">
        <v>466</v>
      </c>
      <c r="L5" s="45">
        <v>0.665714285714286</v>
      </c>
      <c r="M5" s="46">
        <v>28</v>
      </c>
      <c r="N5" s="46">
        <v>32</v>
      </c>
      <c r="O5" s="46">
        <v>-4</v>
      </c>
      <c r="P5" s="34">
        <v>251</v>
      </c>
      <c r="Q5" s="34">
        <v>22</v>
      </c>
      <c r="R5" s="34" t="s">
        <v>461</v>
      </c>
      <c r="S5" s="34" t="s">
        <v>464</v>
      </c>
      <c r="T5" s="34" t="s">
        <v>21</v>
      </c>
    </row>
    <row r="6" ht="16.35" customHeight="1" spans="1:20">
      <c r="A6" s="30">
        <v>4</v>
      </c>
      <c r="B6" s="31" t="s">
        <v>85</v>
      </c>
      <c r="C6" s="32">
        <v>89</v>
      </c>
      <c r="D6" s="32">
        <v>83</v>
      </c>
      <c r="E6" s="32">
        <v>62</v>
      </c>
      <c r="F6" s="32">
        <v>53</v>
      </c>
      <c r="G6" s="32">
        <v>59</v>
      </c>
      <c r="H6" s="33">
        <v>52</v>
      </c>
      <c r="I6" s="32">
        <v>30</v>
      </c>
      <c r="J6" s="32">
        <v>38</v>
      </c>
      <c r="K6" s="44">
        <v>466</v>
      </c>
      <c r="L6" s="45">
        <v>0.665714285714286</v>
      </c>
      <c r="M6" s="46">
        <v>63</v>
      </c>
      <c r="N6" s="46">
        <v>33</v>
      </c>
      <c r="O6" s="46">
        <v>30</v>
      </c>
      <c r="P6" s="34">
        <v>234</v>
      </c>
      <c r="Q6" s="34">
        <v>29</v>
      </c>
      <c r="R6" s="34" t="s">
        <v>464</v>
      </c>
      <c r="S6" s="34" t="s">
        <v>464</v>
      </c>
      <c r="T6" s="34" t="s">
        <v>21</v>
      </c>
    </row>
    <row r="7" ht="16.35" customHeight="1" spans="1:20">
      <c r="A7" s="30">
        <v>5</v>
      </c>
      <c r="B7" s="31" t="s">
        <v>95</v>
      </c>
      <c r="C7" s="32">
        <v>67</v>
      </c>
      <c r="D7" s="32">
        <v>77</v>
      </c>
      <c r="E7" s="32">
        <v>75</v>
      </c>
      <c r="F7" s="32">
        <v>62</v>
      </c>
      <c r="G7" s="32">
        <v>44</v>
      </c>
      <c r="H7" s="33">
        <v>55</v>
      </c>
      <c r="I7" s="32">
        <v>32</v>
      </c>
      <c r="J7" s="32">
        <v>28</v>
      </c>
      <c r="K7" s="44">
        <v>440</v>
      </c>
      <c r="L7" s="45">
        <v>0.628571428571429</v>
      </c>
      <c r="M7" s="46">
        <v>40</v>
      </c>
      <c r="N7" s="46">
        <v>42</v>
      </c>
      <c r="O7" s="46">
        <v>-2</v>
      </c>
      <c r="P7" s="34">
        <v>219</v>
      </c>
      <c r="Q7" s="34">
        <v>41</v>
      </c>
      <c r="R7" s="34" t="s">
        <v>464</v>
      </c>
      <c r="S7" s="34" t="s">
        <v>464</v>
      </c>
      <c r="T7" s="34" t="s">
        <v>21</v>
      </c>
    </row>
    <row r="8" ht="16.35" customHeight="1" spans="1:20">
      <c r="A8" s="30">
        <v>6</v>
      </c>
      <c r="B8" s="31" t="s">
        <v>96</v>
      </c>
      <c r="C8" s="32">
        <v>87</v>
      </c>
      <c r="D8" s="32">
        <v>79</v>
      </c>
      <c r="E8" s="32">
        <v>62</v>
      </c>
      <c r="F8" s="32">
        <v>45</v>
      </c>
      <c r="G8" s="32">
        <v>46</v>
      </c>
      <c r="H8" s="33">
        <v>43</v>
      </c>
      <c r="I8" s="32">
        <v>37</v>
      </c>
      <c r="J8" s="32">
        <v>38</v>
      </c>
      <c r="K8" s="44">
        <v>437</v>
      </c>
      <c r="L8" s="45">
        <v>0.624285714285714</v>
      </c>
      <c r="M8" s="46">
        <v>79</v>
      </c>
      <c r="N8" s="46">
        <v>44</v>
      </c>
      <c r="O8" s="46">
        <v>35</v>
      </c>
      <c r="P8" s="34">
        <v>228</v>
      </c>
      <c r="Q8" s="34">
        <v>34</v>
      </c>
      <c r="R8" s="34" t="s">
        <v>464</v>
      </c>
      <c r="S8" s="34" t="s">
        <v>464</v>
      </c>
      <c r="T8" s="34" t="s">
        <v>21</v>
      </c>
    </row>
    <row r="9" ht="16.35" customHeight="1" spans="1:20">
      <c r="A9" s="30">
        <v>7</v>
      </c>
      <c r="B9" s="31" t="s">
        <v>99</v>
      </c>
      <c r="C9" s="32">
        <v>72</v>
      </c>
      <c r="D9" s="32">
        <v>74</v>
      </c>
      <c r="E9" s="32">
        <v>45</v>
      </c>
      <c r="F9" s="32">
        <v>63</v>
      </c>
      <c r="G9" s="32">
        <v>43</v>
      </c>
      <c r="H9" s="33">
        <v>48</v>
      </c>
      <c r="I9" s="32">
        <v>41</v>
      </c>
      <c r="J9" s="32">
        <v>42</v>
      </c>
      <c r="K9" s="44">
        <v>428</v>
      </c>
      <c r="L9" s="45">
        <v>0.611428571428571</v>
      </c>
      <c r="M9" s="46">
        <v>62</v>
      </c>
      <c r="N9" s="46">
        <v>48</v>
      </c>
      <c r="O9" s="46">
        <v>14</v>
      </c>
      <c r="P9" s="34">
        <v>191</v>
      </c>
      <c r="Q9" s="34">
        <v>71</v>
      </c>
      <c r="R9" s="34" t="s">
        <v>464</v>
      </c>
      <c r="S9" s="34" t="s">
        <v>464</v>
      </c>
      <c r="T9" s="34" t="s">
        <v>21</v>
      </c>
    </row>
    <row r="10" ht="16.35" customHeight="1" spans="1:20">
      <c r="A10" s="30">
        <v>8</v>
      </c>
      <c r="B10" s="31" t="s">
        <v>106</v>
      </c>
      <c r="C10" s="32">
        <v>78</v>
      </c>
      <c r="D10" s="32">
        <v>81</v>
      </c>
      <c r="E10" s="32">
        <v>43</v>
      </c>
      <c r="F10" s="32">
        <v>48</v>
      </c>
      <c r="G10" s="32">
        <v>43</v>
      </c>
      <c r="H10" s="33">
        <v>63</v>
      </c>
      <c r="I10" s="32">
        <v>42</v>
      </c>
      <c r="J10" s="32">
        <v>22</v>
      </c>
      <c r="K10" s="44">
        <v>420</v>
      </c>
      <c r="L10" s="45">
        <v>0.6</v>
      </c>
      <c r="M10" s="46">
        <v>41</v>
      </c>
      <c r="N10" s="46">
        <v>54</v>
      </c>
      <c r="O10" s="46">
        <v>-13</v>
      </c>
      <c r="P10" s="34">
        <v>202</v>
      </c>
      <c r="Q10" s="34">
        <v>55</v>
      </c>
      <c r="R10" s="34" t="s">
        <v>464</v>
      </c>
      <c r="S10" s="34" t="s">
        <v>464</v>
      </c>
      <c r="T10" s="34" t="s">
        <v>21</v>
      </c>
    </row>
    <row r="11" ht="16.35" customHeight="1" spans="1:20">
      <c r="A11" s="30">
        <v>9</v>
      </c>
      <c r="B11" s="31" t="s">
        <v>110</v>
      </c>
      <c r="C11" s="32">
        <v>77</v>
      </c>
      <c r="D11" s="32">
        <v>76</v>
      </c>
      <c r="E11" s="32">
        <v>56</v>
      </c>
      <c r="F11" s="32">
        <v>45</v>
      </c>
      <c r="G11" s="32">
        <v>40</v>
      </c>
      <c r="H11" s="33">
        <v>48</v>
      </c>
      <c r="I11" s="32">
        <v>36</v>
      </c>
      <c r="J11" s="32">
        <v>38</v>
      </c>
      <c r="K11" s="44">
        <v>416</v>
      </c>
      <c r="L11" s="45">
        <v>0.594285714285714</v>
      </c>
      <c r="M11" s="46">
        <v>61</v>
      </c>
      <c r="N11" s="46">
        <v>58</v>
      </c>
      <c r="O11" s="46">
        <v>3</v>
      </c>
      <c r="P11" s="34">
        <v>209</v>
      </c>
      <c r="Q11" s="34">
        <v>49</v>
      </c>
      <c r="R11" s="34" t="s">
        <v>464</v>
      </c>
      <c r="S11" s="34" t="s">
        <v>464</v>
      </c>
      <c r="T11" s="34" t="s">
        <v>465</v>
      </c>
    </row>
    <row r="12" ht="16.35" customHeight="1" spans="1:20">
      <c r="A12" s="30">
        <v>10</v>
      </c>
      <c r="B12" s="31" t="s">
        <v>112</v>
      </c>
      <c r="C12" s="32">
        <v>84</v>
      </c>
      <c r="D12" s="32">
        <v>57</v>
      </c>
      <c r="E12" s="32">
        <v>50</v>
      </c>
      <c r="F12" s="32">
        <v>62</v>
      </c>
      <c r="G12" s="32">
        <v>59</v>
      </c>
      <c r="H12" s="33">
        <v>39</v>
      </c>
      <c r="I12" s="32">
        <v>33</v>
      </c>
      <c r="J12" s="32">
        <v>25</v>
      </c>
      <c r="K12" s="44">
        <v>409</v>
      </c>
      <c r="L12" s="45">
        <v>0.584285714285714</v>
      </c>
      <c r="M12" s="46">
        <v>45</v>
      </c>
      <c r="N12" s="46">
        <v>62</v>
      </c>
      <c r="O12" s="46">
        <v>-17</v>
      </c>
      <c r="P12" s="34">
        <v>191</v>
      </c>
      <c r="Q12" s="34">
        <v>72</v>
      </c>
      <c r="R12" s="34" t="s">
        <v>464</v>
      </c>
      <c r="S12" s="34" t="s">
        <v>464</v>
      </c>
      <c r="T12" s="34" t="s">
        <v>465</v>
      </c>
    </row>
    <row r="13" ht="16.35" customHeight="1" spans="1:20">
      <c r="A13" s="30">
        <v>11</v>
      </c>
      <c r="B13" s="31" t="s">
        <v>118</v>
      </c>
      <c r="C13" s="32">
        <v>77</v>
      </c>
      <c r="D13" s="32">
        <v>74</v>
      </c>
      <c r="E13" s="32">
        <v>53</v>
      </c>
      <c r="F13" s="32">
        <v>47</v>
      </c>
      <c r="G13" s="32">
        <v>48</v>
      </c>
      <c r="H13" s="33">
        <v>44</v>
      </c>
      <c r="I13" s="32">
        <v>36</v>
      </c>
      <c r="J13" s="32">
        <v>28</v>
      </c>
      <c r="K13" s="44">
        <v>407</v>
      </c>
      <c r="L13" s="45">
        <v>0.581428571428571</v>
      </c>
      <c r="M13" s="46">
        <v>90</v>
      </c>
      <c r="N13" s="46">
        <v>65</v>
      </c>
      <c r="O13" s="46">
        <v>25</v>
      </c>
      <c r="P13" s="34">
        <v>204</v>
      </c>
      <c r="Q13" s="34">
        <v>51</v>
      </c>
      <c r="R13" s="34" t="s">
        <v>464</v>
      </c>
      <c r="S13" s="34" t="s">
        <v>464</v>
      </c>
      <c r="T13" s="34" t="s">
        <v>465</v>
      </c>
    </row>
    <row r="14" ht="16.35" customHeight="1" spans="1:20">
      <c r="A14" s="30">
        <v>12</v>
      </c>
      <c r="B14" s="31" t="s">
        <v>122</v>
      </c>
      <c r="C14" s="32">
        <v>76</v>
      </c>
      <c r="D14" s="32">
        <v>74</v>
      </c>
      <c r="E14" s="32">
        <v>73</v>
      </c>
      <c r="F14" s="32">
        <v>49</v>
      </c>
      <c r="G14" s="32">
        <v>45</v>
      </c>
      <c r="H14" s="33">
        <v>36</v>
      </c>
      <c r="I14" s="32">
        <v>22</v>
      </c>
      <c r="J14" s="32">
        <v>27</v>
      </c>
      <c r="K14" s="44">
        <v>402</v>
      </c>
      <c r="L14" s="45">
        <v>0.574285714285714</v>
      </c>
      <c r="M14" s="46">
        <v>52</v>
      </c>
      <c r="N14" s="46">
        <v>70</v>
      </c>
      <c r="O14" s="46">
        <v>-18</v>
      </c>
      <c r="P14" s="34">
        <v>223</v>
      </c>
      <c r="Q14" s="34">
        <v>37</v>
      </c>
      <c r="R14" s="34" t="s">
        <v>461</v>
      </c>
      <c r="S14" s="34" t="s">
        <v>464</v>
      </c>
      <c r="T14" s="34" t="s">
        <v>465</v>
      </c>
    </row>
    <row r="15" ht="16.35" customHeight="1" spans="1:20">
      <c r="A15" s="30">
        <v>13</v>
      </c>
      <c r="B15" s="31" t="s">
        <v>123</v>
      </c>
      <c r="C15" s="32">
        <v>68</v>
      </c>
      <c r="D15" s="32">
        <v>60</v>
      </c>
      <c r="E15" s="32">
        <v>64</v>
      </c>
      <c r="F15" s="32">
        <v>45</v>
      </c>
      <c r="G15" s="32">
        <v>49</v>
      </c>
      <c r="H15" s="33">
        <v>45</v>
      </c>
      <c r="I15" s="32">
        <v>38</v>
      </c>
      <c r="J15" s="32">
        <v>33</v>
      </c>
      <c r="K15" s="44">
        <v>402</v>
      </c>
      <c r="L15" s="45">
        <v>0.574285714285714</v>
      </c>
      <c r="M15" s="46">
        <v>57</v>
      </c>
      <c r="N15" s="46">
        <v>71</v>
      </c>
      <c r="O15" s="46">
        <v>-14</v>
      </c>
      <c r="P15" s="34">
        <v>192</v>
      </c>
      <c r="Q15" s="34">
        <v>70</v>
      </c>
      <c r="R15" s="34" t="s">
        <v>464</v>
      </c>
      <c r="S15" s="34" t="s">
        <v>464</v>
      </c>
      <c r="T15" s="34" t="s">
        <v>465</v>
      </c>
    </row>
    <row r="16" ht="16.35" customHeight="1" spans="1:20">
      <c r="A16" s="30">
        <v>14</v>
      </c>
      <c r="B16" s="31" t="s">
        <v>144</v>
      </c>
      <c r="C16" s="32">
        <v>66</v>
      </c>
      <c r="D16" s="32">
        <v>72</v>
      </c>
      <c r="E16" s="32">
        <v>45</v>
      </c>
      <c r="F16" s="32">
        <v>29</v>
      </c>
      <c r="G16" s="32">
        <v>49</v>
      </c>
      <c r="H16" s="33">
        <v>35</v>
      </c>
      <c r="I16" s="32">
        <v>34</v>
      </c>
      <c r="J16" s="32">
        <v>31</v>
      </c>
      <c r="K16" s="44">
        <v>361</v>
      </c>
      <c r="L16" s="45">
        <v>0.515714285714286</v>
      </c>
      <c r="M16" s="46">
        <v>72</v>
      </c>
      <c r="N16" s="46">
        <v>92</v>
      </c>
      <c r="O16" s="46">
        <v>-20</v>
      </c>
      <c r="P16" s="34">
        <v>183</v>
      </c>
      <c r="Q16" s="34">
        <v>85</v>
      </c>
      <c r="R16" s="34" t="s">
        <v>464</v>
      </c>
      <c r="S16" s="34" t="s">
        <v>464</v>
      </c>
      <c r="T16" s="34" t="s">
        <v>465</v>
      </c>
    </row>
    <row r="17" ht="16.35" customHeight="1" spans="1:20">
      <c r="A17" s="30">
        <v>15</v>
      </c>
      <c r="B17" s="31" t="s">
        <v>151</v>
      </c>
      <c r="C17" s="32">
        <v>72</v>
      </c>
      <c r="D17" s="32">
        <v>60</v>
      </c>
      <c r="E17" s="32">
        <v>52</v>
      </c>
      <c r="F17" s="32">
        <v>29</v>
      </c>
      <c r="G17" s="32">
        <v>36</v>
      </c>
      <c r="H17" s="33">
        <v>43</v>
      </c>
      <c r="I17" s="32">
        <v>30</v>
      </c>
      <c r="J17" s="32">
        <v>32</v>
      </c>
      <c r="K17" s="44">
        <v>354</v>
      </c>
      <c r="L17" s="45">
        <v>0.505714285714286</v>
      </c>
      <c r="M17" s="46">
        <v>67</v>
      </c>
      <c r="N17" s="46">
        <v>98</v>
      </c>
      <c r="O17" s="46">
        <v>-31</v>
      </c>
      <c r="P17" s="34">
        <v>184</v>
      </c>
      <c r="Q17" s="34">
        <v>83</v>
      </c>
      <c r="R17" s="34" t="s">
        <v>464</v>
      </c>
      <c r="S17" s="34" t="s">
        <v>464</v>
      </c>
      <c r="T17" s="34" t="s">
        <v>465</v>
      </c>
    </row>
    <row r="18" ht="16.35" customHeight="1" spans="1:20">
      <c r="A18" s="30">
        <v>16</v>
      </c>
      <c r="B18" s="31" t="s">
        <v>154</v>
      </c>
      <c r="C18" s="32">
        <v>68</v>
      </c>
      <c r="D18" s="32">
        <v>27</v>
      </c>
      <c r="E18" s="32">
        <v>47</v>
      </c>
      <c r="F18" s="32">
        <v>49</v>
      </c>
      <c r="G18" s="32">
        <v>57</v>
      </c>
      <c r="H18" s="33">
        <v>44</v>
      </c>
      <c r="I18" s="32">
        <v>38</v>
      </c>
      <c r="J18" s="32">
        <v>22</v>
      </c>
      <c r="K18" s="44">
        <v>352</v>
      </c>
      <c r="L18" s="45">
        <v>0.502857142857143</v>
      </c>
      <c r="M18" s="46">
        <v>84</v>
      </c>
      <c r="N18" s="46">
        <v>102</v>
      </c>
      <c r="O18" s="46">
        <v>-18</v>
      </c>
      <c r="P18" s="34">
        <v>142</v>
      </c>
      <c r="Q18" s="34">
        <v>153</v>
      </c>
      <c r="R18" s="34" t="s">
        <v>464</v>
      </c>
      <c r="S18" s="34" t="s">
        <v>464</v>
      </c>
      <c r="T18" s="34" t="s">
        <v>465</v>
      </c>
    </row>
    <row r="19" ht="16.35" customHeight="1" spans="1:20">
      <c r="A19" s="30">
        <v>17</v>
      </c>
      <c r="B19" s="31" t="s">
        <v>161</v>
      </c>
      <c r="C19" s="32">
        <v>87</v>
      </c>
      <c r="D19" s="32">
        <v>29</v>
      </c>
      <c r="E19" s="32">
        <v>61</v>
      </c>
      <c r="F19" s="32">
        <v>26</v>
      </c>
      <c r="G19" s="32">
        <v>67</v>
      </c>
      <c r="H19" s="33">
        <v>33</v>
      </c>
      <c r="I19" s="32">
        <v>21</v>
      </c>
      <c r="J19" s="32">
        <v>22</v>
      </c>
      <c r="K19" s="44">
        <v>346</v>
      </c>
      <c r="L19" s="45">
        <v>0.494285714285714</v>
      </c>
      <c r="M19" s="46">
        <v>109</v>
      </c>
      <c r="N19" s="46">
        <v>108</v>
      </c>
      <c r="O19" s="46">
        <v>1</v>
      </c>
      <c r="P19" s="34">
        <v>177</v>
      </c>
      <c r="Q19" s="34">
        <v>91</v>
      </c>
      <c r="R19" s="34" t="s">
        <v>464</v>
      </c>
      <c r="S19" s="34" t="s">
        <v>464</v>
      </c>
      <c r="T19" s="34" t="s">
        <v>465</v>
      </c>
    </row>
    <row r="20" ht="16.35" customHeight="1" spans="1:20">
      <c r="A20" s="30">
        <v>18</v>
      </c>
      <c r="B20" s="31" t="s">
        <v>205</v>
      </c>
      <c r="C20" s="32">
        <v>57</v>
      </c>
      <c r="D20" s="32">
        <v>49</v>
      </c>
      <c r="E20" s="32">
        <v>44</v>
      </c>
      <c r="F20" s="32">
        <v>30</v>
      </c>
      <c r="G20" s="32">
        <v>39</v>
      </c>
      <c r="H20" s="33">
        <v>24</v>
      </c>
      <c r="I20" s="32">
        <v>26</v>
      </c>
      <c r="J20" s="32">
        <v>30</v>
      </c>
      <c r="K20" s="44">
        <v>299</v>
      </c>
      <c r="L20" s="45">
        <v>0.427142857142857</v>
      </c>
      <c r="M20" s="46">
        <v>129</v>
      </c>
      <c r="N20" s="46">
        <v>153</v>
      </c>
      <c r="O20" s="46">
        <v>-24</v>
      </c>
      <c r="P20" s="34">
        <v>150</v>
      </c>
      <c r="Q20" s="34">
        <v>133</v>
      </c>
      <c r="R20" s="34" t="s">
        <v>464</v>
      </c>
      <c r="S20" s="34" t="s">
        <v>464</v>
      </c>
      <c r="T20" s="34" t="s">
        <v>465</v>
      </c>
    </row>
    <row r="21" ht="16.35" customHeight="1" spans="1:20">
      <c r="A21" s="30">
        <v>19</v>
      </c>
      <c r="B21" s="31" t="s">
        <v>156</v>
      </c>
      <c r="C21" s="32">
        <v>39</v>
      </c>
      <c r="D21" s="32">
        <v>63</v>
      </c>
      <c r="E21" s="32">
        <v>24</v>
      </c>
      <c r="F21" s="32">
        <v>45</v>
      </c>
      <c r="G21" s="32">
        <v>41</v>
      </c>
      <c r="H21" s="33">
        <v>34</v>
      </c>
      <c r="I21" s="32">
        <v>25</v>
      </c>
      <c r="J21" s="32">
        <v>27</v>
      </c>
      <c r="K21" s="44">
        <v>298</v>
      </c>
      <c r="L21" s="45">
        <v>0.425714285714286</v>
      </c>
      <c r="M21" s="46">
        <v>92</v>
      </c>
      <c r="N21" s="46">
        <v>154</v>
      </c>
      <c r="O21" s="46">
        <v>-62</v>
      </c>
      <c r="P21" s="34">
        <v>126</v>
      </c>
      <c r="Q21" s="34">
        <v>182</v>
      </c>
      <c r="R21" s="34" t="s">
        <v>464</v>
      </c>
      <c r="S21" s="34" t="s">
        <v>464</v>
      </c>
      <c r="T21" s="34" t="s">
        <v>465</v>
      </c>
    </row>
    <row r="22" ht="16.35" customHeight="1" spans="1:20">
      <c r="A22" s="30">
        <v>20</v>
      </c>
      <c r="B22" s="31" t="s">
        <v>216</v>
      </c>
      <c r="C22" s="32">
        <v>64</v>
      </c>
      <c r="D22" s="32">
        <v>54</v>
      </c>
      <c r="E22" s="32">
        <v>21</v>
      </c>
      <c r="F22" s="32">
        <v>27</v>
      </c>
      <c r="G22" s="32">
        <v>46</v>
      </c>
      <c r="H22" s="33">
        <v>28</v>
      </c>
      <c r="I22" s="32">
        <v>19</v>
      </c>
      <c r="J22" s="32">
        <v>28</v>
      </c>
      <c r="K22" s="44">
        <v>287</v>
      </c>
      <c r="L22" s="45">
        <v>0.41</v>
      </c>
      <c r="M22" s="46">
        <v>161</v>
      </c>
      <c r="N22" s="46">
        <v>165</v>
      </c>
      <c r="O22" s="46">
        <v>-4</v>
      </c>
      <c r="P22" s="34">
        <v>139</v>
      </c>
      <c r="Q22" s="34">
        <v>162</v>
      </c>
      <c r="R22" s="34" t="s">
        <v>464</v>
      </c>
      <c r="S22" s="34" t="s">
        <v>464</v>
      </c>
      <c r="T22" s="34" t="s">
        <v>465</v>
      </c>
    </row>
    <row r="23" ht="16.35" customHeight="1" spans="1:20">
      <c r="A23" s="30">
        <v>21</v>
      </c>
      <c r="B23" s="31" t="s">
        <v>217</v>
      </c>
      <c r="C23" s="32">
        <v>45</v>
      </c>
      <c r="D23" s="32">
        <v>26</v>
      </c>
      <c r="E23" s="32">
        <v>22</v>
      </c>
      <c r="F23" s="32">
        <v>28</v>
      </c>
      <c r="G23" s="32">
        <v>54</v>
      </c>
      <c r="H23" s="33">
        <v>51</v>
      </c>
      <c r="I23" s="32">
        <v>30</v>
      </c>
      <c r="J23" s="32">
        <v>31</v>
      </c>
      <c r="K23" s="44">
        <v>287</v>
      </c>
      <c r="L23" s="45">
        <v>0.41</v>
      </c>
      <c r="M23" s="46">
        <v>133</v>
      </c>
      <c r="N23" s="46">
        <v>166</v>
      </c>
      <c r="O23" s="46">
        <v>-33</v>
      </c>
      <c r="P23" s="34">
        <v>93</v>
      </c>
      <c r="Q23" s="34">
        <v>261</v>
      </c>
      <c r="R23" s="34" t="s">
        <v>464</v>
      </c>
      <c r="S23" s="34" t="s">
        <v>464</v>
      </c>
      <c r="T23" s="34" t="s">
        <v>465</v>
      </c>
    </row>
    <row r="24" ht="16.35" customHeight="1" spans="1:20">
      <c r="A24" s="30">
        <v>22</v>
      </c>
      <c r="B24" s="31" t="s">
        <v>218</v>
      </c>
      <c r="C24" s="32">
        <v>69</v>
      </c>
      <c r="D24" s="32">
        <v>35</v>
      </c>
      <c r="E24" s="32">
        <v>38</v>
      </c>
      <c r="F24" s="32">
        <v>24</v>
      </c>
      <c r="G24" s="32">
        <v>42</v>
      </c>
      <c r="H24" s="33">
        <v>33</v>
      </c>
      <c r="I24" s="32">
        <v>17</v>
      </c>
      <c r="J24" s="32">
        <v>28</v>
      </c>
      <c r="K24" s="44">
        <v>286</v>
      </c>
      <c r="L24" s="45">
        <v>0.408571428571429</v>
      </c>
      <c r="M24" s="46">
        <v>188</v>
      </c>
      <c r="N24" s="46">
        <v>167</v>
      </c>
      <c r="O24" s="46">
        <v>21</v>
      </c>
      <c r="P24" s="34">
        <v>142</v>
      </c>
      <c r="Q24" s="34">
        <v>156</v>
      </c>
      <c r="R24" s="34" t="s">
        <v>464</v>
      </c>
      <c r="S24" s="34" t="s">
        <v>464</v>
      </c>
      <c r="T24" s="34" t="s">
        <v>465</v>
      </c>
    </row>
    <row r="25" ht="16.35" customHeight="1" spans="1:20">
      <c r="A25" s="30">
        <v>23</v>
      </c>
      <c r="B25" s="31" t="s">
        <v>233</v>
      </c>
      <c r="C25" s="32">
        <v>62</v>
      </c>
      <c r="D25" s="32">
        <v>35</v>
      </c>
      <c r="E25" s="32">
        <v>50</v>
      </c>
      <c r="F25" s="32">
        <v>12</v>
      </c>
      <c r="G25" s="32">
        <v>38</v>
      </c>
      <c r="H25" s="33">
        <v>27</v>
      </c>
      <c r="I25" s="32">
        <v>28</v>
      </c>
      <c r="J25" s="32">
        <v>21</v>
      </c>
      <c r="K25" s="44">
        <v>273</v>
      </c>
      <c r="L25" s="45">
        <v>0.39</v>
      </c>
      <c r="M25" s="46">
        <v>250</v>
      </c>
      <c r="N25" s="46">
        <v>182</v>
      </c>
      <c r="O25" s="46">
        <v>68</v>
      </c>
      <c r="P25" s="34">
        <v>147</v>
      </c>
      <c r="Q25" s="34">
        <v>141</v>
      </c>
      <c r="R25" s="34" t="s">
        <v>464</v>
      </c>
      <c r="S25" s="34" t="s">
        <v>464</v>
      </c>
      <c r="T25" s="34" t="s">
        <v>26</v>
      </c>
    </row>
    <row r="26" ht="16.35" customHeight="1" spans="1:20">
      <c r="A26" s="30">
        <v>24</v>
      </c>
      <c r="B26" s="31" t="s">
        <v>235</v>
      </c>
      <c r="C26" s="32">
        <v>68</v>
      </c>
      <c r="D26" s="32">
        <v>35</v>
      </c>
      <c r="E26" s="32">
        <v>37</v>
      </c>
      <c r="F26" s="32">
        <v>22</v>
      </c>
      <c r="G26" s="32">
        <v>32</v>
      </c>
      <c r="H26" s="33">
        <v>33</v>
      </c>
      <c r="I26" s="32">
        <v>15</v>
      </c>
      <c r="J26" s="32">
        <v>25</v>
      </c>
      <c r="K26" s="44">
        <v>267</v>
      </c>
      <c r="L26" s="45">
        <v>0.381428571428571</v>
      </c>
      <c r="M26" s="46">
        <v>189</v>
      </c>
      <c r="N26" s="46">
        <v>184</v>
      </c>
      <c r="O26" s="46">
        <v>5</v>
      </c>
      <c r="P26" s="34">
        <v>140</v>
      </c>
      <c r="Q26" s="34">
        <v>160</v>
      </c>
      <c r="R26" s="34" t="s">
        <v>464</v>
      </c>
      <c r="S26" s="34" t="s">
        <v>464</v>
      </c>
      <c r="T26" s="34" t="s">
        <v>26</v>
      </c>
    </row>
    <row r="27" ht="16.35" customHeight="1" spans="1:20">
      <c r="A27" s="30">
        <v>25</v>
      </c>
      <c r="B27" s="31" t="s">
        <v>239</v>
      </c>
      <c r="C27" s="32">
        <v>62</v>
      </c>
      <c r="D27" s="32">
        <v>33</v>
      </c>
      <c r="E27" s="32">
        <v>40</v>
      </c>
      <c r="F27" s="32">
        <v>20</v>
      </c>
      <c r="G27" s="32">
        <v>52</v>
      </c>
      <c r="H27" s="33">
        <v>24</v>
      </c>
      <c r="I27" s="32">
        <v>16</v>
      </c>
      <c r="J27" s="32">
        <v>18</v>
      </c>
      <c r="K27" s="44">
        <v>265</v>
      </c>
      <c r="L27" s="45">
        <v>0.378571428571429</v>
      </c>
      <c r="M27" s="46">
        <v>235</v>
      </c>
      <c r="N27" s="46">
        <v>188</v>
      </c>
      <c r="O27" s="46">
        <v>47</v>
      </c>
      <c r="P27" s="34">
        <v>135</v>
      </c>
      <c r="Q27" s="34">
        <v>168</v>
      </c>
      <c r="R27" s="34" t="s">
        <v>464</v>
      </c>
      <c r="S27" s="34" t="s">
        <v>464</v>
      </c>
      <c r="T27" s="34" t="s">
        <v>26</v>
      </c>
    </row>
    <row r="28" ht="16.35" customHeight="1" spans="1:20">
      <c r="A28" s="30">
        <v>26</v>
      </c>
      <c r="B28" s="31" t="s">
        <v>253</v>
      </c>
      <c r="C28" s="32">
        <v>63</v>
      </c>
      <c r="D28" s="32">
        <v>40</v>
      </c>
      <c r="E28" s="32">
        <v>43</v>
      </c>
      <c r="F28" s="32">
        <v>16</v>
      </c>
      <c r="G28" s="32">
        <v>43</v>
      </c>
      <c r="H28" s="33">
        <v>21</v>
      </c>
      <c r="I28" s="32">
        <v>13</v>
      </c>
      <c r="J28" s="32">
        <v>13</v>
      </c>
      <c r="K28" s="44">
        <v>252</v>
      </c>
      <c r="L28" s="45">
        <v>0.36</v>
      </c>
      <c r="M28" s="46">
        <v>244</v>
      </c>
      <c r="N28" s="46">
        <v>202</v>
      </c>
      <c r="O28" s="46">
        <v>42</v>
      </c>
      <c r="P28" s="34">
        <v>146</v>
      </c>
      <c r="Q28" s="34">
        <v>145</v>
      </c>
      <c r="R28" s="34" t="s">
        <v>464</v>
      </c>
      <c r="S28" s="34" t="s">
        <v>464</v>
      </c>
      <c r="T28" s="34" t="s">
        <v>26</v>
      </c>
    </row>
    <row r="29" ht="16.35" customHeight="1" spans="1:20">
      <c r="A29" s="30">
        <v>27</v>
      </c>
      <c r="B29" s="31" t="s">
        <v>256</v>
      </c>
      <c r="C29" s="32">
        <v>62</v>
      </c>
      <c r="D29" s="32">
        <v>18</v>
      </c>
      <c r="E29" s="32">
        <v>32</v>
      </c>
      <c r="F29" s="32">
        <v>25</v>
      </c>
      <c r="G29" s="32">
        <v>49</v>
      </c>
      <c r="H29" s="33">
        <v>24</v>
      </c>
      <c r="I29" s="32">
        <v>15</v>
      </c>
      <c r="J29" s="32">
        <v>26</v>
      </c>
      <c r="K29" s="44">
        <v>251</v>
      </c>
      <c r="L29" s="45">
        <v>0.358571428571429</v>
      </c>
      <c r="M29" s="46">
        <v>227</v>
      </c>
      <c r="N29" s="46">
        <v>204</v>
      </c>
      <c r="O29" s="46">
        <v>23</v>
      </c>
      <c r="P29" s="34">
        <v>112</v>
      </c>
      <c r="Q29" s="34">
        <v>210</v>
      </c>
      <c r="R29" s="34" t="s">
        <v>464</v>
      </c>
      <c r="S29" s="34" t="s">
        <v>464</v>
      </c>
      <c r="T29" s="34" t="s">
        <v>26</v>
      </c>
    </row>
    <row r="30" ht="16.35" customHeight="1" spans="1:20">
      <c r="A30" s="30">
        <v>28</v>
      </c>
      <c r="B30" s="31" t="s">
        <v>273</v>
      </c>
      <c r="C30" s="32">
        <v>56</v>
      </c>
      <c r="D30" s="32">
        <v>38</v>
      </c>
      <c r="E30" s="32">
        <v>36</v>
      </c>
      <c r="F30" s="32">
        <v>26</v>
      </c>
      <c r="G30" s="32">
        <v>26</v>
      </c>
      <c r="H30" s="33">
        <v>28</v>
      </c>
      <c r="I30" s="32">
        <v>11</v>
      </c>
      <c r="J30" s="32">
        <v>16</v>
      </c>
      <c r="K30" s="44">
        <v>237</v>
      </c>
      <c r="L30" s="45">
        <v>0.338571428571429</v>
      </c>
      <c r="M30" s="46">
        <v>234</v>
      </c>
      <c r="N30" s="46">
        <v>221</v>
      </c>
      <c r="O30" s="46">
        <v>13</v>
      </c>
      <c r="P30" s="34">
        <v>130</v>
      </c>
      <c r="Q30" s="34">
        <v>178</v>
      </c>
      <c r="R30" s="34" t="s">
        <v>464</v>
      </c>
      <c r="S30" s="34" t="s">
        <v>464</v>
      </c>
      <c r="T30" s="34" t="s">
        <v>26</v>
      </c>
    </row>
    <row r="31" ht="16.35" customHeight="1" spans="1:20">
      <c r="A31" s="30">
        <v>29</v>
      </c>
      <c r="B31" s="31" t="s">
        <v>304</v>
      </c>
      <c r="C31" s="32">
        <v>61</v>
      </c>
      <c r="D31" s="32">
        <v>6</v>
      </c>
      <c r="E31" s="32">
        <v>26</v>
      </c>
      <c r="F31" s="32">
        <v>29</v>
      </c>
      <c r="G31" s="32">
        <v>38</v>
      </c>
      <c r="H31" s="33">
        <v>16</v>
      </c>
      <c r="I31" s="32">
        <v>20</v>
      </c>
      <c r="J31" s="32">
        <v>18</v>
      </c>
      <c r="K31" s="44">
        <v>214</v>
      </c>
      <c r="L31" s="45">
        <v>0.305714285714286</v>
      </c>
      <c r="M31" s="46">
        <v>270</v>
      </c>
      <c r="N31" s="46">
        <v>253</v>
      </c>
      <c r="O31" s="46">
        <v>17</v>
      </c>
      <c r="P31" s="34">
        <v>93</v>
      </c>
      <c r="Q31" s="34">
        <v>264</v>
      </c>
      <c r="R31" s="34" t="s">
        <v>464</v>
      </c>
      <c r="S31" s="34" t="s">
        <v>464</v>
      </c>
      <c r="T31" s="34" t="s">
        <v>26</v>
      </c>
    </row>
    <row r="32" ht="16.35" customHeight="1" spans="1:20">
      <c r="A32" s="30">
        <v>30</v>
      </c>
      <c r="B32" s="31" t="s">
        <v>315</v>
      </c>
      <c r="C32" s="32">
        <v>58</v>
      </c>
      <c r="D32" s="32">
        <v>8</v>
      </c>
      <c r="E32" s="32">
        <v>38</v>
      </c>
      <c r="F32" s="32">
        <v>14</v>
      </c>
      <c r="G32" s="32">
        <v>32</v>
      </c>
      <c r="H32" s="33">
        <v>22</v>
      </c>
      <c r="I32" s="32">
        <v>16</v>
      </c>
      <c r="J32" s="32">
        <v>17</v>
      </c>
      <c r="K32" s="44">
        <v>205</v>
      </c>
      <c r="L32" s="45">
        <v>0.292857142857143</v>
      </c>
      <c r="M32" s="46">
        <v>252</v>
      </c>
      <c r="N32" s="46">
        <v>262</v>
      </c>
      <c r="O32" s="46">
        <v>-10</v>
      </c>
      <c r="P32" s="34">
        <v>104</v>
      </c>
      <c r="Q32" s="34">
        <v>227</v>
      </c>
      <c r="R32" s="34" t="s">
        <v>464</v>
      </c>
      <c r="S32" s="34" t="s">
        <v>464</v>
      </c>
      <c r="T32" s="34" t="s">
        <v>26</v>
      </c>
    </row>
    <row r="33" ht="16.35" customHeight="1" spans="1:20">
      <c r="A33" s="30">
        <v>31</v>
      </c>
      <c r="B33" s="31" t="s">
        <v>318</v>
      </c>
      <c r="C33" s="32">
        <v>49</v>
      </c>
      <c r="D33" s="32">
        <v>33</v>
      </c>
      <c r="E33" s="32">
        <v>23</v>
      </c>
      <c r="F33" s="32">
        <v>17</v>
      </c>
      <c r="G33" s="32">
        <v>34</v>
      </c>
      <c r="H33" s="33">
        <v>23</v>
      </c>
      <c r="I33" s="32">
        <v>11</v>
      </c>
      <c r="J33" s="32">
        <v>14</v>
      </c>
      <c r="K33" s="44">
        <v>204</v>
      </c>
      <c r="L33" s="45">
        <v>0.291428571428571</v>
      </c>
      <c r="M33" s="46">
        <v>248</v>
      </c>
      <c r="N33" s="46">
        <v>264</v>
      </c>
      <c r="O33" s="46">
        <v>-16</v>
      </c>
      <c r="P33" s="34">
        <v>105</v>
      </c>
      <c r="Q33" s="34">
        <v>223</v>
      </c>
      <c r="R33" s="34" t="s">
        <v>464</v>
      </c>
      <c r="S33" s="34" t="s">
        <v>464</v>
      </c>
      <c r="T33" s="34" t="s">
        <v>26</v>
      </c>
    </row>
    <row r="34" ht="16.35" customHeight="1" spans="1:20">
      <c r="A34" s="30">
        <v>32</v>
      </c>
      <c r="B34" s="35" t="s">
        <v>319</v>
      </c>
      <c r="C34" s="32">
        <v>53</v>
      </c>
      <c r="D34" s="32">
        <v>9</v>
      </c>
      <c r="E34" s="32">
        <v>27</v>
      </c>
      <c r="F34" s="32">
        <v>21</v>
      </c>
      <c r="G34" s="32">
        <v>38</v>
      </c>
      <c r="H34" s="33">
        <v>21</v>
      </c>
      <c r="I34" s="32">
        <v>16</v>
      </c>
      <c r="J34" s="32">
        <v>19</v>
      </c>
      <c r="K34" s="44">
        <v>204</v>
      </c>
      <c r="L34" s="45">
        <v>0.291428571428571</v>
      </c>
      <c r="M34" s="46">
        <v>266</v>
      </c>
      <c r="N34" s="46">
        <v>265</v>
      </c>
      <c r="O34" s="46">
        <v>1</v>
      </c>
      <c r="P34" s="34">
        <v>89</v>
      </c>
      <c r="Q34" s="34">
        <v>275</v>
      </c>
      <c r="R34" s="34" t="s">
        <v>464</v>
      </c>
      <c r="S34" s="34" t="s">
        <v>464</v>
      </c>
      <c r="T34" s="34" t="s">
        <v>26</v>
      </c>
    </row>
    <row r="35" ht="16.35" customHeight="1" spans="1:20">
      <c r="A35" s="30">
        <v>33</v>
      </c>
      <c r="B35" s="31" t="s">
        <v>321</v>
      </c>
      <c r="C35" s="32">
        <v>49</v>
      </c>
      <c r="D35" s="32">
        <v>15</v>
      </c>
      <c r="E35" s="32">
        <v>32</v>
      </c>
      <c r="F35" s="32">
        <v>15</v>
      </c>
      <c r="G35" s="32">
        <v>43</v>
      </c>
      <c r="H35" s="33">
        <v>17</v>
      </c>
      <c r="I35" s="32">
        <v>13</v>
      </c>
      <c r="J35" s="32">
        <v>18</v>
      </c>
      <c r="K35" s="44">
        <v>202</v>
      </c>
      <c r="L35" s="45">
        <v>0.288571428571429</v>
      </c>
      <c r="M35" s="46">
        <v>296</v>
      </c>
      <c r="N35" s="46">
        <v>268</v>
      </c>
      <c r="O35" s="46">
        <v>28</v>
      </c>
      <c r="P35" s="34">
        <v>96</v>
      </c>
      <c r="Q35" s="34">
        <v>255</v>
      </c>
      <c r="R35" s="34" t="s">
        <v>464</v>
      </c>
      <c r="S35" s="34" t="s">
        <v>464</v>
      </c>
      <c r="T35" s="34" t="s">
        <v>26</v>
      </c>
    </row>
    <row r="36" ht="16.35" customHeight="1" spans="1:20">
      <c r="A36" s="30">
        <v>34</v>
      </c>
      <c r="B36" s="31" t="s">
        <v>326</v>
      </c>
      <c r="C36" s="32">
        <v>54</v>
      </c>
      <c r="D36" s="32">
        <v>7</v>
      </c>
      <c r="E36" s="32">
        <v>22</v>
      </c>
      <c r="F36" s="32">
        <v>19</v>
      </c>
      <c r="G36" s="32">
        <v>26</v>
      </c>
      <c r="H36" s="33">
        <v>26</v>
      </c>
      <c r="I36" s="32">
        <v>25</v>
      </c>
      <c r="J36" s="32">
        <v>18</v>
      </c>
      <c r="K36" s="44">
        <v>197</v>
      </c>
      <c r="L36" s="45">
        <v>0.281428571428571</v>
      </c>
      <c r="M36" s="46">
        <v>280</v>
      </c>
      <c r="N36" s="46">
        <v>274</v>
      </c>
      <c r="O36" s="46">
        <v>6</v>
      </c>
      <c r="P36" s="34">
        <v>83</v>
      </c>
      <c r="Q36" s="34">
        <v>284</v>
      </c>
      <c r="R36" s="34" t="s">
        <v>464</v>
      </c>
      <c r="S36" s="34" t="s">
        <v>464</v>
      </c>
      <c r="T36" s="34" t="s">
        <v>26</v>
      </c>
    </row>
    <row r="37" ht="16.35" customHeight="1" spans="1:20">
      <c r="A37" s="30">
        <v>35</v>
      </c>
      <c r="B37" s="31" t="s">
        <v>329</v>
      </c>
      <c r="C37" s="32">
        <v>51</v>
      </c>
      <c r="D37" s="32">
        <v>7</v>
      </c>
      <c r="E37" s="32">
        <v>31</v>
      </c>
      <c r="F37" s="32">
        <v>19</v>
      </c>
      <c r="G37" s="32">
        <v>41</v>
      </c>
      <c r="H37" s="33">
        <v>24</v>
      </c>
      <c r="I37" s="32">
        <v>10</v>
      </c>
      <c r="J37" s="32">
        <v>12</v>
      </c>
      <c r="K37" s="44">
        <v>195</v>
      </c>
      <c r="L37" s="45">
        <v>0.278571428571429</v>
      </c>
      <c r="M37" s="46">
        <v>282</v>
      </c>
      <c r="N37" s="46">
        <v>279</v>
      </c>
      <c r="O37" s="46">
        <v>3</v>
      </c>
      <c r="P37" s="34">
        <v>89</v>
      </c>
      <c r="Q37" s="34">
        <v>276</v>
      </c>
      <c r="R37" s="34" t="s">
        <v>464</v>
      </c>
      <c r="S37" s="34" t="s">
        <v>464</v>
      </c>
      <c r="T37" s="34" t="s">
        <v>26</v>
      </c>
    </row>
    <row r="38" ht="16.35" customHeight="1" spans="1:20">
      <c r="A38" s="30">
        <v>36</v>
      </c>
      <c r="B38" s="31" t="s">
        <v>337</v>
      </c>
      <c r="C38" s="32">
        <v>32</v>
      </c>
      <c r="D38" s="32">
        <v>14</v>
      </c>
      <c r="E38" s="32">
        <v>39</v>
      </c>
      <c r="F38" s="32">
        <v>15</v>
      </c>
      <c r="G38" s="32">
        <v>42</v>
      </c>
      <c r="H38" s="33">
        <v>18</v>
      </c>
      <c r="I38" s="32">
        <v>11</v>
      </c>
      <c r="J38" s="32">
        <v>16</v>
      </c>
      <c r="K38" s="44">
        <v>187</v>
      </c>
      <c r="L38" s="45">
        <v>0.267142857142857</v>
      </c>
      <c r="M38" s="46">
        <v>226</v>
      </c>
      <c r="N38" s="46">
        <v>286</v>
      </c>
      <c r="O38" s="46">
        <v>-60</v>
      </c>
      <c r="P38" s="34">
        <v>85</v>
      </c>
      <c r="Q38" s="34">
        <v>280</v>
      </c>
      <c r="R38" s="34" t="s">
        <v>464</v>
      </c>
      <c r="S38" s="34" t="s">
        <v>464</v>
      </c>
      <c r="T38" s="34" t="s">
        <v>26</v>
      </c>
    </row>
    <row r="39" ht="16.35" customHeight="1" spans="1:20">
      <c r="A39" s="30">
        <v>37</v>
      </c>
      <c r="B39" s="31" t="s">
        <v>338</v>
      </c>
      <c r="C39" s="32">
        <v>39</v>
      </c>
      <c r="D39" s="32">
        <v>13</v>
      </c>
      <c r="E39" s="32">
        <v>41</v>
      </c>
      <c r="F39" s="32">
        <v>13</v>
      </c>
      <c r="G39" s="32">
        <v>34</v>
      </c>
      <c r="H39" s="33">
        <v>16</v>
      </c>
      <c r="I39" s="32">
        <v>16</v>
      </c>
      <c r="J39" s="32">
        <v>14</v>
      </c>
      <c r="K39" s="44">
        <v>186</v>
      </c>
      <c r="L39" s="45">
        <v>0.265714285714286</v>
      </c>
      <c r="M39" s="46">
        <v>302</v>
      </c>
      <c r="N39" s="46">
        <v>287</v>
      </c>
      <c r="O39" s="46">
        <v>15</v>
      </c>
      <c r="P39" s="34">
        <v>93</v>
      </c>
      <c r="Q39" s="34">
        <v>265</v>
      </c>
      <c r="R39" s="34" t="s">
        <v>464</v>
      </c>
      <c r="S39" s="34" t="s">
        <v>464</v>
      </c>
      <c r="T39" s="34" t="s">
        <v>26</v>
      </c>
    </row>
    <row r="40" ht="16.35" customHeight="1" spans="1:20">
      <c r="A40" s="30">
        <v>38</v>
      </c>
      <c r="B40" s="31" t="s">
        <v>351</v>
      </c>
      <c r="C40" s="32">
        <v>20</v>
      </c>
      <c r="D40" s="32">
        <v>29</v>
      </c>
      <c r="E40" s="32">
        <v>20</v>
      </c>
      <c r="F40" s="32">
        <v>16</v>
      </c>
      <c r="G40" s="32">
        <v>31</v>
      </c>
      <c r="H40" s="33">
        <v>13</v>
      </c>
      <c r="I40" s="32">
        <v>19</v>
      </c>
      <c r="J40" s="32">
        <v>18</v>
      </c>
      <c r="K40" s="44">
        <v>166</v>
      </c>
      <c r="L40" s="45">
        <v>0.237142857142857</v>
      </c>
      <c r="M40" s="46">
        <v>349</v>
      </c>
      <c r="N40" s="46">
        <v>299</v>
      </c>
      <c r="O40" s="46">
        <v>50</v>
      </c>
      <c r="P40" s="34">
        <v>69</v>
      </c>
      <c r="Q40" s="34">
        <v>307</v>
      </c>
      <c r="R40" s="34" t="s">
        <v>464</v>
      </c>
      <c r="S40" s="34" t="s">
        <v>464</v>
      </c>
      <c r="T40" s="34" t="s">
        <v>26</v>
      </c>
    </row>
    <row r="41" ht="16.35" customHeight="1" spans="1:20">
      <c r="A41" s="30">
        <v>39</v>
      </c>
      <c r="B41" s="31" t="s">
        <v>352</v>
      </c>
      <c r="C41" s="32">
        <v>48</v>
      </c>
      <c r="D41" s="32">
        <v>8</v>
      </c>
      <c r="E41" s="32">
        <v>22</v>
      </c>
      <c r="F41" s="32">
        <v>13</v>
      </c>
      <c r="G41" s="32">
        <v>36</v>
      </c>
      <c r="H41" s="33">
        <v>18</v>
      </c>
      <c r="I41" s="32">
        <v>10</v>
      </c>
      <c r="J41" s="32">
        <v>10</v>
      </c>
      <c r="K41" s="44">
        <v>165</v>
      </c>
      <c r="L41" s="45">
        <v>0.235714285714286</v>
      </c>
      <c r="M41" s="46">
        <v>286</v>
      </c>
      <c r="N41" s="46">
        <v>301</v>
      </c>
      <c r="O41" s="46">
        <v>-15</v>
      </c>
      <c r="P41" s="34">
        <v>78</v>
      </c>
      <c r="Q41" s="34">
        <v>295</v>
      </c>
      <c r="R41" s="34" t="s">
        <v>464</v>
      </c>
      <c r="S41" s="34" t="s">
        <v>464</v>
      </c>
      <c r="T41" s="34" t="s">
        <v>26</v>
      </c>
    </row>
    <row r="42" ht="16.35" customHeight="1" spans="1:20">
      <c r="A42" s="30">
        <v>40</v>
      </c>
      <c r="B42" s="31" t="s">
        <v>372</v>
      </c>
      <c r="C42" s="32">
        <v>27</v>
      </c>
      <c r="D42" s="32">
        <v>19</v>
      </c>
      <c r="E42" s="32">
        <v>30</v>
      </c>
      <c r="F42" s="32">
        <v>7</v>
      </c>
      <c r="G42" s="32">
        <v>10</v>
      </c>
      <c r="H42" s="33">
        <v>10</v>
      </c>
      <c r="I42" s="32">
        <v>12</v>
      </c>
      <c r="J42" s="32">
        <v>14</v>
      </c>
      <c r="K42" s="44">
        <v>129</v>
      </c>
      <c r="L42" s="45">
        <v>0.184285714285714</v>
      </c>
      <c r="M42" s="46">
        <v>325</v>
      </c>
      <c r="N42" s="46">
        <v>321</v>
      </c>
      <c r="O42" s="46">
        <v>4</v>
      </c>
      <c r="P42" s="34">
        <v>76</v>
      </c>
      <c r="Q42" s="34">
        <v>299</v>
      </c>
      <c r="R42" s="34" t="s">
        <v>464</v>
      </c>
      <c r="S42" s="34" t="s">
        <v>464</v>
      </c>
      <c r="T42" s="34" t="s">
        <v>26</v>
      </c>
    </row>
    <row r="43" ht="16.35" customHeight="1" spans="1:20">
      <c r="A43" s="30">
        <v>41</v>
      </c>
      <c r="B43" s="31" t="s">
        <v>382</v>
      </c>
      <c r="C43" s="32">
        <v>33</v>
      </c>
      <c r="D43" s="32">
        <v>6</v>
      </c>
      <c r="E43" s="32">
        <v>25</v>
      </c>
      <c r="F43" s="32">
        <v>4</v>
      </c>
      <c r="G43" s="32">
        <v>14</v>
      </c>
      <c r="H43" s="33">
        <v>13</v>
      </c>
      <c r="I43" s="32">
        <v>5</v>
      </c>
      <c r="J43" s="32">
        <v>15</v>
      </c>
      <c r="K43" s="44">
        <v>115</v>
      </c>
      <c r="L43" s="45">
        <v>0.164285714285714</v>
      </c>
      <c r="M43" s="46">
        <v>312</v>
      </c>
      <c r="N43" s="46">
        <v>331</v>
      </c>
      <c r="O43" s="46">
        <v>-19</v>
      </c>
      <c r="P43" s="34">
        <v>64</v>
      </c>
      <c r="Q43" s="34">
        <v>313</v>
      </c>
      <c r="R43" s="34" t="s">
        <v>464</v>
      </c>
      <c r="S43" s="34" t="s">
        <v>464</v>
      </c>
      <c r="T43" s="34" t="s">
        <v>26</v>
      </c>
    </row>
    <row r="44" ht="16.35" customHeight="1" spans="1:20">
      <c r="A44" s="30">
        <v>42</v>
      </c>
      <c r="B44" s="31" t="s">
        <v>389</v>
      </c>
      <c r="C44" s="32">
        <v>16</v>
      </c>
      <c r="D44" s="32">
        <v>1</v>
      </c>
      <c r="E44" s="32">
        <v>29</v>
      </c>
      <c r="F44" s="32">
        <v>7</v>
      </c>
      <c r="G44" s="32">
        <v>12</v>
      </c>
      <c r="H44" s="33">
        <v>10</v>
      </c>
      <c r="I44" s="32">
        <v>7</v>
      </c>
      <c r="J44" s="32">
        <v>13</v>
      </c>
      <c r="K44" s="44">
        <v>95</v>
      </c>
      <c r="L44" s="45">
        <v>0.135714285714286</v>
      </c>
      <c r="M44" s="46">
        <v>336</v>
      </c>
      <c r="N44" s="46">
        <v>338</v>
      </c>
      <c r="O44" s="46">
        <v>-2</v>
      </c>
      <c r="P44" s="34">
        <v>46</v>
      </c>
      <c r="Q44" s="34">
        <v>334</v>
      </c>
      <c r="R44" s="34" t="s">
        <v>464</v>
      </c>
      <c r="S44" s="34" t="s">
        <v>464</v>
      </c>
      <c r="T44" s="34" t="s">
        <v>26</v>
      </c>
    </row>
    <row r="45" ht="16.35" customHeight="1" spans="1:20">
      <c r="A45" s="30">
        <v>43</v>
      </c>
      <c r="B45" s="31" t="s">
        <v>392</v>
      </c>
      <c r="C45" s="32">
        <v>11</v>
      </c>
      <c r="D45" s="32">
        <v>10</v>
      </c>
      <c r="E45" s="32">
        <v>28</v>
      </c>
      <c r="F45" s="32">
        <v>10</v>
      </c>
      <c r="G45" s="32">
        <v>4</v>
      </c>
      <c r="H45" s="33">
        <v>8</v>
      </c>
      <c r="I45" s="32">
        <v>13</v>
      </c>
      <c r="J45" s="32">
        <v>9</v>
      </c>
      <c r="K45" s="44">
        <v>93</v>
      </c>
      <c r="L45" s="45">
        <v>0.132857142857143</v>
      </c>
      <c r="M45" s="46">
        <v>327</v>
      </c>
      <c r="N45" s="46">
        <v>340</v>
      </c>
      <c r="O45" s="46">
        <v>-13</v>
      </c>
      <c r="P45" s="34">
        <v>49</v>
      </c>
      <c r="Q45" s="34">
        <v>329</v>
      </c>
      <c r="R45" s="34" t="s">
        <v>464</v>
      </c>
      <c r="S45" s="34" t="s">
        <v>464</v>
      </c>
      <c r="T45" s="34" t="s">
        <v>26</v>
      </c>
    </row>
    <row r="46" spans="1:20">
      <c r="A46" s="39" t="s">
        <v>404</v>
      </c>
      <c r="B46" s="40"/>
      <c r="C46" s="41">
        <f t="shared" ref="C46:K46" si="0">AVERAGE(C3:C45)</f>
        <v>59.7209302325581</v>
      </c>
      <c r="D46" s="41">
        <f t="shared" si="0"/>
        <v>41.8604651162791</v>
      </c>
      <c r="E46" s="41">
        <f t="shared" si="0"/>
        <v>42.3720930232558</v>
      </c>
      <c r="F46" s="41">
        <f t="shared" si="0"/>
        <v>30.5581395348837</v>
      </c>
      <c r="G46" s="41">
        <f t="shared" si="0"/>
        <v>40.6046511627907</v>
      </c>
      <c r="H46" s="41">
        <f t="shared" si="0"/>
        <v>31.7674418604651</v>
      </c>
      <c r="I46" s="41">
        <f t="shared" si="0"/>
        <v>23.1162790697674</v>
      </c>
      <c r="J46" s="41">
        <f t="shared" si="0"/>
        <v>23.7674418604651</v>
      </c>
      <c r="K46" s="41">
        <f t="shared" si="0"/>
        <v>293.767441860465</v>
      </c>
      <c r="L46" s="41"/>
      <c r="M46" s="41"/>
      <c r="N46" s="41"/>
      <c r="O46" s="41"/>
      <c r="P46" s="41">
        <f>AVERAGE(P4:P45)</f>
        <v>141.5</v>
      </c>
      <c r="Q46" s="52"/>
      <c r="R46" s="25"/>
      <c r="S46" s="25"/>
      <c r="T46" s="25"/>
    </row>
    <row r="47" spans="1:20">
      <c r="A47" s="39" t="s">
        <v>36</v>
      </c>
      <c r="B47" s="40"/>
      <c r="C47" s="42">
        <f>(SUM(C3:C45)/COUNT(C3:C45))/120</f>
        <v>0.497674418604651</v>
      </c>
      <c r="D47" s="42">
        <f>(SUM(D3:D45)/COUNT(D3:D45))/120</f>
        <v>0.348837209302326</v>
      </c>
      <c r="E47" s="42">
        <f>(SUM(E3:E45)/COUNT(E3:E45))/120</f>
        <v>0.353100775193798</v>
      </c>
      <c r="F47" s="42">
        <f>(SUM(F3:F45)/COUNT(F3:F45))/80</f>
        <v>0.381976744186047</v>
      </c>
      <c r="G47" s="42">
        <f>(SUM(G3:G45)/COUNT(G3:G45))/80</f>
        <v>0.507558139534884</v>
      </c>
      <c r="H47" s="42">
        <f>(SUM(H3:H45)/COUNT(H3:H45))/80</f>
        <v>0.397093023255814</v>
      </c>
      <c r="I47" s="42">
        <f>(SUM(I3:I45)/COUNT(I3:I45))/50</f>
        <v>0.462325581395349</v>
      </c>
      <c r="J47" s="42">
        <f>(SUM(J3:J45)/COUNT(J3:J45))/50</f>
        <v>0.475348837209302</v>
      </c>
      <c r="K47" s="42">
        <f>(SUM(K3:K45)/COUNT(K3:K45))/700</f>
        <v>0.419667774086379</v>
      </c>
      <c r="L47" s="42"/>
      <c r="M47" s="42"/>
      <c r="N47" s="42"/>
      <c r="O47" s="42"/>
      <c r="P47" s="42">
        <f>(SUM(P4:P45)/COUNT(P4:P45))/360</f>
        <v>0.393055555555556</v>
      </c>
      <c r="Q47" s="53"/>
      <c r="R47" s="14"/>
      <c r="S47" s="12"/>
      <c r="T47" s="12"/>
    </row>
    <row r="48" spans="1:20">
      <c r="A48" s="39" t="s">
        <v>405</v>
      </c>
      <c r="B48" s="40"/>
      <c r="C48" s="43">
        <f>COUNTIF(C3:C45,"&gt;=72")</f>
        <v>13</v>
      </c>
      <c r="D48" s="43">
        <f>COUNTIF(D3:D45,"&gt;=72")</f>
        <v>12</v>
      </c>
      <c r="E48" s="43">
        <f>COUNTIF(E3:E45,"&gt;=72")</f>
        <v>4</v>
      </c>
      <c r="F48" s="43">
        <f>COUNTIF(F3:F45,"&gt;=48")</f>
        <v>10</v>
      </c>
      <c r="G48" s="43">
        <f>COUNTIF(G3:G45,"&gt;=48")</f>
        <v>13</v>
      </c>
      <c r="H48" s="43">
        <f>COUNTIF(H3:H45,"&gt;=48")</f>
        <v>8</v>
      </c>
      <c r="I48" s="43">
        <f>COUNTIF(I3:I45,"&gt;=30")</f>
        <v>16</v>
      </c>
      <c r="J48" s="43">
        <f>COUNTIF(J3:J45,"&gt;=30")</f>
        <v>12</v>
      </c>
      <c r="K48" s="43">
        <f>COUNTIF(K3:K45,"&gt;=420")</f>
        <v>8</v>
      </c>
      <c r="L48" s="43"/>
      <c r="M48" s="43"/>
      <c r="N48" s="43"/>
      <c r="O48" s="43"/>
      <c r="P48" s="43">
        <f>COUNTIF(P4:P45,"&gt;=216")</f>
        <v>6</v>
      </c>
      <c r="Q48" s="54"/>
      <c r="R48" s="12"/>
      <c r="S48" s="12"/>
      <c r="T48" s="12"/>
    </row>
    <row r="49" spans="1:20">
      <c r="A49" s="39" t="s">
        <v>406</v>
      </c>
      <c r="B49" s="40"/>
      <c r="C49" s="42">
        <f>(COUNTIF(C3:C45,"&gt;=72")/COUNT(C3:C45))</f>
        <v>0.302325581395349</v>
      </c>
      <c r="D49" s="42">
        <f>(COUNTIF(D3:D45,"&gt;=72")/COUNT(D3:D45))</f>
        <v>0.27906976744186</v>
      </c>
      <c r="E49" s="42">
        <f>(COUNTIF(E3:E45,"&gt;=72")/COUNT(E3:E45))</f>
        <v>0.0930232558139535</v>
      </c>
      <c r="F49" s="42">
        <f>(COUNTIF(F3:F45,"&gt;=48")/COUNT(F3:F45))</f>
        <v>0.232558139534884</v>
      </c>
      <c r="G49" s="42">
        <f>(COUNTIF(G3:G45,"&gt;=48")/COUNT(G3:G45))</f>
        <v>0.302325581395349</v>
      </c>
      <c r="H49" s="42">
        <f>(COUNTIF(H3:H45,"&gt;=48")/COUNT(H3:H45))</f>
        <v>0.186046511627907</v>
      </c>
      <c r="I49" s="42">
        <f>(COUNTIF(I3:I45,"&gt;=30")/COUNT(I3:I45))</f>
        <v>0.372093023255814</v>
      </c>
      <c r="J49" s="42">
        <f>(COUNTIF(J3:J45,"&gt;=30")/COUNT(J3:J45))</f>
        <v>0.27906976744186</v>
      </c>
      <c r="K49" s="42">
        <f>(COUNTIF(K3:K45,"&gt;=420")/COUNT(K3:K45))</f>
        <v>0.186046511627907</v>
      </c>
      <c r="L49" s="42"/>
      <c r="M49" s="42"/>
      <c r="N49" s="42"/>
      <c r="O49" s="42"/>
      <c r="P49" s="42">
        <f>(COUNTIF(P4:P45,"&gt;=216")/COUNT(P4:P45))</f>
        <v>0.142857142857143</v>
      </c>
      <c r="Q49" s="53"/>
      <c r="R49" s="14"/>
      <c r="S49" s="12"/>
      <c r="T49" s="12"/>
    </row>
    <row r="50" spans="1:20">
      <c r="A50" s="39" t="s">
        <v>407</v>
      </c>
      <c r="B50" s="40"/>
      <c r="C50" s="43">
        <f>COUNTIF(C3:C45,"&gt;=96")</f>
        <v>0</v>
      </c>
      <c r="D50" s="43">
        <f>COUNTIF(D3:D45,"&gt;=96")</f>
        <v>0</v>
      </c>
      <c r="E50" s="43">
        <f>COUNTIF(E3:E45,"&gt;=96")</f>
        <v>0</v>
      </c>
      <c r="F50" s="43">
        <f>COUNTIF(F3:F45,"&gt;=64")</f>
        <v>0</v>
      </c>
      <c r="G50" s="43">
        <f>COUNTIF(G3:G45,"&gt;=64")</f>
        <v>1</v>
      </c>
      <c r="H50" s="43">
        <f>COUNTIF(H3:H45,"&gt;=64")</f>
        <v>0</v>
      </c>
      <c r="I50" s="43">
        <f>COUNTIF(I3:I45,"&gt;=40")</f>
        <v>2</v>
      </c>
      <c r="J50" s="43">
        <f>COUNTIF(J3:J45,"&gt;=40")</f>
        <v>2</v>
      </c>
      <c r="K50" s="43">
        <f>COUNTIF(K3:K45,"&gt;=560")</f>
        <v>0</v>
      </c>
      <c r="L50" s="43"/>
      <c r="M50" s="43"/>
      <c r="N50" s="43"/>
      <c r="O50" s="43"/>
      <c r="P50" s="43">
        <f>COUNTIF(P4:P45,"&gt;=288")</f>
        <v>0</v>
      </c>
      <c r="Q50" s="54"/>
      <c r="R50" s="12"/>
      <c r="S50" s="12"/>
      <c r="T50" s="12"/>
    </row>
    <row r="51" spans="1:20">
      <c r="A51" s="39" t="s">
        <v>408</v>
      </c>
      <c r="B51" s="40"/>
      <c r="C51" s="42">
        <f>(COUNTIF(C3:C45,"&gt;=96")/COUNT(C3:C45))*100%</f>
        <v>0</v>
      </c>
      <c r="D51" s="42">
        <f>(COUNTIF(D3:D45,"&gt;=96")/COUNT(D3:D45))*100%</f>
        <v>0</v>
      </c>
      <c r="E51" s="42">
        <f>(COUNTIF(E3:E45,"&gt;=96")/COUNT(E3:E45))*100%</f>
        <v>0</v>
      </c>
      <c r="F51" s="42">
        <f>(COUNTIF(F3:F45,"&gt;=64")/COUNT(F3:F45))*100%</f>
        <v>0</v>
      </c>
      <c r="G51" s="42">
        <f>(COUNTIF(G3:G45,"&gt;=64")/COUNT(G3:G45))*100%</f>
        <v>0.0232558139534884</v>
      </c>
      <c r="H51" s="42">
        <f>(COUNTIF(H3:H45,"&gt;=64")/COUNT(H3:H45))*100%</f>
        <v>0</v>
      </c>
      <c r="I51" s="42">
        <f>(COUNTIF(I3:I45,"&gt;=40")/COUNT(I3:I45))*100%</f>
        <v>0.0465116279069767</v>
      </c>
      <c r="J51" s="42">
        <f>(COUNTIF(J3:J45,"&gt;=40")/COUNT(J3:J45))*100%</f>
        <v>0.0465116279069767</v>
      </c>
      <c r="K51" s="42">
        <f>(COUNTIF(K3:K45,"&gt;=560")/COUNT(K3:K45))*100%</f>
        <v>0</v>
      </c>
      <c r="L51" s="42"/>
      <c r="M51" s="42"/>
      <c r="N51" s="42"/>
      <c r="O51" s="42"/>
      <c r="P51" s="42">
        <f>(COUNTIF(P4:P45,"&gt;=288")/COUNT(P4:P45))*100%</f>
        <v>0</v>
      </c>
      <c r="Q51" s="53"/>
      <c r="R51" s="14"/>
      <c r="S51" s="12"/>
      <c r="T51" s="12"/>
    </row>
    <row r="52" spans="1:20">
      <c r="A52" s="39" t="s">
        <v>409</v>
      </c>
      <c r="B52" s="40"/>
      <c r="C52" s="43">
        <f>COUNTIF(C3:C45,"&gt;=90")</f>
        <v>0</v>
      </c>
      <c r="D52" s="43">
        <f>COUNTIF(D3:D45,"&gt;=90")</f>
        <v>1</v>
      </c>
      <c r="E52" s="43">
        <f>COUNTIF(E3:E45,"&gt;=90")</f>
        <v>0</v>
      </c>
      <c r="F52" s="43">
        <f>COUNTIF(F3:F45,"&gt;=60")</f>
        <v>4</v>
      </c>
      <c r="G52" s="43">
        <f>COUNTIF(G3:G45,"&gt;=60")</f>
        <v>1</v>
      </c>
      <c r="H52" s="43">
        <f>COUNTIF(H3:H45,"&gt;=60")</f>
        <v>1</v>
      </c>
      <c r="I52" s="43">
        <f>COUNTIF(I3:I45,"&gt;=37.5")</f>
        <v>4</v>
      </c>
      <c r="J52" s="43">
        <f>COUNTIF(J3:J45,"&gt;=37.5")</f>
        <v>5</v>
      </c>
      <c r="K52" s="43">
        <f>COUNTIF(K3:K45,"&gt;=525")</f>
        <v>0</v>
      </c>
      <c r="L52" s="43"/>
      <c r="M52" s="43"/>
      <c r="N52" s="43"/>
      <c r="O52" s="43"/>
      <c r="P52" s="43">
        <f>COUNTIF(P4:P45,"&gt;=270")</f>
        <v>0</v>
      </c>
      <c r="Q52" s="54"/>
      <c r="R52" s="12"/>
      <c r="S52" s="12"/>
      <c r="T52" s="12"/>
    </row>
    <row r="53" spans="1:20">
      <c r="A53" s="39" t="s">
        <v>410</v>
      </c>
      <c r="B53" s="40"/>
      <c r="C53" s="43">
        <f>COUNTIF(C3:C45,"&lt;48")</f>
        <v>9</v>
      </c>
      <c r="D53" s="43">
        <f>COUNTIF(D3:D45,"&lt;48")</f>
        <v>25</v>
      </c>
      <c r="E53" s="43">
        <f>COUNTIF(E3:E45,"&lt;48")</f>
        <v>29</v>
      </c>
      <c r="F53" s="43">
        <f>COUNTIF(F3:F45,"&lt;32")</f>
        <v>28</v>
      </c>
      <c r="G53" s="43">
        <f>COUNTIF(G3:G45,"&lt;32")</f>
        <v>7</v>
      </c>
      <c r="H53" s="43">
        <f>COUNTIF(H3:H45,"&lt;32")</f>
        <v>22</v>
      </c>
      <c r="I53" s="43">
        <f>COUNTIF(I3:I45,"&lt;20")</f>
        <v>20</v>
      </c>
      <c r="J53" s="43">
        <f>COUNTIF(J3:J45,"&lt;20")</f>
        <v>18</v>
      </c>
      <c r="K53" s="43">
        <f>COUNTIF(K3:K45,"&lt;280")</f>
        <v>21</v>
      </c>
      <c r="L53" s="43"/>
      <c r="M53" s="43"/>
      <c r="N53" s="43"/>
      <c r="O53" s="43"/>
      <c r="P53" s="43">
        <f>COUNTIF(P4:P45,"&lt;144")</f>
        <v>24</v>
      </c>
      <c r="Q53" s="54"/>
      <c r="R53" s="12"/>
      <c r="S53" s="12"/>
      <c r="T53" s="12"/>
    </row>
    <row r="54" spans="1:20">
      <c r="A54" s="39" t="s">
        <v>411</v>
      </c>
      <c r="B54" s="40"/>
      <c r="C54" s="41">
        <f>(SUM(C3:C45)/COUNT(C3:C45))/120+(COUNTIF(C3:C45,"&gt;=72")/COUNT(C3:C45))+(COUNTIF(C3:C45,"&gt;=96")/COUNT(C3:C45))</f>
        <v>0.8</v>
      </c>
      <c r="D54" s="41">
        <f>(SUM(D3:D45)/COUNT(D3:D45))/120+(COUNTIF(D3:D45,"&gt;=72")/COUNT(D3:D45))+(COUNTIF(D3:D45,"&gt;=96")/COUNT(D3:D45))</f>
        <v>0.627906976744186</v>
      </c>
      <c r="E54" s="41">
        <f>(SUM(E3:E45)/COUNT(E3:E45))/120+(COUNTIF(E3:E45,"&gt;=72")/COUNT(E3:E45))+(COUNTIF(E3:E45,"&gt;=96")/COUNT(E3:E45))</f>
        <v>0.446124031007752</v>
      </c>
      <c r="F54" s="41">
        <f t="shared" ref="F54:K54" si="1">F47+F49+F51</f>
        <v>0.61453488372093</v>
      </c>
      <c r="G54" s="41">
        <f t="shared" si="1"/>
        <v>0.833139534883721</v>
      </c>
      <c r="H54" s="41">
        <f t="shared" si="1"/>
        <v>0.583139534883721</v>
      </c>
      <c r="I54" s="41">
        <f t="shared" si="1"/>
        <v>0.88093023255814</v>
      </c>
      <c r="J54" s="41">
        <f t="shared" si="1"/>
        <v>0.800930232558139</v>
      </c>
      <c r="K54" s="41">
        <f t="shared" si="1"/>
        <v>0.605714285714286</v>
      </c>
      <c r="L54" s="41"/>
      <c r="M54" s="41"/>
      <c r="N54" s="41"/>
      <c r="O54" s="41"/>
      <c r="P54" s="41">
        <f>(SUM(P4:P45)/COUNT(P4:P45))/360+(COUNTIF(P4:P45,"&gt;=216")/COUNT(P4:P45))+(COUNTIF(P4:P45,"&gt;=288")/COUNT(P4:P45))</f>
        <v>0.535912698412698</v>
      </c>
      <c r="Q54" s="55"/>
      <c r="R54" s="13"/>
      <c r="S54" s="12"/>
      <c r="T54" s="12"/>
    </row>
  </sheetData>
  <sortState ref="B3:T47">
    <sortCondition ref="K3:K47" descending="1"/>
  </sortState>
  <mergeCells count="10">
    <mergeCell ref="A1:T1"/>
    <mergeCell ref="A46:B46"/>
    <mergeCell ref="A47:B47"/>
    <mergeCell ref="A48:B48"/>
    <mergeCell ref="A49:B49"/>
    <mergeCell ref="A50:B50"/>
    <mergeCell ref="A51:B51"/>
    <mergeCell ref="A52:B52"/>
    <mergeCell ref="A53:B53"/>
    <mergeCell ref="A54:B54"/>
  </mergeCells>
  <conditionalFormatting sqref="C3:D3 F3 E3 C4:D4 F4 E4 C5:D6 F5:F6 E5:E6 C7:D7 F7 E7 C8:D8 F8 E8 C9:D9 F9 E9 C10:D10 F10 E10 C11:D11 F11 E11 C12:D12 F12 E12 C13:D13 F13 E13 C14:D15 F14:F15 E14:E15 C16:D16 F16 E16 C17:D17 F17 E17 C18:D18 F18 E18 C19:D19 F19 E19 C20:D21 F20:F21 E20:E21 C22:D24 F22:F24 E22:E24 C25:D25 F25 E25 C26:D26 F26 E26 C27:D27 F27 E27 C28:D28 F28 E28 C29:D29 F29 E29 C30:D30 F30 E30 C31:D31 F31 E31 C32:D32 E32:F32 C33:D34 E33:F34 C35:D35 E35:F35 C36:D36 E36:F36 C37:D37 E37:F37 C38:D39 E38:F39 C40:D40 E40:F40 C41:D41 E41:F41 C42:D42 E42:F42 C43:D43 E43:F43 C44:D44 E44:F44 C45:D45 E45:F45">
    <cfRule type="cellIs" dxfId="1" priority="26" operator="greaterThanOrEqual">
      <formula>64</formula>
    </cfRule>
    <cfRule type="cellIs" dxfId="0" priority="25" operator="lessThan">
      <formula>48</formula>
    </cfRule>
  </conditionalFormatting>
  <conditionalFormatting sqref="C3 D3 E3 C4 D4 E4 C5:C6 D5:D6 E5:E6 C7 D7 E7 C8 D8 E8 C9 D9 E9 C10 D10 E10 C11 D11 E11 C12 D12 E12 C13 D13 E13 C14:C15 D14:D15 E14:E15 C16 D16 E16 C17 D17 E17 C18 D18 E18 C19 D19 E19 C20:C21 D20:D21 E20:E21 C22:C24 D22:D24 E22:E24 C25 D25 E25 C26 D26 E26 C27 D27 E27 C28 D28 E28 C29 D29 E29 C30 D30 E30 C31 D31 E31 C32 D32 E32 C33:C34 D33:D34 E33:E34 C35 D35 E35 C36 D36 E36 C37 D37 E37 C38:C39 E38:E39 D38:D39 C40 D40 E40 C41 D41 E41 C42 D42 E42 C43 D43 E43 C44 E44 D44 C45 E45 D45">
    <cfRule type="cellIs" dxfId="1" priority="24" operator="greaterThanOrEqual">
      <formula>96</formula>
    </cfRule>
    <cfRule type="cellIs" dxfId="0" priority="23" operator="lessThan">
      <formula>72</formula>
    </cfRule>
  </conditionalFormatting>
  <conditionalFormatting sqref="G3:I3 G4:I4 G5:I6 G7:I7 G8:I8 G9:I9 G10:I10 G11:I11 G12:I12 G13:I13 G14:I15 G16:I16 G17:I17 G18:I18 G19:I19 G20:I21 G22:I24 G25:I25 G26:I26 G27:I27 G28:I28 G29:I29 G30:I30 G31:I31 G32:I32 G33:I34 G35:I35 G36:I36 G37:I37 G38:I39 G40:I40 G41:I41 G42:I42 G43:I43 G44:I44 G45:I45">
    <cfRule type="cellIs" dxfId="1" priority="20" operator="greaterThanOrEqual">
      <formula>64</formula>
    </cfRule>
    <cfRule type="cellIs" dxfId="0" priority="19" operator="lessThan">
      <formula>48</formula>
    </cfRule>
  </conditionalFormatting>
  <conditionalFormatting sqref="H3 H4 H5:H6 H7 H8 H9 H10 H11 G12 H12 G13 H13 G14:G15 H14:H15 G16 H16 G17 H17 G18 H18 G19 H19 H20:H21 H22:H24 H25 G25 H26 G26 H27 G27 H28 G28 H29 G29 H30 G30 H31 G31 H32 G32 H33:H34 G33:G34 H35 G35 H36 G36 H37 G37 H38:H39 G38:G39 H40 G40 H41 G41 G42 G43 G44 G45">
    <cfRule type="cellIs" dxfId="1" priority="18" operator="greaterThanOrEqual">
      <formula>64</formula>
    </cfRule>
    <cfRule type="cellIs" dxfId="0" priority="17" operator="lessThan">
      <formula>48</formula>
    </cfRule>
  </conditionalFormatting>
  <conditionalFormatting sqref="G3 G4 G5:G6 G7 G8 G9 G10 G11">
    <cfRule type="cellIs" dxfId="1" priority="14" operator="greaterThanOrEqual">
      <formula>64</formula>
    </cfRule>
    <cfRule type="cellIs" dxfId="0" priority="13" operator="lessThan">
      <formula>48</formula>
    </cfRule>
  </conditionalFormatting>
  <conditionalFormatting sqref="I3 I4 I5:I6 I7 I8 I9 I10 I11 I12 I13 I14:I15 I16 I17 I18 I19 I20:I21 I22:I24 I25 I26 I27 I28 I29 I30 I31 I32 I33:I34 I35 I36 I37 I38:I39 I40 I41 I42 I43 I44 I45">
    <cfRule type="cellIs" dxfId="1" priority="16" operator="greaterThanOrEqual">
      <formula>40</formula>
    </cfRule>
    <cfRule type="cellIs" dxfId="0" priority="15" operator="lessThan">
      <formula>30</formula>
    </cfRule>
  </conditionalFormatting>
  <conditionalFormatting sqref="J3 J4 J5:J6 J7 J8 J25 J26 J27 J28 J29 J30 J31 J32 J33:J34 J35 J36 J37 J38:J39 J40 J41 J42 J43 J44 J45">
    <cfRule type="cellIs" dxfId="1" priority="12" operator="greaterThanOrEqual">
      <formula>64</formula>
    </cfRule>
    <cfRule type="cellIs" dxfId="0" priority="11" operator="lessThan">
      <formula>48</formula>
    </cfRule>
  </conditionalFormatting>
  <conditionalFormatting sqref="J3 J4 J5:J6 J7 J8">
    <cfRule type="cellIs" dxfId="1" priority="10" operator="greaterThanOrEqual">
      <formula>40</formula>
    </cfRule>
    <cfRule type="cellIs" dxfId="0" priority="9" operator="lessThan">
      <formula>30</formula>
    </cfRule>
  </conditionalFormatting>
  <conditionalFormatting sqref="J9 J10 J11 J12 J13 J14:J15 J16 J17 J18 J19 J20:J21 J22:J24">
    <cfRule type="cellIs" dxfId="1" priority="6" operator="greaterThanOrEqual">
      <formula>64</formula>
    </cfRule>
    <cfRule type="cellIs" dxfId="0" priority="5" operator="lessThan">
      <formula>48</formula>
    </cfRule>
  </conditionalFormatting>
  <conditionalFormatting sqref="J9 J10 J11 J12 J13 J14:J15 J16 J17 J18 J19">
    <cfRule type="cellIs" dxfId="1" priority="4" operator="greaterThanOrEqual">
      <formula>40</formula>
    </cfRule>
    <cfRule type="cellIs" dxfId="0" priority="3" operator="lessThan">
      <formula>30</formula>
    </cfRule>
  </conditionalFormatting>
  <conditionalFormatting sqref="F12 F13 F14:F15 F16 F17 F18 F19 F20:F21 F22:F24 F25 F26 F27 F28 F29 F30 F31 F32 F33:F34 F35 F36 F37 F38:F39 F40 F41 F42 F43 F44 F45">
    <cfRule type="cellIs" dxfId="1" priority="22" operator="greaterThanOrEqual">
      <formula>64</formula>
    </cfRule>
    <cfRule type="cellIs" dxfId="0" priority="21" operator="lessThan">
      <formula>48</formula>
    </cfRule>
  </conditionalFormatting>
  <conditionalFormatting sqref="J20:J21 J22:J24">
    <cfRule type="cellIs" dxfId="1" priority="2" operator="greaterThanOrEqual">
      <formula>64</formula>
    </cfRule>
    <cfRule type="cellIs" dxfId="0" priority="1" operator="lessThan">
      <formula>48</formula>
    </cfRule>
  </conditionalFormatting>
  <conditionalFormatting sqref="J25 J26 J27 J28 J29 J30 J31 J32 J33:J34 J35 J36 J37 J38:J39 J40 J41 J42 J43 J44 J45">
    <cfRule type="cellIs" dxfId="1" priority="8" operator="greaterThanOrEqual">
      <formula>40</formula>
    </cfRule>
    <cfRule type="cellIs" dxfId="0" priority="7" operator="lessThan">
      <formula>30</formula>
    </cfRule>
  </conditionalFormatting>
  <printOptions horizontalCentered="1" verticalCentered="1"/>
  <pageMargins left="0.15748031496063" right="0.15748031496063" top="0.196850393700787" bottom="0.196850393700787" header="0.31496062992126" footer="0.31496062992126"/>
  <pageSetup paperSize="9" scale="8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科目设置</vt:lpstr>
      <vt:lpstr>总成绩表</vt:lpstr>
      <vt:lpstr>总分综合与分段</vt:lpstr>
      <vt:lpstr>学科三率1</vt:lpstr>
      <vt:lpstr>学科三率2</vt:lpstr>
      <vt:lpstr>81</vt:lpstr>
      <vt:lpstr>82</vt:lpstr>
      <vt:lpstr>83</vt:lpstr>
      <vt:lpstr>84</vt:lpstr>
      <vt:lpstr>85</vt:lpstr>
      <vt:lpstr>86</vt:lpstr>
      <vt:lpstr>87</vt:lpstr>
      <vt:lpstr>88</vt:lpstr>
      <vt:lpstr>统计模板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cp:lastPrinted>2022-07-01T06:50:00Z</cp:lastPrinted>
  <dcterms:modified xsi:type="dcterms:W3CDTF">2023-02-17T03:06:15Z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6A9078AE75414F159B0B1E3FFEBC1BDB</vt:lpwstr>
  </property>
  <property fmtid="{D5CDD505-2E9C-101B-9397-08002B2CF9AE}" pid="3" name="KSOProductBuildVer">
    <vt:lpwstr>2052-11.1.0.12980</vt:lpwstr>
  </property>
</Properties>
</file>