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D461C097-FE4C-4C90-A315-9725E2B0F3E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actions" sheetId="1" r:id="rId1"/>
    <sheet name="enum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5" i="1"/>
  <c r="AH3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5" i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5" i="1"/>
  <c r="AD5" i="1"/>
  <c r="AF5" i="1"/>
  <c r="AD35" i="1"/>
  <c r="AF3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</calcChain>
</file>

<file path=xl/sharedStrings.xml><?xml version="1.0" encoding="utf-8"?>
<sst xmlns="http://schemas.openxmlformats.org/spreadsheetml/2006/main" count="343" uniqueCount="90">
  <si>
    <t>faction</t>
  </si>
  <si>
    <t>culture</t>
  </si>
  <si>
    <t>religion</t>
  </si>
  <si>
    <t>symbol</t>
  </si>
  <si>
    <t>rebel_symbol</t>
  </si>
  <si>
    <t>primary_colour</t>
  </si>
  <si>
    <t>secondary_colour</t>
  </si>
  <si>
    <t>loading_logo</t>
  </si>
  <si>
    <t>standard_index</t>
  </si>
  <si>
    <t>logo_index</t>
  </si>
  <si>
    <t>small_logo_index</t>
  </si>
  <si>
    <t>triumph_value</t>
  </si>
  <si>
    <t>custom_battle_availability</t>
  </si>
  <si>
    <t>can_sap</t>
  </si>
  <si>
    <t>prefers_naval_invasions</t>
  </si>
  <si>
    <t>can_have_princess</t>
  </si>
  <si>
    <t>has_family_tree</t>
  </si>
  <si>
    <t>venice</t>
  </si>
  <si>
    <t>southern_european</t>
  </si>
  <si>
    <t>catholic</t>
  </si>
  <si>
    <t>middle_eastern</t>
  </si>
  <si>
    <t>islam</t>
  </si>
  <si>
    <t>sicily</t>
  </si>
  <si>
    <t>abbasid</t>
  </si>
  <si>
    <t>denmark</t>
  </si>
  <si>
    <t>northern_european</t>
  </si>
  <si>
    <t>num</t>
  </si>
  <si>
    <t>egypt</t>
  </si>
  <si>
    <t>scotland</t>
  </si>
  <si>
    <t>cumans</t>
  </si>
  <si>
    <t>eastern_european</t>
  </si>
  <si>
    <t>pagan</t>
  </si>
  <si>
    <t>turks</t>
  </si>
  <si>
    <t>france</t>
  </si>
  <si>
    <t>hre</t>
  </si>
  <si>
    <t>england</t>
  </si>
  <si>
    <t>portugal</t>
  </si>
  <si>
    <t>poland</t>
  </si>
  <si>
    <t>byzantium</t>
  </si>
  <si>
    <t>greek</t>
  </si>
  <si>
    <t>orthodox</t>
  </si>
  <si>
    <t>moors</t>
  </si>
  <si>
    <t>russia</t>
  </si>
  <si>
    <t>spain</t>
  </si>
  <si>
    <t>hungary</t>
  </si>
  <si>
    <t>aragon</t>
  </si>
  <si>
    <t>lithuania</t>
  </si>
  <si>
    <t>kievan_rus</t>
  </si>
  <si>
    <t>serbia</t>
  </si>
  <si>
    <t>georgia</t>
  </si>
  <si>
    <t>norway</t>
  </si>
  <si>
    <t>jerusalem</t>
  </si>
  <si>
    <t>zengid</t>
  </si>
  <si>
    <t>rum</t>
  </si>
  <si>
    <t>pisa</t>
  </si>
  <si>
    <t>papal_states</t>
  </si>
  <si>
    <t>mongols</t>
  </si>
  <si>
    <t>slave</t>
  </si>
  <si>
    <t>heretic</t>
  </si>
  <si>
    <t>models_strat/symbol_rebels.CAS</t>
  </si>
  <si>
    <t>NOTE: Do not edit cells except yellow cells</t>
  </si>
  <si>
    <t>fixed</t>
  </si>
  <si>
    <t>need refactor</t>
  </si>
  <si>
    <t>generated value</t>
  </si>
  <si>
    <t>r1</t>
  </si>
  <si>
    <t>g1</t>
  </si>
  <si>
    <t>b1</t>
  </si>
  <si>
    <t>r2</t>
  </si>
  <si>
    <t>g2</t>
  </si>
  <si>
    <t>b2</t>
  </si>
  <si>
    <t>yes</t>
  </si>
  <si>
    <t>no</t>
  </si>
  <si>
    <t>horde_min_units</t>
  </si>
  <si>
    <t>horde_max_units</t>
  </si>
  <si>
    <t>horde_max_units_reduction_every_horde</t>
  </si>
  <si>
    <t>horde_unit_per_settlement_population</t>
  </si>
  <si>
    <t>horde_min_named_characters</t>
  </si>
  <si>
    <t>HORDE</t>
  </si>
  <si>
    <t>GENERATED</t>
  </si>
  <si>
    <t>horde_max_percent_army_stack</t>
  </si>
  <si>
    <t>horde_disband_percent_on_settlement_capture</t>
  </si>
  <si>
    <t>horde_unit</t>
  </si>
  <si>
    <t>descr_sm_factions.txt</t>
  </si>
  <si>
    <t>Hoshiga Horse Archers</t>
  </si>
  <si>
    <t>Lubchiten Horse Archers</t>
  </si>
  <si>
    <t>Turhagut Lancers</t>
  </si>
  <si>
    <t>Nukeri Horse Archers</t>
  </si>
  <si>
    <t>Khabutu Archers</t>
  </si>
  <si>
    <t>Hoschuchi Lancers</t>
  </si>
  <si>
    <t>is_horde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</si>
</sst>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3" borderId="0" xfId="0" applyFont="1" applyFill="1"/>
    <xf numFmtId="0" fontId="4" fillId="3" borderId="0" xfId="0" applyFont="1" applyFill="1"/>
    <xf numFmtId="0" fontId="2" fillId="4" borderId="1" xfId="0" applyFont="1" applyFill="1" applyBorder="1"/>
    <xf numFmtId="0" fontId="4" fillId="5" borderId="0" xfId="0" applyFont="1" applyFill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0" xfId="0" applyFont="1" applyFill="1"/>
    <xf numFmtId="0" fontId="0" fillId="3" borderId="0" xfId="0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6" borderId="0" xfId="0" applyFont="1" applyFill="1"/>
    <xf numFmtId="0" fontId="4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0" fontId="5" fillId="4" borderId="1" xfId="0" applyFont="1" applyFill="1" applyBorder="1"/>
    <xf numFmtId="0" fontId="0" fillId="5" borderId="4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J35"/>
  <sheetViews>
    <sheetView tabSelected="1" workbookViewId="0">
      <selection activeCell="S27" sqref="S27"/>
    </sheetView>
  </sheetViews>
  <sheetFormatPr defaultRowHeight="15" x14ac:dyDescent="0.25"/>
  <cols>
    <col min="2" max="2" width="13.28515625" bestFit="1" customWidth="1"/>
    <col min="3" max="3" width="16.42578125" bestFit="1" customWidth="1"/>
    <col min="4" max="4" width="7.85546875" bestFit="1" customWidth="1"/>
    <col min="5" max="10" width="4.5703125" customWidth="1"/>
    <col min="11" max="11" width="19.42578125" bestFit="1" customWidth="1"/>
    <col min="12" max="12" width="6.5703125" bestFit="1" customWidth="1"/>
    <col min="13" max="13" width="17.7109375" bestFit="1" customWidth="1"/>
    <col min="14" max="14" width="14" bestFit="1" customWidth="1"/>
    <col min="15" max="15" width="11.85546875" bestFit="1" customWidth="1"/>
    <col min="16" max="16" width="6.28515625" bestFit="1" customWidth="1"/>
    <col min="17" max="17" width="12.42578125" bestFit="1" customWidth="1"/>
    <col min="18" max="18" width="12.7109375" bestFit="1" customWidth="1"/>
    <col min="19" max="19" width="29.85546875" bestFit="1" customWidth="1"/>
    <col min="20" max="20" width="28.42578125" bestFit="1" customWidth="1"/>
    <col min="21" max="21" width="22.140625" bestFit="1" customWidth="1"/>
    <col min="22" max="22" width="23.42578125" bestFit="1" customWidth="1"/>
    <col min="23" max="23" width="34.7109375" bestFit="1" customWidth="1"/>
    <col min="24" max="24" width="16.28515625" bestFit="1" customWidth="1"/>
    <col min="25" max="25" width="17.7109375" bestFit="1" customWidth="1"/>
    <col min="26" max="26" width="12.5703125" bestFit="1" customWidth="1"/>
    <col min="27" max="27" width="15.28515625" bestFit="1" customWidth="1"/>
    <col min="28" max="28" width="12.140625" bestFit="1" customWidth="1"/>
    <col min="29" max="29" width="13.7109375" bestFit="1" customWidth="1"/>
    <col min="30" max="30" width="28.42578125" bestFit="1" customWidth="1"/>
    <col min="31" max="31" width="23.7109375" bestFit="1" customWidth="1"/>
    <col min="32" max="32" width="44.140625" bestFit="1" customWidth="1"/>
    <col min="33" max="33" width="13.42578125" bestFit="1" customWidth="1"/>
    <col min="34" max="34" width="22.7109375" bestFit="1" customWidth="1"/>
    <col min="35" max="35" width="26.5703125" bestFit="1" customWidth="1"/>
    <col min="36" max="36" width="10.85546875" bestFit="1" customWidth="1"/>
    <col min="37" max="37" width="19.42578125" bestFit="1" customWidth="1"/>
    <col min="38" max="38" width="8" bestFit="1" customWidth="1"/>
    <col min="39" max="39" width="22.85546875" bestFit="1" customWidth="1"/>
    <col min="40" max="40" width="17.85546875" bestFit="1" customWidth="1"/>
    <col min="41" max="41" width="15.42578125" bestFit="1" customWidth="1"/>
  </cols>
  <sheetData>
    <row r="1" spans="1:36" x14ac:dyDescent="0.25">
      <c r="B1" s="21" t="s">
        <v>60</v>
      </c>
      <c r="C1" s="21"/>
      <c r="D1" s="21"/>
      <c r="E1" s="21"/>
      <c r="F1" s="21"/>
      <c r="G1" s="21"/>
      <c r="H1" s="21"/>
      <c r="I1" s="21"/>
      <c r="J1" s="21"/>
      <c r="AD1" s="14" t="s">
        <v>61</v>
      </c>
      <c r="AE1" s="15" t="s">
        <v>62</v>
      </c>
      <c r="AF1" s="12" t="s">
        <v>63</v>
      </c>
    </row>
    <row r="2" spans="1:36" x14ac:dyDescent="0.25">
      <c r="B2" s="23" t="s">
        <v>82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AD2" s="14"/>
      <c r="AE2" s="15"/>
      <c r="AF2" s="12"/>
    </row>
    <row r="3" spans="1:36" x14ac:dyDescent="0.25">
      <c r="E3" s="22" t="s">
        <v>5</v>
      </c>
      <c r="F3" s="22"/>
      <c r="G3" s="22"/>
      <c r="H3" s="22" t="s">
        <v>6</v>
      </c>
      <c r="I3" s="22"/>
      <c r="J3" s="22"/>
      <c r="P3" s="2" t="s">
        <v>77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 t="s">
        <v>78</v>
      </c>
      <c r="AE3" s="2"/>
      <c r="AF3" s="2"/>
      <c r="AG3" s="2"/>
      <c r="AH3" s="2"/>
      <c r="AI3" s="2"/>
      <c r="AJ3" s="2"/>
    </row>
    <row r="4" spans="1:36" x14ac:dyDescent="0.25">
      <c r="A4" s="1" t="s">
        <v>26</v>
      </c>
      <c r="B4" s="1" t="s">
        <v>0</v>
      </c>
      <c r="C4" s="1" t="s">
        <v>1</v>
      </c>
      <c r="D4" s="1" t="s">
        <v>2</v>
      </c>
      <c r="E4" s="27" t="s">
        <v>64</v>
      </c>
      <c r="F4" s="27" t="s">
        <v>65</v>
      </c>
      <c r="G4" s="27" t="s">
        <v>66</v>
      </c>
      <c r="H4" s="27" t="s">
        <v>67</v>
      </c>
      <c r="I4" s="27" t="s">
        <v>68</v>
      </c>
      <c r="J4" s="27" t="s">
        <v>69</v>
      </c>
      <c r="K4" s="18" t="s">
        <v>12</v>
      </c>
      <c r="L4" s="18" t="s">
        <v>13</v>
      </c>
      <c r="M4" s="18" t="s">
        <v>14</v>
      </c>
      <c r="N4" s="18" t="s">
        <v>15</v>
      </c>
      <c r="O4" s="18" t="s">
        <v>16</v>
      </c>
      <c r="P4" s="26" t="s">
        <v>89</v>
      </c>
      <c r="Q4" s="18" t="s">
        <v>72</v>
      </c>
      <c r="R4" s="18" t="s">
        <v>73</v>
      </c>
      <c r="S4" s="18" t="s">
        <v>74</v>
      </c>
      <c r="T4" s="18" t="s">
        <v>75</v>
      </c>
      <c r="U4" s="18" t="s">
        <v>76</v>
      </c>
      <c r="V4" s="18" t="s">
        <v>79</v>
      </c>
      <c r="W4" s="18" t="s">
        <v>80</v>
      </c>
      <c r="X4" s="18" t="s">
        <v>81</v>
      </c>
      <c r="Y4" s="18" t="s">
        <v>81</v>
      </c>
      <c r="Z4" s="18" t="s">
        <v>81</v>
      </c>
      <c r="AA4" s="18" t="s">
        <v>81</v>
      </c>
      <c r="AB4" s="18" t="s">
        <v>81</v>
      </c>
      <c r="AC4" s="18" t="s">
        <v>81</v>
      </c>
      <c r="AD4" s="1" t="s">
        <v>3</v>
      </c>
      <c r="AE4" s="1" t="s">
        <v>4</v>
      </c>
      <c r="AF4" s="1" t="s">
        <v>7</v>
      </c>
      <c r="AG4" s="16" t="s">
        <v>8</v>
      </c>
      <c r="AH4" s="1" t="s">
        <v>9</v>
      </c>
      <c r="AI4" s="1" t="s">
        <v>10</v>
      </c>
      <c r="AJ4" s="18" t="s">
        <v>11</v>
      </c>
    </row>
    <row r="5" spans="1:36" ht="15.75" x14ac:dyDescent="0.25">
      <c r="A5">
        <v>0</v>
      </c>
      <c r="B5" s="20" t="s">
        <v>17</v>
      </c>
      <c r="C5" s="6" t="s">
        <v>18</v>
      </c>
      <c r="D5" s="6" t="s">
        <v>19</v>
      </c>
      <c r="E5" s="8">
        <v>121</v>
      </c>
      <c r="F5" s="8">
        <v>18</v>
      </c>
      <c r="G5" s="9">
        <v>18</v>
      </c>
      <c r="H5" s="10">
        <v>65</v>
      </c>
      <c r="I5" s="8">
        <v>0</v>
      </c>
      <c r="J5" s="8">
        <v>0</v>
      </c>
      <c r="K5" s="8" t="s">
        <v>70</v>
      </c>
      <c r="L5" s="8" t="s">
        <v>71</v>
      </c>
      <c r="M5" s="8" t="s">
        <v>70</v>
      </c>
      <c r="N5" s="8" t="s">
        <v>70</v>
      </c>
      <c r="O5" s="8" t="s">
        <v>70</v>
      </c>
      <c r="P5" s="8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5" t="str">
        <f>CONCATENATE("models_strat/symbol_",B5,".CAS")</f>
        <v>models_strat/symbol_venice.CAS</v>
      </c>
      <c r="AE5" s="5" t="s">
        <v>59</v>
      </c>
      <c r="AF5" s="4" t="str">
        <f>CONCATENATE("loading_screen/symbols/symbol128_",B5,".tga")</f>
        <v>loading_screen/symbols/symbol128_venice.tga</v>
      </c>
      <c r="AG5" s="12">
        <f>A5</f>
        <v>0</v>
      </c>
      <c r="AH5" s="4" t="str">
        <f>CONCATENATE("FACTION_LOGO_",UPPER(B5))</f>
        <v>FACTION_LOGO_VENICE</v>
      </c>
      <c r="AI5" s="5" t="str">
        <f>CONCATENATE("SMALL_FACTION_LOGO_",UPPER(B5))</f>
        <v>SMALL_FACTION_LOGO_VENICE</v>
      </c>
      <c r="AJ5" s="14">
        <v>5</v>
      </c>
    </row>
    <row r="6" spans="1:36" ht="15.75" x14ac:dyDescent="0.25">
      <c r="A6">
        <v>1</v>
      </c>
      <c r="B6" s="20" t="s">
        <v>22</v>
      </c>
      <c r="C6" s="6" t="s">
        <v>18</v>
      </c>
      <c r="D6" s="6" t="s">
        <v>19</v>
      </c>
      <c r="E6" s="8">
        <v>70</v>
      </c>
      <c r="F6" s="8">
        <v>70</v>
      </c>
      <c r="G6" s="9">
        <v>70</v>
      </c>
      <c r="H6" s="10">
        <v>27</v>
      </c>
      <c r="I6" s="8">
        <v>27</v>
      </c>
      <c r="J6" s="8">
        <v>27</v>
      </c>
      <c r="K6" s="8" t="s">
        <v>70</v>
      </c>
      <c r="L6" s="8" t="s">
        <v>71</v>
      </c>
      <c r="M6" s="8" t="s">
        <v>70</v>
      </c>
      <c r="N6" s="8" t="s">
        <v>70</v>
      </c>
      <c r="O6" s="8" t="s">
        <v>70</v>
      </c>
      <c r="P6" s="8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5" t="str">
        <f>CONCATENATE("models_strat/symbol_",B6,".CAS")</f>
        <v>models_strat/symbol_sicily.CAS</v>
      </c>
      <c r="AE6" s="5" t="s">
        <v>59</v>
      </c>
      <c r="AF6" s="4" t="str">
        <f>CONCATENATE("loading_screen/symbols/symbol128_",B6,".tga")</f>
        <v>loading_screen/symbols/symbol128_sicily.tga</v>
      </c>
      <c r="AG6" s="12">
        <f t="shared" ref="AG6:AG35" si="0">A6</f>
        <v>1</v>
      </c>
      <c r="AH6" s="4" t="str">
        <f>CONCATENATE("FACTION_LOGO_",UPPER(B6))</f>
        <v>FACTION_LOGO_SICILY</v>
      </c>
      <c r="AI6" s="5" t="str">
        <f>CONCATENATE("SMALL_FACTION_LOGO_",UPPER(B6))</f>
        <v>SMALL_FACTION_LOGO_SICILY</v>
      </c>
      <c r="AJ6" s="14">
        <v>5</v>
      </c>
    </row>
    <row r="7" spans="1:36" ht="15.75" x14ac:dyDescent="0.25">
      <c r="A7">
        <v>2</v>
      </c>
      <c r="B7" s="20" t="s">
        <v>23</v>
      </c>
      <c r="C7" s="6" t="s">
        <v>20</v>
      </c>
      <c r="D7" s="6" t="s">
        <v>21</v>
      </c>
      <c r="E7" s="8">
        <v>13</v>
      </c>
      <c r="F7" s="8">
        <v>12</v>
      </c>
      <c r="G7" s="9">
        <v>2</v>
      </c>
      <c r="H7" s="10">
        <v>51</v>
      </c>
      <c r="I7" s="8">
        <v>49</v>
      </c>
      <c r="J7" s="8">
        <v>13</v>
      </c>
      <c r="K7" s="8" t="s">
        <v>70</v>
      </c>
      <c r="L7" s="8" t="s">
        <v>71</v>
      </c>
      <c r="M7" s="8" t="s">
        <v>70</v>
      </c>
      <c r="N7" s="8" t="s">
        <v>70</v>
      </c>
      <c r="O7" s="8" t="s">
        <v>70</v>
      </c>
      <c r="P7" s="8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5" t="str">
        <f>CONCATENATE("models_strat/symbol_",B7,".CAS")</f>
        <v>models_strat/symbol_abbasid.CAS</v>
      </c>
      <c r="AE7" s="5" t="s">
        <v>59</v>
      </c>
      <c r="AF7" s="4" t="str">
        <f>CONCATENATE("loading_screen/symbols/symbol128_",B7,".tga")</f>
        <v>loading_screen/symbols/symbol128_abbasid.tga</v>
      </c>
      <c r="AG7" s="12">
        <f t="shared" si="0"/>
        <v>2</v>
      </c>
      <c r="AH7" s="4" t="str">
        <f>CONCATENATE("FACTION_LOGO_",UPPER(B7))</f>
        <v>FACTION_LOGO_ABBASID</v>
      </c>
      <c r="AI7" s="5" t="str">
        <f>CONCATENATE("SMALL_FACTION_LOGO_",UPPER(B7))</f>
        <v>SMALL_FACTION_LOGO_ABBASID</v>
      </c>
      <c r="AJ7" s="14">
        <v>5</v>
      </c>
    </row>
    <row r="8" spans="1:36" ht="15.75" x14ac:dyDescent="0.25">
      <c r="A8">
        <v>3</v>
      </c>
      <c r="B8" s="20" t="s">
        <v>24</v>
      </c>
      <c r="C8" s="6" t="s">
        <v>25</v>
      </c>
      <c r="D8" s="6" t="s">
        <v>19</v>
      </c>
      <c r="E8" s="8">
        <v>149</v>
      </c>
      <c r="F8" s="8">
        <v>133</v>
      </c>
      <c r="G8" s="9">
        <v>25</v>
      </c>
      <c r="H8" s="10">
        <v>95</v>
      </c>
      <c r="I8" s="8">
        <v>82</v>
      </c>
      <c r="J8" s="8">
        <v>0</v>
      </c>
      <c r="K8" s="8" t="s">
        <v>70</v>
      </c>
      <c r="L8" s="8" t="s">
        <v>71</v>
      </c>
      <c r="M8" s="8" t="s">
        <v>70</v>
      </c>
      <c r="N8" s="8" t="s">
        <v>70</v>
      </c>
      <c r="O8" s="8" t="s">
        <v>70</v>
      </c>
      <c r="P8" s="8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5" t="str">
        <f>CONCATENATE("models_strat/symbol_",B8,".CAS")</f>
        <v>models_strat/symbol_denmark.CAS</v>
      </c>
      <c r="AE8" s="5" t="s">
        <v>59</v>
      </c>
      <c r="AF8" s="4" t="str">
        <f>CONCATENATE("loading_screen/symbols/symbol128_",B8,".tga")</f>
        <v>loading_screen/symbols/symbol128_denmark.tga</v>
      </c>
      <c r="AG8" s="12">
        <f t="shared" si="0"/>
        <v>3</v>
      </c>
      <c r="AH8" s="4" t="str">
        <f>CONCATENATE("FACTION_LOGO_",UPPER(B8))</f>
        <v>FACTION_LOGO_DENMARK</v>
      </c>
      <c r="AI8" s="5" t="str">
        <f>CONCATENATE("SMALL_FACTION_LOGO_",UPPER(B8))</f>
        <v>SMALL_FACTION_LOGO_DENMARK</v>
      </c>
      <c r="AJ8" s="14">
        <v>5</v>
      </c>
    </row>
    <row r="9" spans="1:36" ht="15.75" x14ac:dyDescent="0.25">
      <c r="A9">
        <v>4</v>
      </c>
      <c r="B9" s="20" t="s">
        <v>27</v>
      </c>
      <c r="C9" s="6" t="s">
        <v>20</v>
      </c>
      <c r="D9" s="6" t="s">
        <v>21</v>
      </c>
      <c r="E9" s="8">
        <v>22</v>
      </c>
      <c r="F9" s="8">
        <v>149</v>
      </c>
      <c r="G9" s="9">
        <v>63</v>
      </c>
      <c r="H9" s="10">
        <v>0</v>
      </c>
      <c r="I9" s="8">
        <v>122</v>
      </c>
      <c r="J9" s="8">
        <v>40</v>
      </c>
      <c r="K9" s="8" t="s">
        <v>70</v>
      </c>
      <c r="L9" s="8" t="s">
        <v>71</v>
      </c>
      <c r="M9" s="8" t="s">
        <v>70</v>
      </c>
      <c r="N9" s="8" t="s">
        <v>70</v>
      </c>
      <c r="O9" s="8" t="s">
        <v>70</v>
      </c>
      <c r="P9" s="8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5" t="str">
        <f>CONCATENATE("models_strat/symbol_",B9,".CAS")</f>
        <v>models_strat/symbol_egypt.CAS</v>
      </c>
      <c r="AE9" s="5" t="s">
        <v>59</v>
      </c>
      <c r="AF9" s="4" t="str">
        <f>CONCATENATE("loading_screen/symbols/symbol128_",B9,".tga")</f>
        <v>loading_screen/symbols/symbol128_egypt.tga</v>
      </c>
      <c r="AG9" s="12">
        <f t="shared" si="0"/>
        <v>4</v>
      </c>
      <c r="AH9" s="4" t="str">
        <f>CONCATENATE("FACTION_LOGO_",UPPER(B9))</f>
        <v>FACTION_LOGO_EGYPT</v>
      </c>
      <c r="AI9" s="5" t="str">
        <f>CONCATENATE("SMALL_FACTION_LOGO_",UPPER(B9))</f>
        <v>SMALL_FACTION_LOGO_EGYPT</v>
      </c>
      <c r="AJ9" s="14">
        <v>5</v>
      </c>
    </row>
    <row r="10" spans="1:36" ht="15.75" x14ac:dyDescent="0.25">
      <c r="A10">
        <v>5</v>
      </c>
      <c r="B10" s="20" t="s">
        <v>28</v>
      </c>
      <c r="C10" s="6" t="s">
        <v>25</v>
      </c>
      <c r="D10" s="6" t="s">
        <v>19</v>
      </c>
      <c r="E10" s="8">
        <v>65</v>
      </c>
      <c r="F10" s="8">
        <v>57</v>
      </c>
      <c r="G10" s="9">
        <v>144</v>
      </c>
      <c r="H10" s="10">
        <v>0</v>
      </c>
      <c r="I10" s="8">
        <v>16</v>
      </c>
      <c r="J10" s="8">
        <v>94</v>
      </c>
      <c r="K10" s="8" t="s">
        <v>70</v>
      </c>
      <c r="L10" s="8" t="s">
        <v>71</v>
      </c>
      <c r="M10" s="8" t="s">
        <v>70</v>
      </c>
      <c r="N10" s="8" t="s">
        <v>70</v>
      </c>
      <c r="O10" s="8" t="s">
        <v>70</v>
      </c>
      <c r="P10" s="8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5" t="str">
        <f>CONCATENATE("models_strat/symbol_",B10,".CAS")</f>
        <v>models_strat/symbol_scotland.CAS</v>
      </c>
      <c r="AE10" s="5" t="s">
        <v>59</v>
      </c>
      <c r="AF10" s="4" t="str">
        <f>CONCATENATE("loading_screen/symbols/symbol128_",B10,".tga")</f>
        <v>loading_screen/symbols/symbol128_scotland.tga</v>
      </c>
      <c r="AG10" s="12">
        <f t="shared" si="0"/>
        <v>5</v>
      </c>
      <c r="AH10" s="4" t="str">
        <f>CONCATENATE("FACTION_LOGO_",UPPER(B10))</f>
        <v>FACTION_LOGO_SCOTLAND</v>
      </c>
      <c r="AI10" s="5" t="str">
        <f>CONCATENATE("SMALL_FACTION_LOGO_",UPPER(B10))</f>
        <v>SMALL_FACTION_LOGO_SCOTLAND</v>
      </c>
      <c r="AJ10" s="14">
        <v>5</v>
      </c>
    </row>
    <row r="11" spans="1:36" ht="15.75" x14ac:dyDescent="0.25">
      <c r="A11">
        <v>6</v>
      </c>
      <c r="B11" s="20" t="s">
        <v>29</v>
      </c>
      <c r="C11" s="6" t="s">
        <v>30</v>
      </c>
      <c r="D11" s="6" t="s">
        <v>31</v>
      </c>
      <c r="E11" s="8">
        <v>115</v>
      </c>
      <c r="F11" s="8">
        <v>52</v>
      </c>
      <c r="G11" s="9">
        <v>23</v>
      </c>
      <c r="H11" s="10">
        <v>77</v>
      </c>
      <c r="I11" s="8">
        <v>29</v>
      </c>
      <c r="J11" s="8">
        <v>8</v>
      </c>
      <c r="K11" s="8" t="s">
        <v>70</v>
      </c>
      <c r="L11" s="8" t="s">
        <v>71</v>
      </c>
      <c r="M11" s="8" t="s">
        <v>71</v>
      </c>
      <c r="N11" s="8" t="s">
        <v>71</v>
      </c>
      <c r="O11" s="8" t="s">
        <v>70</v>
      </c>
      <c r="P11" s="8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7" t="str">
        <f>CONCATENATE("models_strat/symbol_",B11,".CAS")</f>
        <v>models_strat/symbol_cumans.CAS</v>
      </c>
      <c r="AE11" s="5" t="s">
        <v>59</v>
      </c>
      <c r="AF11" s="11" t="str">
        <f>CONCATENATE("loading_screen/symbols/symbol128_",B11,".tga")</f>
        <v>loading_screen/symbols/symbol128_cumans.tga</v>
      </c>
      <c r="AG11" s="12">
        <f t="shared" si="0"/>
        <v>6</v>
      </c>
      <c r="AH11" s="4" t="str">
        <f>CONCATENATE("FACTION_LOGO_",UPPER(B11))</f>
        <v>FACTION_LOGO_CUMANS</v>
      </c>
      <c r="AI11" s="5" t="str">
        <f>CONCATENATE("SMALL_FACTION_LOGO_",UPPER(B11))</f>
        <v>SMALL_FACTION_LOGO_CUMANS</v>
      </c>
      <c r="AJ11" s="14">
        <v>5</v>
      </c>
    </row>
    <row r="12" spans="1:36" ht="15.75" x14ac:dyDescent="0.25">
      <c r="A12">
        <v>7</v>
      </c>
      <c r="B12" s="20" t="s">
        <v>32</v>
      </c>
      <c r="C12" s="6" t="s">
        <v>20</v>
      </c>
      <c r="D12" s="6" t="s">
        <v>21</v>
      </c>
      <c r="E12" s="8">
        <v>27</v>
      </c>
      <c r="F12" s="8">
        <v>158</v>
      </c>
      <c r="G12" s="9">
        <v>179</v>
      </c>
      <c r="H12" s="10">
        <v>6</v>
      </c>
      <c r="I12" s="8">
        <v>111</v>
      </c>
      <c r="J12" s="8">
        <v>128</v>
      </c>
      <c r="K12" s="8" t="s">
        <v>70</v>
      </c>
      <c r="L12" s="8" t="s">
        <v>71</v>
      </c>
      <c r="M12" s="8" t="s">
        <v>70</v>
      </c>
      <c r="N12" s="8" t="s">
        <v>70</v>
      </c>
      <c r="O12" s="8" t="s">
        <v>70</v>
      </c>
      <c r="P12" s="8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5" t="str">
        <f>CONCATENATE("models_strat/symbol_",B12,".CAS")</f>
        <v>models_strat/symbol_turks.CAS</v>
      </c>
      <c r="AE12" s="5" t="s">
        <v>59</v>
      </c>
      <c r="AF12" s="4" t="str">
        <f>CONCATENATE("loading_screen/symbols/symbol128_",B12,".tga")</f>
        <v>loading_screen/symbols/symbol128_turks.tga</v>
      </c>
      <c r="AG12" s="12">
        <f t="shared" si="0"/>
        <v>7</v>
      </c>
      <c r="AH12" s="4" t="str">
        <f>CONCATENATE("FACTION_LOGO_",UPPER(B12))</f>
        <v>FACTION_LOGO_TURKS</v>
      </c>
      <c r="AI12" s="5" t="str">
        <f>CONCATENATE("SMALL_FACTION_LOGO_",UPPER(B12))</f>
        <v>SMALL_FACTION_LOGO_TURKS</v>
      </c>
      <c r="AJ12" s="14">
        <v>5</v>
      </c>
    </row>
    <row r="13" spans="1:36" ht="15.75" x14ac:dyDescent="0.25">
      <c r="A13">
        <v>8</v>
      </c>
      <c r="B13" s="20" t="s">
        <v>33</v>
      </c>
      <c r="C13" s="6" t="s">
        <v>25</v>
      </c>
      <c r="D13" s="6" t="s">
        <v>19</v>
      </c>
      <c r="E13" s="8">
        <v>23</v>
      </c>
      <c r="F13" s="8">
        <v>87</v>
      </c>
      <c r="G13" s="9">
        <v>153</v>
      </c>
      <c r="H13" s="10">
        <v>6</v>
      </c>
      <c r="I13" s="8">
        <v>59</v>
      </c>
      <c r="J13" s="8">
        <v>115</v>
      </c>
      <c r="K13" s="8" t="s">
        <v>70</v>
      </c>
      <c r="L13" s="8" t="s">
        <v>71</v>
      </c>
      <c r="M13" s="8" t="s">
        <v>70</v>
      </c>
      <c r="N13" s="8" t="s">
        <v>70</v>
      </c>
      <c r="O13" s="8" t="s">
        <v>70</v>
      </c>
      <c r="P13" s="8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5" t="str">
        <f>CONCATENATE("models_strat/symbol_",B13,".CAS")</f>
        <v>models_strat/symbol_france.CAS</v>
      </c>
      <c r="AE13" s="5" t="s">
        <v>59</v>
      </c>
      <c r="AF13" s="4" t="str">
        <f>CONCATENATE("loading_screen/symbols/symbol128_",B13,".tga")</f>
        <v>loading_screen/symbols/symbol128_france.tga</v>
      </c>
      <c r="AG13" s="12">
        <f t="shared" si="0"/>
        <v>8</v>
      </c>
      <c r="AH13" s="4" t="str">
        <f>CONCATENATE("FACTION_LOGO_",UPPER(B13))</f>
        <v>FACTION_LOGO_FRANCE</v>
      </c>
      <c r="AI13" s="5" t="str">
        <f>CONCATENATE("SMALL_FACTION_LOGO_",UPPER(B13))</f>
        <v>SMALL_FACTION_LOGO_FRANCE</v>
      </c>
      <c r="AJ13" s="14">
        <v>5</v>
      </c>
    </row>
    <row r="14" spans="1:36" ht="15.75" x14ac:dyDescent="0.25">
      <c r="A14">
        <v>9</v>
      </c>
      <c r="B14" s="20" t="s">
        <v>34</v>
      </c>
      <c r="C14" s="6" t="s">
        <v>25</v>
      </c>
      <c r="D14" s="6" t="s">
        <v>19</v>
      </c>
      <c r="E14" s="8">
        <v>230</v>
      </c>
      <c r="F14" s="8">
        <v>191</v>
      </c>
      <c r="G14" s="9">
        <v>57</v>
      </c>
      <c r="H14" s="10">
        <v>173</v>
      </c>
      <c r="I14" s="8">
        <v>140</v>
      </c>
      <c r="J14" s="8">
        <v>25</v>
      </c>
      <c r="K14" s="8" t="s">
        <v>70</v>
      </c>
      <c r="L14" s="8" t="s">
        <v>71</v>
      </c>
      <c r="M14" s="8" t="s">
        <v>70</v>
      </c>
      <c r="N14" s="8" t="s">
        <v>70</v>
      </c>
      <c r="O14" s="8" t="s">
        <v>70</v>
      </c>
      <c r="P14" s="8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" t="str">
        <f>CONCATENATE("models_strat/symbol_",B14,".CAS")</f>
        <v>models_strat/symbol_hre.CAS</v>
      </c>
      <c r="AE14" s="5" t="s">
        <v>59</v>
      </c>
      <c r="AF14" s="4" t="str">
        <f>CONCATENATE("loading_screen/symbols/symbol128_",B14,".tga")</f>
        <v>loading_screen/symbols/symbol128_hre.tga</v>
      </c>
      <c r="AG14" s="12">
        <f t="shared" si="0"/>
        <v>9</v>
      </c>
      <c r="AH14" s="4" t="str">
        <f>CONCATENATE("FACTION_LOGO_",UPPER(B14))</f>
        <v>FACTION_LOGO_HRE</v>
      </c>
      <c r="AI14" s="5" t="str">
        <f>CONCATENATE("SMALL_FACTION_LOGO_",UPPER(B14))</f>
        <v>SMALL_FACTION_LOGO_HRE</v>
      </c>
      <c r="AJ14" s="14">
        <v>5</v>
      </c>
    </row>
    <row r="15" spans="1:36" ht="15.75" x14ac:dyDescent="0.25">
      <c r="A15">
        <v>10</v>
      </c>
      <c r="B15" s="20" t="s">
        <v>35</v>
      </c>
      <c r="C15" s="6" t="s">
        <v>25</v>
      </c>
      <c r="D15" s="6" t="s">
        <v>19</v>
      </c>
      <c r="E15" s="8">
        <v>230</v>
      </c>
      <c r="F15" s="8">
        <v>34</v>
      </c>
      <c r="G15" s="9">
        <v>34</v>
      </c>
      <c r="H15" s="10">
        <v>179</v>
      </c>
      <c r="I15" s="8">
        <v>9</v>
      </c>
      <c r="J15" s="8">
        <v>9</v>
      </c>
      <c r="K15" s="8" t="s">
        <v>70</v>
      </c>
      <c r="L15" s="8" t="s">
        <v>71</v>
      </c>
      <c r="M15" s="8" t="s">
        <v>70</v>
      </c>
      <c r="N15" s="8" t="s">
        <v>70</v>
      </c>
      <c r="O15" s="8" t="s">
        <v>70</v>
      </c>
      <c r="P15" s="8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5" t="str">
        <f>CONCATENATE("models_strat/symbol_",B15,".CAS")</f>
        <v>models_strat/symbol_england.CAS</v>
      </c>
      <c r="AE15" s="5" t="s">
        <v>59</v>
      </c>
      <c r="AF15" s="4" t="str">
        <f>CONCATENATE("loading_screen/symbols/symbol128_",B15,".tga")</f>
        <v>loading_screen/symbols/symbol128_england.tga</v>
      </c>
      <c r="AG15" s="12">
        <f t="shared" si="0"/>
        <v>10</v>
      </c>
      <c r="AH15" s="4" t="str">
        <f>CONCATENATE("FACTION_LOGO_",UPPER(B15))</f>
        <v>FACTION_LOGO_ENGLAND</v>
      </c>
      <c r="AI15" s="5" t="str">
        <f>CONCATENATE("SMALL_FACTION_LOGO_",UPPER(B15))</f>
        <v>SMALL_FACTION_LOGO_ENGLAND</v>
      </c>
      <c r="AJ15" s="14">
        <v>5</v>
      </c>
    </row>
    <row r="16" spans="1:36" ht="15.75" x14ac:dyDescent="0.25">
      <c r="A16">
        <v>11</v>
      </c>
      <c r="B16" s="20" t="s">
        <v>36</v>
      </c>
      <c r="C16" s="6" t="s">
        <v>18</v>
      </c>
      <c r="D16" s="6" t="s">
        <v>19</v>
      </c>
      <c r="E16" s="8">
        <v>175</v>
      </c>
      <c r="F16" s="8">
        <v>195</v>
      </c>
      <c r="G16" s="9">
        <v>222</v>
      </c>
      <c r="H16" s="10">
        <v>122</v>
      </c>
      <c r="I16" s="8">
        <v>142</v>
      </c>
      <c r="J16" s="8">
        <v>167</v>
      </c>
      <c r="K16" s="8" t="s">
        <v>70</v>
      </c>
      <c r="L16" s="8" t="s">
        <v>71</v>
      </c>
      <c r="M16" s="8" t="s">
        <v>70</v>
      </c>
      <c r="N16" s="8" t="s">
        <v>70</v>
      </c>
      <c r="O16" s="8" t="s">
        <v>70</v>
      </c>
      <c r="P16" s="8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5" t="str">
        <f>CONCATENATE("models_strat/symbol_",B16,".CAS")</f>
        <v>models_strat/symbol_portugal.CAS</v>
      </c>
      <c r="AE16" s="5" t="s">
        <v>59</v>
      </c>
      <c r="AF16" s="4" t="str">
        <f>CONCATENATE("loading_screen/symbols/symbol128_",B16,".tga")</f>
        <v>loading_screen/symbols/symbol128_portugal.tga</v>
      </c>
      <c r="AG16" s="12">
        <f t="shared" si="0"/>
        <v>11</v>
      </c>
      <c r="AH16" s="4" t="str">
        <f>CONCATENATE("FACTION_LOGO_",UPPER(B16))</f>
        <v>FACTION_LOGO_PORTUGAL</v>
      </c>
      <c r="AI16" s="5" t="str">
        <f>CONCATENATE("SMALL_FACTION_LOGO_",UPPER(B16))</f>
        <v>SMALL_FACTION_LOGO_PORTUGAL</v>
      </c>
      <c r="AJ16" s="14">
        <v>5</v>
      </c>
    </row>
    <row r="17" spans="1:36" ht="15.75" x14ac:dyDescent="0.25">
      <c r="A17">
        <v>12</v>
      </c>
      <c r="B17" s="20" t="s">
        <v>37</v>
      </c>
      <c r="C17" s="6" t="s">
        <v>30</v>
      </c>
      <c r="D17" s="6" t="s">
        <v>19</v>
      </c>
      <c r="E17" s="8">
        <v>230</v>
      </c>
      <c r="F17" s="8">
        <v>115</v>
      </c>
      <c r="G17" s="9">
        <v>123</v>
      </c>
      <c r="H17" s="10">
        <v>179</v>
      </c>
      <c r="I17" s="8">
        <v>71</v>
      </c>
      <c r="J17" s="8">
        <v>79</v>
      </c>
      <c r="K17" s="8" t="s">
        <v>70</v>
      </c>
      <c r="L17" s="8" t="s">
        <v>71</v>
      </c>
      <c r="M17" s="8" t="s">
        <v>71</v>
      </c>
      <c r="N17" s="8" t="s">
        <v>70</v>
      </c>
      <c r="O17" s="8" t="s">
        <v>70</v>
      </c>
      <c r="P17" s="8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5" t="str">
        <f>CONCATENATE("models_strat/symbol_",B17,".CAS")</f>
        <v>models_strat/symbol_poland.CAS</v>
      </c>
      <c r="AE17" s="5" t="s">
        <v>59</v>
      </c>
      <c r="AF17" s="4" t="str">
        <f>CONCATENATE("loading_screen/symbols/symbol128_",B17,".tga")</f>
        <v>loading_screen/symbols/symbol128_poland.tga</v>
      </c>
      <c r="AG17" s="12">
        <f t="shared" si="0"/>
        <v>12</v>
      </c>
      <c r="AH17" s="4" t="str">
        <f>CONCATENATE("FACTION_LOGO_",UPPER(B17))</f>
        <v>FACTION_LOGO_POLAND</v>
      </c>
      <c r="AI17" s="5" t="str">
        <f>CONCATENATE("SMALL_FACTION_LOGO_",UPPER(B17))</f>
        <v>SMALL_FACTION_LOGO_POLAND</v>
      </c>
      <c r="AJ17" s="14">
        <v>5</v>
      </c>
    </row>
    <row r="18" spans="1:36" ht="15.75" x14ac:dyDescent="0.25">
      <c r="A18">
        <v>13</v>
      </c>
      <c r="B18" s="20" t="s">
        <v>38</v>
      </c>
      <c r="C18" s="6" t="s">
        <v>39</v>
      </c>
      <c r="D18" s="6" t="s">
        <v>40</v>
      </c>
      <c r="E18" s="8">
        <v>114</v>
      </c>
      <c r="F18" s="8">
        <v>52</v>
      </c>
      <c r="G18" s="9">
        <v>115</v>
      </c>
      <c r="H18" s="10">
        <v>76</v>
      </c>
      <c r="I18" s="8">
        <v>27</v>
      </c>
      <c r="J18" s="8">
        <v>77</v>
      </c>
      <c r="K18" s="8" t="s">
        <v>70</v>
      </c>
      <c r="L18" s="8" t="s">
        <v>71</v>
      </c>
      <c r="M18" s="8" t="s">
        <v>70</v>
      </c>
      <c r="N18" s="8" t="s">
        <v>70</v>
      </c>
      <c r="O18" s="8" t="s">
        <v>70</v>
      </c>
      <c r="P18" s="8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5" t="str">
        <f>CONCATENATE("models_strat/symbol_",B18,".CAS")</f>
        <v>models_strat/symbol_byzantium.CAS</v>
      </c>
      <c r="AE18" s="5" t="s">
        <v>59</v>
      </c>
      <c r="AF18" s="4" t="str">
        <f>CONCATENATE("loading_screen/symbols/symbol128_",B18,".tga")</f>
        <v>loading_screen/symbols/symbol128_byzantium.tga</v>
      </c>
      <c r="AG18" s="12">
        <f t="shared" si="0"/>
        <v>13</v>
      </c>
      <c r="AH18" s="4" t="str">
        <f>CONCATENATE("FACTION_LOGO_",UPPER(B18))</f>
        <v>FACTION_LOGO_BYZANTIUM</v>
      </c>
      <c r="AI18" s="5" t="str">
        <f>CONCATENATE("SMALL_FACTION_LOGO_",UPPER(B18))</f>
        <v>SMALL_FACTION_LOGO_BYZANTIUM</v>
      </c>
      <c r="AJ18" s="14">
        <v>5</v>
      </c>
    </row>
    <row r="19" spans="1:36" ht="15.75" x14ac:dyDescent="0.25">
      <c r="A19">
        <v>14</v>
      </c>
      <c r="B19" s="20" t="s">
        <v>41</v>
      </c>
      <c r="C19" s="6" t="s">
        <v>20</v>
      </c>
      <c r="D19" s="6" t="s">
        <v>21</v>
      </c>
      <c r="E19" s="8">
        <v>230</v>
      </c>
      <c r="F19" s="8">
        <v>107</v>
      </c>
      <c r="G19" s="9">
        <v>34</v>
      </c>
      <c r="H19" s="10">
        <v>179</v>
      </c>
      <c r="I19" s="8">
        <v>72</v>
      </c>
      <c r="J19" s="8">
        <v>9</v>
      </c>
      <c r="K19" s="8" t="s">
        <v>70</v>
      </c>
      <c r="L19" s="8" t="s">
        <v>71</v>
      </c>
      <c r="M19" s="8" t="s">
        <v>70</v>
      </c>
      <c r="N19" s="8" t="s">
        <v>70</v>
      </c>
      <c r="O19" s="8" t="s">
        <v>70</v>
      </c>
      <c r="P19" s="8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5" t="str">
        <f>CONCATENATE("models_strat/symbol_",B19,".CAS")</f>
        <v>models_strat/symbol_moors.CAS</v>
      </c>
      <c r="AE19" s="5" t="s">
        <v>59</v>
      </c>
      <c r="AF19" s="4" t="str">
        <f>CONCATENATE("loading_screen/symbols/symbol128_",B19,".tga")</f>
        <v>loading_screen/symbols/symbol128_moors.tga</v>
      </c>
      <c r="AG19" s="12">
        <f t="shared" si="0"/>
        <v>14</v>
      </c>
      <c r="AH19" s="4" t="str">
        <f>CONCATENATE("FACTION_LOGO_",UPPER(B19))</f>
        <v>FACTION_LOGO_MOORS</v>
      </c>
      <c r="AI19" s="5" t="str">
        <f>CONCATENATE("SMALL_FACTION_LOGO_",UPPER(B19))</f>
        <v>SMALL_FACTION_LOGO_MOORS</v>
      </c>
      <c r="AJ19" s="14">
        <v>5</v>
      </c>
    </row>
    <row r="20" spans="1:36" ht="15.75" x14ac:dyDescent="0.25">
      <c r="A20">
        <v>15</v>
      </c>
      <c r="B20" s="20" t="s">
        <v>42</v>
      </c>
      <c r="C20" s="6" t="s">
        <v>30</v>
      </c>
      <c r="D20" s="6" t="s">
        <v>40</v>
      </c>
      <c r="E20" s="8">
        <v>39</v>
      </c>
      <c r="F20" s="8">
        <v>45</v>
      </c>
      <c r="G20" s="9">
        <v>131</v>
      </c>
      <c r="H20" s="10">
        <v>0</v>
      </c>
      <c r="I20" s="8">
        <v>0</v>
      </c>
      <c r="J20" s="8">
        <v>80</v>
      </c>
      <c r="K20" s="8" t="s">
        <v>70</v>
      </c>
      <c r="L20" s="8" t="s">
        <v>71</v>
      </c>
      <c r="M20" s="8" t="s">
        <v>70</v>
      </c>
      <c r="N20" s="8" t="s">
        <v>70</v>
      </c>
      <c r="O20" s="8" t="s">
        <v>70</v>
      </c>
      <c r="P20" s="8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5" t="str">
        <f>CONCATENATE("models_strat/symbol_",B20,".CAS")</f>
        <v>models_strat/symbol_russia.CAS</v>
      </c>
      <c r="AE20" s="5" t="s">
        <v>59</v>
      </c>
      <c r="AF20" s="4" t="str">
        <f>CONCATENATE("loading_screen/symbols/symbol128_",B20,".tga")</f>
        <v>loading_screen/symbols/symbol128_russia.tga</v>
      </c>
      <c r="AG20" s="12">
        <f t="shared" si="0"/>
        <v>15</v>
      </c>
      <c r="AH20" s="4" t="str">
        <f>CONCATENATE("FACTION_LOGO_",UPPER(B20))</f>
        <v>FACTION_LOGO_RUSSIA</v>
      </c>
      <c r="AI20" s="5" t="str">
        <f>CONCATENATE("SMALL_FACTION_LOGO_",UPPER(B20))</f>
        <v>SMALL_FACTION_LOGO_RUSSIA</v>
      </c>
      <c r="AJ20" s="14">
        <v>5</v>
      </c>
    </row>
    <row r="21" spans="1:36" ht="15.75" x14ac:dyDescent="0.25">
      <c r="A21">
        <v>16</v>
      </c>
      <c r="B21" s="20" t="s">
        <v>43</v>
      </c>
      <c r="C21" s="6" t="s">
        <v>18</v>
      </c>
      <c r="D21" s="6" t="s">
        <v>19</v>
      </c>
      <c r="E21" s="8">
        <v>255</v>
      </c>
      <c r="F21" s="8">
        <v>183</v>
      </c>
      <c r="G21" s="9">
        <v>38</v>
      </c>
      <c r="H21" s="10">
        <v>188</v>
      </c>
      <c r="I21" s="8">
        <v>117</v>
      </c>
      <c r="J21" s="8">
        <v>0</v>
      </c>
      <c r="K21" s="8" t="s">
        <v>70</v>
      </c>
      <c r="L21" s="8" t="s">
        <v>71</v>
      </c>
      <c r="M21" s="8" t="s">
        <v>70</v>
      </c>
      <c r="N21" s="8" t="s">
        <v>70</v>
      </c>
      <c r="O21" s="8" t="s">
        <v>70</v>
      </c>
      <c r="P21" s="8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5" t="str">
        <f>CONCATENATE("models_strat/symbol_",B21,".CAS")</f>
        <v>models_strat/symbol_spain.CAS</v>
      </c>
      <c r="AE21" s="5" t="s">
        <v>59</v>
      </c>
      <c r="AF21" s="4" t="str">
        <f>CONCATENATE("loading_screen/symbols/symbol128_",B21,".tga")</f>
        <v>loading_screen/symbols/symbol128_spain.tga</v>
      </c>
      <c r="AG21" s="12">
        <f t="shared" si="0"/>
        <v>16</v>
      </c>
      <c r="AH21" s="4" t="str">
        <f>CONCATENATE("FACTION_LOGO_",UPPER(B21))</f>
        <v>FACTION_LOGO_SPAIN</v>
      </c>
      <c r="AI21" s="5" t="str">
        <f>CONCATENATE("SMALL_FACTION_LOGO_",UPPER(B21))</f>
        <v>SMALL_FACTION_LOGO_SPAIN</v>
      </c>
      <c r="AJ21" s="14">
        <v>5</v>
      </c>
    </row>
    <row r="22" spans="1:36" ht="15.75" x14ac:dyDescent="0.25">
      <c r="A22">
        <v>17</v>
      </c>
      <c r="B22" s="20" t="s">
        <v>44</v>
      </c>
      <c r="C22" s="6" t="s">
        <v>30</v>
      </c>
      <c r="D22" s="6" t="s">
        <v>19</v>
      </c>
      <c r="E22" s="8">
        <v>217</v>
      </c>
      <c r="F22" s="8">
        <v>83</v>
      </c>
      <c r="G22" s="9">
        <v>65</v>
      </c>
      <c r="H22" s="10">
        <v>166</v>
      </c>
      <c r="I22" s="8">
        <v>49</v>
      </c>
      <c r="J22" s="8">
        <v>33</v>
      </c>
      <c r="K22" s="8" t="s">
        <v>70</v>
      </c>
      <c r="L22" s="8" t="s">
        <v>71</v>
      </c>
      <c r="M22" s="8" t="s">
        <v>71</v>
      </c>
      <c r="N22" s="8" t="s">
        <v>70</v>
      </c>
      <c r="O22" s="8" t="s">
        <v>70</v>
      </c>
      <c r="P22" s="8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5" t="str">
        <f>CONCATENATE("models_strat/symbol_",B22,".CAS")</f>
        <v>models_strat/symbol_hungary.CAS</v>
      </c>
      <c r="AE22" s="5" t="s">
        <v>59</v>
      </c>
      <c r="AF22" s="4" t="str">
        <f>CONCATENATE("loading_screen/symbols/symbol128_",B22,".tga")</f>
        <v>loading_screen/symbols/symbol128_hungary.tga</v>
      </c>
      <c r="AG22" s="12">
        <f t="shared" si="0"/>
        <v>17</v>
      </c>
      <c r="AH22" s="4" t="str">
        <f>CONCATENATE("FACTION_LOGO_",UPPER(B22))</f>
        <v>FACTION_LOGO_HUNGARY</v>
      </c>
      <c r="AI22" s="5" t="str">
        <f>CONCATENATE("SMALL_FACTION_LOGO_",UPPER(B22))</f>
        <v>SMALL_FACTION_LOGO_HUNGARY</v>
      </c>
      <c r="AJ22" s="14">
        <v>5</v>
      </c>
    </row>
    <row r="23" spans="1:36" ht="15.75" x14ac:dyDescent="0.25">
      <c r="A23">
        <v>18</v>
      </c>
      <c r="B23" s="20" t="s">
        <v>45</v>
      </c>
      <c r="C23" s="6" t="s">
        <v>18</v>
      </c>
      <c r="D23" s="6" t="s">
        <v>19</v>
      </c>
      <c r="E23" s="8">
        <v>139</v>
      </c>
      <c r="F23" s="8">
        <v>191</v>
      </c>
      <c r="G23" s="9">
        <v>86</v>
      </c>
      <c r="H23" s="10">
        <v>95</v>
      </c>
      <c r="I23" s="8">
        <v>140</v>
      </c>
      <c r="J23" s="8">
        <v>49</v>
      </c>
      <c r="K23" s="8" t="s">
        <v>70</v>
      </c>
      <c r="L23" s="8" t="s">
        <v>71</v>
      </c>
      <c r="M23" s="8" t="s">
        <v>70</v>
      </c>
      <c r="N23" s="8" t="s">
        <v>70</v>
      </c>
      <c r="O23" s="8" t="s">
        <v>70</v>
      </c>
      <c r="P23" s="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7" t="str">
        <f>CONCATENATE("models_strat/symbol_",B23,".CAS")</f>
        <v>models_strat/symbol_aragon.CAS</v>
      </c>
      <c r="AE23" s="5" t="s">
        <v>59</v>
      </c>
      <c r="AF23" s="11" t="str">
        <f>CONCATENATE("loading_screen/symbols/symbol128_",B23,".tga")</f>
        <v>loading_screen/symbols/symbol128_aragon.tga</v>
      </c>
      <c r="AG23" s="12">
        <f t="shared" si="0"/>
        <v>18</v>
      </c>
      <c r="AH23" s="4" t="str">
        <f>CONCATENATE("FACTION_LOGO_",UPPER(B23))</f>
        <v>FACTION_LOGO_ARAGON</v>
      </c>
      <c r="AI23" s="5" t="str">
        <f>CONCATENATE("SMALL_FACTION_LOGO_",UPPER(B23))</f>
        <v>SMALL_FACTION_LOGO_ARAGON</v>
      </c>
      <c r="AJ23" s="14">
        <v>5</v>
      </c>
    </row>
    <row r="24" spans="1:36" ht="15.75" x14ac:dyDescent="0.25">
      <c r="A24">
        <v>19</v>
      </c>
      <c r="B24" s="20" t="s">
        <v>46</v>
      </c>
      <c r="C24" s="6" t="s">
        <v>30</v>
      </c>
      <c r="D24" s="6" t="s">
        <v>31</v>
      </c>
      <c r="E24" s="8">
        <v>184</v>
      </c>
      <c r="F24" s="8">
        <v>104</v>
      </c>
      <c r="G24" s="9">
        <v>78</v>
      </c>
      <c r="H24" s="10">
        <v>128</v>
      </c>
      <c r="I24" s="8">
        <v>55</v>
      </c>
      <c r="J24" s="8">
        <v>34</v>
      </c>
      <c r="K24" s="8" t="s">
        <v>70</v>
      </c>
      <c r="L24" s="8" t="s">
        <v>71</v>
      </c>
      <c r="M24" s="8" t="s">
        <v>71</v>
      </c>
      <c r="N24" s="8" t="s">
        <v>70</v>
      </c>
      <c r="O24" s="8" t="s">
        <v>70</v>
      </c>
      <c r="P24" s="8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5" t="str">
        <f>CONCATENATE("models_strat/symbol_",B24,".CAS")</f>
        <v>models_strat/symbol_lithuania.CAS</v>
      </c>
      <c r="AE24" s="5" t="s">
        <v>59</v>
      </c>
      <c r="AF24" s="11" t="str">
        <f>CONCATENATE("loading_screen/symbols/symbol128_",B24,".tga")</f>
        <v>loading_screen/symbols/symbol128_lithuania.tga</v>
      </c>
      <c r="AG24" s="12">
        <f t="shared" si="0"/>
        <v>19</v>
      </c>
      <c r="AH24" s="4" t="str">
        <f>CONCATENATE("FACTION_LOGO_",UPPER(B24))</f>
        <v>FACTION_LOGO_LITHUANIA</v>
      </c>
      <c r="AI24" s="5" t="str">
        <f>CONCATENATE("SMALL_FACTION_LOGO_",UPPER(B24))</f>
        <v>SMALL_FACTION_LOGO_LITHUANIA</v>
      </c>
      <c r="AJ24" s="14">
        <v>5</v>
      </c>
    </row>
    <row r="25" spans="1:36" ht="15.75" x14ac:dyDescent="0.25">
      <c r="A25">
        <v>20</v>
      </c>
      <c r="B25" s="20" t="s">
        <v>47</v>
      </c>
      <c r="C25" s="6" t="s">
        <v>30</v>
      </c>
      <c r="D25" s="6" t="s">
        <v>40</v>
      </c>
      <c r="E25" s="8">
        <v>118</v>
      </c>
      <c r="F25" s="8">
        <v>168</v>
      </c>
      <c r="G25" s="9">
        <v>253</v>
      </c>
      <c r="H25" s="10">
        <v>58</v>
      </c>
      <c r="I25" s="8">
        <v>117</v>
      </c>
      <c r="J25" s="8">
        <v>196</v>
      </c>
      <c r="K25" s="8" t="s">
        <v>70</v>
      </c>
      <c r="L25" s="8" t="s">
        <v>71</v>
      </c>
      <c r="M25" s="8" t="s">
        <v>70</v>
      </c>
      <c r="N25" s="8" t="s">
        <v>70</v>
      </c>
      <c r="O25" s="8" t="s">
        <v>70</v>
      </c>
      <c r="P25" s="8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7" t="str">
        <f>CONCATENATE("models_strat/symbol_",B25,".CAS")</f>
        <v>models_strat/symbol_kievan_rus.CAS</v>
      </c>
      <c r="AE25" s="5" t="s">
        <v>59</v>
      </c>
      <c r="AF25" s="11" t="str">
        <f>CONCATENATE("loading_screen/symbols/symbol128_",B25,".tga")</f>
        <v>loading_screen/symbols/symbol128_kievan_rus.tga</v>
      </c>
      <c r="AG25" s="12">
        <f t="shared" si="0"/>
        <v>20</v>
      </c>
      <c r="AH25" s="4" t="str">
        <f>CONCATENATE("FACTION_LOGO_",UPPER(B25))</f>
        <v>FACTION_LOGO_KIEVAN_RUS</v>
      </c>
      <c r="AI25" s="5" t="str">
        <f>CONCATENATE("SMALL_FACTION_LOGO_",UPPER(B25))</f>
        <v>SMALL_FACTION_LOGO_KIEVAN_RUS</v>
      </c>
      <c r="AJ25" s="14">
        <v>5</v>
      </c>
    </row>
    <row r="26" spans="1:36" ht="15.75" x14ac:dyDescent="0.25">
      <c r="A26">
        <v>21</v>
      </c>
      <c r="B26" s="20" t="s">
        <v>48</v>
      </c>
      <c r="C26" s="6" t="s">
        <v>39</v>
      </c>
      <c r="D26" s="6" t="s">
        <v>40</v>
      </c>
      <c r="E26" s="8">
        <v>255</v>
      </c>
      <c r="F26" s="8">
        <v>146</v>
      </c>
      <c r="G26" s="9">
        <v>70</v>
      </c>
      <c r="H26" s="10">
        <v>236</v>
      </c>
      <c r="I26" s="8">
        <v>89</v>
      </c>
      <c r="J26" s="8">
        <v>0</v>
      </c>
      <c r="K26" s="8" t="s">
        <v>70</v>
      </c>
      <c r="L26" s="8" t="s">
        <v>71</v>
      </c>
      <c r="M26" s="8" t="s">
        <v>71</v>
      </c>
      <c r="N26" s="8" t="s">
        <v>70</v>
      </c>
      <c r="O26" s="8" t="s">
        <v>70</v>
      </c>
      <c r="P26" s="8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5" t="str">
        <f>CONCATENATE("models_strat/symbol_",B26,".CAS")</f>
        <v>models_strat/symbol_serbia.CAS</v>
      </c>
      <c r="AE26" s="5" t="s">
        <v>59</v>
      </c>
      <c r="AF26" s="11" t="str">
        <f>CONCATENATE("loading_screen/symbols/symbol128_",B26,".tga")</f>
        <v>loading_screen/symbols/symbol128_serbia.tga</v>
      </c>
      <c r="AG26" s="12">
        <f t="shared" si="0"/>
        <v>21</v>
      </c>
      <c r="AH26" s="4" t="str">
        <f>CONCATENATE("FACTION_LOGO_",UPPER(B26))</f>
        <v>FACTION_LOGO_SERBIA</v>
      </c>
      <c r="AI26" s="5" t="str">
        <f>CONCATENATE("SMALL_FACTION_LOGO_",UPPER(B26))</f>
        <v>SMALL_FACTION_LOGO_SERBIA</v>
      </c>
      <c r="AJ26" s="14">
        <v>5</v>
      </c>
    </row>
    <row r="27" spans="1:36" ht="15.75" x14ac:dyDescent="0.25">
      <c r="A27">
        <v>22</v>
      </c>
      <c r="B27" s="20" t="s">
        <v>49</v>
      </c>
      <c r="C27" s="6" t="s">
        <v>39</v>
      </c>
      <c r="D27" s="6" t="s">
        <v>40</v>
      </c>
      <c r="E27" s="8">
        <v>188</v>
      </c>
      <c r="F27" s="8">
        <v>28</v>
      </c>
      <c r="G27" s="9">
        <v>28</v>
      </c>
      <c r="H27" s="10">
        <v>123</v>
      </c>
      <c r="I27" s="8">
        <v>0</v>
      </c>
      <c r="J27" s="8">
        <v>0</v>
      </c>
      <c r="K27" s="8" t="s">
        <v>70</v>
      </c>
      <c r="L27" s="8" t="s">
        <v>71</v>
      </c>
      <c r="M27" s="19" t="s">
        <v>70</v>
      </c>
      <c r="N27" s="8" t="s">
        <v>70</v>
      </c>
      <c r="O27" s="8" t="s">
        <v>70</v>
      </c>
      <c r="P27" s="8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5" t="str">
        <f>CONCATENATE("models_strat/symbol_",B27,".CAS")</f>
        <v>models_strat/symbol_georgia.CAS</v>
      </c>
      <c r="AE27" s="5" t="s">
        <v>59</v>
      </c>
      <c r="AF27" s="4" t="str">
        <f>CONCATENATE("loading_screen/symbols/symbol128_",B27,".tga")</f>
        <v>loading_screen/symbols/symbol128_georgia.tga</v>
      </c>
      <c r="AG27" s="12">
        <f t="shared" si="0"/>
        <v>22</v>
      </c>
      <c r="AH27" s="4" t="str">
        <f>CONCATENATE("FACTION_LOGO_",UPPER(B27))</f>
        <v>FACTION_LOGO_GEORGIA</v>
      </c>
      <c r="AI27" s="5" t="str">
        <f>CONCATENATE("SMALL_FACTION_LOGO_",UPPER(B27))</f>
        <v>SMALL_FACTION_LOGO_GEORGIA</v>
      </c>
      <c r="AJ27" s="14">
        <v>5</v>
      </c>
    </row>
    <row r="28" spans="1:36" ht="15.75" x14ac:dyDescent="0.25">
      <c r="A28">
        <v>23</v>
      </c>
      <c r="B28" s="20" t="s">
        <v>50</v>
      </c>
      <c r="C28" s="6" t="s">
        <v>25</v>
      </c>
      <c r="D28" s="6" t="s">
        <v>19</v>
      </c>
      <c r="E28" s="8">
        <v>128</v>
      </c>
      <c r="F28" s="8">
        <v>39</v>
      </c>
      <c r="G28" s="9">
        <v>29</v>
      </c>
      <c r="H28" s="10">
        <v>73</v>
      </c>
      <c r="I28" s="8">
        <v>0</v>
      </c>
      <c r="J28" s="8">
        <v>0</v>
      </c>
      <c r="K28" s="8" t="s">
        <v>70</v>
      </c>
      <c r="L28" s="8" t="s">
        <v>71</v>
      </c>
      <c r="M28" s="8" t="s">
        <v>70</v>
      </c>
      <c r="N28" s="8" t="s">
        <v>70</v>
      </c>
      <c r="O28" s="8" t="s">
        <v>70</v>
      </c>
      <c r="P28" s="8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5" t="str">
        <f>CONCATENATE("models_strat/symbol_",B28,".CAS")</f>
        <v>models_strat/symbol_norway.CAS</v>
      </c>
      <c r="AE28" s="5" t="s">
        <v>59</v>
      </c>
      <c r="AF28" s="4" t="str">
        <f>CONCATENATE("loading_screen/symbols/symbol128_",B28,".tga")</f>
        <v>loading_screen/symbols/symbol128_norway.tga</v>
      </c>
      <c r="AG28" s="12">
        <f t="shared" si="0"/>
        <v>23</v>
      </c>
      <c r="AH28" s="4" t="str">
        <f>CONCATENATE("FACTION_LOGO_",UPPER(B28))</f>
        <v>FACTION_LOGO_NORWAY</v>
      </c>
      <c r="AI28" s="5" t="str">
        <f>CONCATENATE("SMALL_FACTION_LOGO_",UPPER(B28))</f>
        <v>SMALL_FACTION_LOGO_NORWAY</v>
      </c>
      <c r="AJ28" s="14">
        <v>5</v>
      </c>
    </row>
    <row r="29" spans="1:36" ht="15.75" x14ac:dyDescent="0.25">
      <c r="A29">
        <v>24</v>
      </c>
      <c r="B29" s="20" t="s">
        <v>51</v>
      </c>
      <c r="C29" s="6" t="s">
        <v>25</v>
      </c>
      <c r="D29" s="6" t="s">
        <v>19</v>
      </c>
      <c r="E29" s="8">
        <v>239</v>
      </c>
      <c r="F29" s="8">
        <v>239</v>
      </c>
      <c r="G29" s="9">
        <v>239</v>
      </c>
      <c r="H29" s="10">
        <v>182</v>
      </c>
      <c r="I29" s="8">
        <v>182</v>
      </c>
      <c r="J29" s="8">
        <v>182</v>
      </c>
      <c r="K29" s="8" t="s">
        <v>70</v>
      </c>
      <c r="L29" s="8" t="s">
        <v>71</v>
      </c>
      <c r="M29" s="8" t="s">
        <v>70</v>
      </c>
      <c r="N29" s="8" t="s">
        <v>70</v>
      </c>
      <c r="O29" s="8" t="s">
        <v>70</v>
      </c>
      <c r="P29" s="8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5" t="str">
        <f>CONCATENATE("models_strat/symbol_",B29,".CAS")</f>
        <v>models_strat/symbol_jerusalem.CAS</v>
      </c>
      <c r="AE29" s="5" t="s">
        <v>59</v>
      </c>
      <c r="AF29" s="11" t="str">
        <f>CONCATENATE("loading_screen/symbols/symbol128_",B29,".tga")</f>
        <v>loading_screen/symbols/symbol128_jerusalem.tga</v>
      </c>
      <c r="AG29" s="12">
        <f t="shared" si="0"/>
        <v>24</v>
      </c>
      <c r="AH29" s="4" t="str">
        <f>CONCATENATE("FACTION_LOGO_",UPPER(B29))</f>
        <v>FACTION_LOGO_JERUSALEM</v>
      </c>
      <c r="AI29" s="5" t="str">
        <f>CONCATENATE("SMALL_FACTION_LOGO_",UPPER(B29))</f>
        <v>SMALL_FACTION_LOGO_JERUSALEM</v>
      </c>
      <c r="AJ29" s="14">
        <v>5</v>
      </c>
    </row>
    <row r="30" spans="1:36" ht="15.75" x14ac:dyDescent="0.25">
      <c r="A30">
        <v>25</v>
      </c>
      <c r="B30" s="20" t="s">
        <v>52</v>
      </c>
      <c r="C30" s="6" t="s">
        <v>20</v>
      </c>
      <c r="D30" s="6" t="s">
        <v>21</v>
      </c>
      <c r="E30" s="8">
        <v>244</v>
      </c>
      <c r="F30" s="8">
        <v>231</v>
      </c>
      <c r="G30" s="9">
        <v>170</v>
      </c>
      <c r="H30" s="10">
        <v>166</v>
      </c>
      <c r="I30" s="8">
        <v>148</v>
      </c>
      <c r="J30" s="8">
        <v>66</v>
      </c>
      <c r="K30" s="8" t="s">
        <v>70</v>
      </c>
      <c r="L30" s="8" t="s">
        <v>71</v>
      </c>
      <c r="M30" s="8" t="s">
        <v>70</v>
      </c>
      <c r="N30" s="8" t="s">
        <v>70</v>
      </c>
      <c r="O30" s="8" t="s">
        <v>70</v>
      </c>
      <c r="P30" s="8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7" t="str">
        <f>CONCATENATE("models_strat/symbol_",B30,".CAS")</f>
        <v>models_strat/symbol_zengid.CAS</v>
      </c>
      <c r="AE30" s="5" t="s">
        <v>59</v>
      </c>
      <c r="AF30" s="11" t="str">
        <f>CONCATENATE("loading_screen/symbols/symbol128_",B30,".tga")</f>
        <v>loading_screen/symbols/symbol128_zengid.tga</v>
      </c>
      <c r="AG30" s="12">
        <f t="shared" si="0"/>
        <v>25</v>
      </c>
      <c r="AH30" s="4" t="str">
        <f>CONCATENATE("FACTION_LOGO_",UPPER(B30))</f>
        <v>FACTION_LOGO_ZENGID</v>
      </c>
      <c r="AI30" s="5" t="str">
        <f>CONCATENATE("SMALL_FACTION_LOGO_",UPPER(B30))</f>
        <v>SMALL_FACTION_LOGO_ZENGID</v>
      </c>
      <c r="AJ30" s="14">
        <v>5</v>
      </c>
    </row>
    <row r="31" spans="1:36" ht="15.75" x14ac:dyDescent="0.25">
      <c r="A31">
        <v>26</v>
      </c>
      <c r="B31" s="20" t="s">
        <v>53</v>
      </c>
      <c r="C31" s="6" t="s">
        <v>20</v>
      </c>
      <c r="D31" s="6" t="s">
        <v>21</v>
      </c>
      <c r="E31" s="8">
        <v>17</v>
      </c>
      <c r="F31" s="8">
        <v>115</v>
      </c>
      <c r="G31" s="9">
        <v>74</v>
      </c>
      <c r="H31" s="10">
        <v>4</v>
      </c>
      <c r="I31" s="8">
        <v>77</v>
      </c>
      <c r="J31" s="8">
        <v>46</v>
      </c>
      <c r="K31" s="8" t="s">
        <v>70</v>
      </c>
      <c r="L31" s="8" t="s">
        <v>71</v>
      </c>
      <c r="M31" s="8" t="s">
        <v>70</v>
      </c>
      <c r="N31" s="8" t="s">
        <v>70</v>
      </c>
      <c r="O31" s="8" t="s">
        <v>70</v>
      </c>
      <c r="P31" s="8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7" t="str">
        <f>CONCATENATE("models_strat/symbol_",B31,".CAS")</f>
        <v>models_strat/symbol_rum.CAS</v>
      </c>
      <c r="AE31" s="5" t="s">
        <v>59</v>
      </c>
      <c r="AF31" s="4" t="str">
        <f>CONCATENATE("loading_screen/symbols/symbol128_",B31,".tga")</f>
        <v>loading_screen/symbols/symbol128_rum.tga</v>
      </c>
      <c r="AG31" s="12">
        <f t="shared" si="0"/>
        <v>26</v>
      </c>
      <c r="AH31" s="4" t="str">
        <f>CONCATENATE("FACTION_LOGO_",UPPER(B31))</f>
        <v>FACTION_LOGO_RUM</v>
      </c>
      <c r="AI31" s="5" t="str">
        <f>CONCATENATE("SMALL_FACTION_LOGO_",UPPER(B31))</f>
        <v>SMALL_FACTION_LOGO_RUM</v>
      </c>
      <c r="AJ31" s="14">
        <v>5</v>
      </c>
    </row>
    <row r="32" spans="1:36" ht="15.75" x14ac:dyDescent="0.25">
      <c r="A32">
        <v>27</v>
      </c>
      <c r="B32" s="20" t="s">
        <v>54</v>
      </c>
      <c r="C32" s="6" t="s">
        <v>18</v>
      </c>
      <c r="D32" s="6" t="s">
        <v>19</v>
      </c>
      <c r="E32" s="8">
        <v>192</v>
      </c>
      <c r="F32" s="8">
        <v>48</v>
      </c>
      <c r="G32" s="9">
        <v>120</v>
      </c>
      <c r="H32" s="10">
        <v>140</v>
      </c>
      <c r="I32" s="8">
        <v>21</v>
      </c>
      <c r="J32" s="8">
        <v>80</v>
      </c>
      <c r="K32" s="8" t="s">
        <v>70</v>
      </c>
      <c r="L32" s="8" t="s">
        <v>71</v>
      </c>
      <c r="M32" s="8" t="s">
        <v>70</v>
      </c>
      <c r="N32" s="8" t="s">
        <v>70</v>
      </c>
      <c r="O32" s="8" t="s">
        <v>70</v>
      </c>
      <c r="P32" s="8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7" t="str">
        <f>CONCATENATE("models_strat/symbol_",B32,".CAS")</f>
        <v>models_strat/symbol_pisa.CAS</v>
      </c>
      <c r="AE32" s="5" t="s">
        <v>59</v>
      </c>
      <c r="AF32" s="4" t="str">
        <f>CONCATENATE("loading_screen/symbols/symbol128_",B32,".tga")</f>
        <v>loading_screen/symbols/symbol128_pisa.tga</v>
      </c>
      <c r="AG32" s="12">
        <f t="shared" si="0"/>
        <v>27</v>
      </c>
      <c r="AH32" s="4" t="str">
        <f>CONCATENATE("FACTION_LOGO_",UPPER(B32))</f>
        <v>FACTION_LOGO_PISA</v>
      </c>
      <c r="AI32" s="5" t="str">
        <f>CONCATENATE("SMALL_FACTION_LOGO_",UPPER(B32))</f>
        <v>SMALL_FACTION_LOGO_PISA</v>
      </c>
      <c r="AJ32" s="14">
        <v>5</v>
      </c>
    </row>
    <row r="33" spans="1:36" ht="15.75" x14ac:dyDescent="0.25">
      <c r="A33">
        <v>28</v>
      </c>
      <c r="B33" s="20" t="s">
        <v>55</v>
      </c>
      <c r="C33" s="6" t="s">
        <v>18</v>
      </c>
      <c r="D33" s="6" t="s">
        <v>19</v>
      </c>
      <c r="E33" s="8">
        <v>200</v>
      </c>
      <c r="F33" s="8">
        <v>200</v>
      </c>
      <c r="G33" s="9">
        <v>155</v>
      </c>
      <c r="H33" s="10">
        <v>147</v>
      </c>
      <c r="I33" s="8">
        <v>147</v>
      </c>
      <c r="J33" s="8">
        <v>103</v>
      </c>
      <c r="K33" s="8" t="s">
        <v>70</v>
      </c>
      <c r="L33" s="8" t="s">
        <v>71</v>
      </c>
      <c r="M33" s="8" t="s">
        <v>71</v>
      </c>
      <c r="N33" s="8" t="s">
        <v>71</v>
      </c>
      <c r="O33" s="8" t="s">
        <v>71</v>
      </c>
      <c r="P33" s="8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7" t="str">
        <f>CONCATENATE("models_strat/symbol_",B33,".CAS")</f>
        <v>models_strat/symbol_papal_states.CAS</v>
      </c>
      <c r="AE33" s="5" t="s">
        <v>59</v>
      </c>
      <c r="AF33" s="4" t="str">
        <f>CONCATENATE("loading_screen/symbols/symbol128_",B33,".tga")</f>
        <v>loading_screen/symbols/symbol128_papal_states.tga</v>
      </c>
      <c r="AG33" s="12">
        <f t="shared" si="0"/>
        <v>28</v>
      </c>
      <c r="AH33" s="4" t="str">
        <f>CONCATENATE("FACTION_LOGO_",UPPER(B33))</f>
        <v>FACTION_LOGO_PAPAL_STATES</v>
      </c>
      <c r="AI33" s="5" t="str">
        <f>CONCATENATE("SMALL_FACTION_LOGO_",UPPER(B33))</f>
        <v>SMALL_FACTION_LOGO_PAPAL_STATES</v>
      </c>
      <c r="AJ33" s="14">
        <v>5</v>
      </c>
    </row>
    <row r="34" spans="1:36" ht="15.75" x14ac:dyDescent="0.25">
      <c r="A34">
        <v>29</v>
      </c>
      <c r="B34" s="20" t="s">
        <v>56</v>
      </c>
      <c r="C34" s="6" t="s">
        <v>20</v>
      </c>
      <c r="D34" s="6" t="s">
        <v>31</v>
      </c>
      <c r="E34" s="8">
        <v>221</v>
      </c>
      <c r="F34" s="8">
        <v>176</v>
      </c>
      <c r="G34" s="9">
        <v>69</v>
      </c>
      <c r="H34" s="10">
        <v>164</v>
      </c>
      <c r="I34" s="8">
        <v>125</v>
      </c>
      <c r="J34" s="8">
        <v>6</v>
      </c>
      <c r="K34" s="8" t="s">
        <v>70</v>
      </c>
      <c r="L34" s="8" t="s">
        <v>71</v>
      </c>
      <c r="M34" s="8" t="s">
        <v>71</v>
      </c>
      <c r="N34" s="8" t="s">
        <v>71</v>
      </c>
      <c r="O34" s="8" t="s">
        <v>70</v>
      </c>
      <c r="P34" s="8" t="s">
        <v>70</v>
      </c>
      <c r="Q34" s="24">
        <v>10</v>
      </c>
      <c r="R34" s="24">
        <v>20</v>
      </c>
      <c r="S34" s="24">
        <v>10</v>
      </c>
      <c r="T34" s="24">
        <v>250</v>
      </c>
      <c r="U34" s="24">
        <v>2</v>
      </c>
      <c r="V34" s="24">
        <v>80</v>
      </c>
      <c r="W34" s="24">
        <v>0</v>
      </c>
      <c r="X34" s="25" t="s">
        <v>83</v>
      </c>
      <c r="Y34" s="25" t="s">
        <v>84</v>
      </c>
      <c r="Z34" s="25" t="s">
        <v>85</v>
      </c>
      <c r="AA34" s="25" t="s">
        <v>86</v>
      </c>
      <c r="AB34" s="25" t="s">
        <v>87</v>
      </c>
      <c r="AC34" s="25" t="s">
        <v>88</v>
      </c>
      <c r="AD34" s="5" t="str">
        <f>CONCATENATE("models_strat/symbol_",B34,".CAS")</f>
        <v>models_strat/symbol_mongols.CAS</v>
      </c>
      <c r="AE34" s="5" t="s">
        <v>59</v>
      </c>
      <c r="AF34" s="4" t="str">
        <f>CONCATENATE("loading_screen/symbols/symbol128_",B34,".tga")</f>
        <v>loading_screen/symbols/symbol128_mongols.tga</v>
      </c>
      <c r="AG34" s="12">
        <f t="shared" si="0"/>
        <v>29</v>
      </c>
      <c r="AH34" s="4" t="str">
        <f>CONCATENATE("FACTION_LOGO_",UPPER(B34))</f>
        <v>FACTION_LOGO_MONGOLS</v>
      </c>
      <c r="AI34" s="5" t="str">
        <f>CONCATENATE("SMALL_FACTION_LOGO_",UPPER(B34))</f>
        <v>SMALL_FACTION_LOGO_MONGOLS</v>
      </c>
      <c r="AJ34" s="14">
        <v>5</v>
      </c>
    </row>
    <row r="35" spans="1:36" ht="15.75" x14ac:dyDescent="0.25">
      <c r="A35">
        <v>30</v>
      </c>
      <c r="B35" s="20" t="s">
        <v>57</v>
      </c>
      <c r="C35" s="6" t="s">
        <v>18</v>
      </c>
      <c r="D35" s="6" t="s">
        <v>58</v>
      </c>
      <c r="E35" s="8">
        <v>101</v>
      </c>
      <c r="F35" s="8">
        <v>102</v>
      </c>
      <c r="G35" s="9">
        <v>97</v>
      </c>
      <c r="H35" s="10">
        <v>71</v>
      </c>
      <c r="I35" s="8">
        <v>71</v>
      </c>
      <c r="J35" s="8">
        <v>71</v>
      </c>
      <c r="K35" s="8" t="s">
        <v>71</v>
      </c>
      <c r="L35" s="8" t="s">
        <v>71</v>
      </c>
      <c r="M35" s="8" t="s">
        <v>71</v>
      </c>
      <c r="N35" s="8" t="s">
        <v>71</v>
      </c>
      <c r="O35" s="8" t="s">
        <v>71</v>
      </c>
      <c r="P35" s="8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13" t="str">
        <f>CONCATENATE("models_strat/symbol_","rebels",".CAS")</f>
        <v>models_strat/symbol_rebels.CAS</v>
      </c>
      <c r="AE35" s="5" t="s">
        <v>59</v>
      </c>
      <c r="AF35" s="11" t="str">
        <f>CONCATENATE("loading_screen/symbols/symbol128_",B35,".tga")</f>
        <v>loading_screen/symbols/symbol128_slave.tga</v>
      </c>
      <c r="AG35" s="12">
        <f t="shared" si="0"/>
        <v>30</v>
      </c>
      <c r="AH35" s="17" t="str">
        <f>CONCATENATE("FACTION_LOGO_","REBELS")</f>
        <v>FACTION_LOGO_REBELS</v>
      </c>
      <c r="AI35" s="13" t="str">
        <f>CONCATENATE("SMALL_FACTION_LOGO_","REBELS")</f>
        <v>SMALL_FACTION_LOGO_REBELS</v>
      </c>
      <c r="AJ35" s="14">
        <v>5</v>
      </c>
    </row>
  </sheetData>
  <mergeCells count="6">
    <mergeCell ref="AD3:AJ3"/>
    <mergeCell ref="P3:AC3"/>
    <mergeCell ref="B2:O2"/>
    <mergeCell ref="E3:G3"/>
    <mergeCell ref="H3:J3"/>
    <mergeCell ref="B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86E289-0C57-45BD-9411-4AE4F341BFB7}">
          <x14:formula1>
            <xm:f>enums!$C$4:$C$8</xm:f>
          </x14:formula1>
          <xm:sqref>D5:D35</xm:sqref>
        </x14:dataValidation>
        <x14:dataValidation type="list" allowBlank="1" showInputMessage="1" showErrorMessage="1" xr:uid="{42B4823A-CC1C-4382-93DD-7584671D01AB}">
          <x14:formula1>
            <xm:f>enums!$B$3:$B$8</xm:f>
          </x14:formula1>
          <xm:sqref>C5:C35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C9AA-1A1E-4F47-A4A1-3673C3D9D94C}">
  <sheetPr>
    <tabColor theme="0" tint="-0.34998626667073579"/>
  </sheetPr>
  <dimension ref="B3:C8"/>
  <sheetViews>
    <sheetView workbookViewId="0">
      <selection activeCell="E21" sqref="E21"/>
    </sheetView>
  </sheetViews>
  <sheetFormatPr defaultRowHeight="15" x14ac:dyDescent="0.25"/>
  <cols>
    <col min="2" max="2" width="18.85546875" bestFit="1" customWidth="1"/>
  </cols>
  <sheetData>
    <row r="3" spans="2:3" x14ac:dyDescent="0.25">
      <c r="B3" t="s">
        <v>1</v>
      </c>
      <c r="C3" t="s">
        <v>2</v>
      </c>
    </row>
    <row r="4" spans="2:3" x14ac:dyDescent="0.25">
      <c r="B4" t="s">
        <v>30</v>
      </c>
      <c r="C4" t="s">
        <v>19</v>
      </c>
    </row>
    <row r="5" spans="2:3" x14ac:dyDescent="0.25">
      <c r="B5" t="s">
        <v>39</v>
      </c>
      <c r="C5" t="s">
        <v>58</v>
      </c>
    </row>
    <row r="6" spans="2:3" x14ac:dyDescent="0.25">
      <c r="B6" t="s">
        <v>20</v>
      </c>
      <c r="C6" t="s">
        <v>21</v>
      </c>
    </row>
    <row r="7" spans="2:3" x14ac:dyDescent="0.25">
      <c r="B7" t="s">
        <v>25</v>
      </c>
      <c r="C7" s="3" t="s">
        <v>40</v>
      </c>
    </row>
    <row r="8" spans="2:3" x14ac:dyDescent="0.25">
      <c r="B8" t="s">
        <v>18</v>
      </c>
      <c r="C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2023-04-12T10:48:55Z</dcterms:modified>
</cp:coreProperties>
</file>