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s_of_bigrams" sheetId="1" r:id="rId4"/>
    <sheet state="visible" name="bigram_comparisons" sheetId="2" r:id="rId5"/>
    <sheet state="visible" name="bigrams" sheetId="3" r:id="rId6"/>
    <sheet state="visible" name="bigram_pairs_tests" sheetId="4" r:id="rId7"/>
    <sheet state="visible" name="combinations" sheetId="5" r:id="rId8"/>
  </sheets>
  <definedNames/>
  <calcPr/>
</workbook>
</file>

<file path=xl/sharedStrings.xml><?xml version="1.0" encoding="utf-8"?>
<sst xmlns="http://schemas.openxmlformats.org/spreadsheetml/2006/main" count="797" uniqueCount="254">
  <si>
    <t>type</t>
  </si>
  <si>
    <t>description</t>
  </si>
  <si>
    <t>selected entries</t>
  </si>
  <si>
    <t>possible entries</t>
  </si>
  <si>
    <t>left lateral extension</t>
  </si>
  <si>
    <t>all possible (left hand)</t>
  </si>
  <si>
    <t>discrepancy (C vs D)</t>
  </si>
  <si>
    <t>Left home block (12 keys: 13-24) same column:</t>
  </si>
  <si>
    <t>Same key (home)</t>
  </si>
  <si>
    <t>Same column: move 1 row (up/down from home)</t>
  </si>
  <si>
    <t>up/down to home</t>
  </si>
  <si>
    <t>Same column: move 2 rows (up, skip home)</t>
  </si>
  <si>
    <t>down, skip home</t>
  </si>
  <si>
    <t>Left home block with inward roll:</t>
  </si>
  <si>
    <t>Different column, same (home) row</t>
  </si>
  <si>
    <t>top, bottom rows</t>
  </si>
  <si>
    <t>Different column: move 1 row (down to home)</t>
  </si>
  <si>
    <t>down from home</t>
  </si>
  <si>
    <t>Different column: move 1 row (up from home)</t>
  </si>
  <si>
    <t>up to home</t>
  </si>
  <si>
    <t>Different column: move 2 rows (down, skip home)</t>
  </si>
  <si>
    <t>Different column: move 2 rows (up, skip home)</t>
  </si>
  <si>
    <t>Repeat of tests 4-8 but outward roll:</t>
  </si>
  <si>
    <t>Left lateral extension of finger 1 (keys 25-27):</t>
  </si>
  <si>
    <t>Lateral extension: same (home) row</t>
  </si>
  <si>
    <t>(see type 4, column E)</t>
  </si>
  <si>
    <t>toward home</t>
  </si>
  <si>
    <t>Lateral extension: move 1 row (up/down from home)</t>
  </si>
  <si>
    <t>(see type 2, column E)</t>
  </si>
  <si>
    <t>Lateral extension: move 2 rows (skip home)</t>
  </si>
  <si>
    <t>(see type 3, column E)</t>
  </si>
  <si>
    <t>Bigrams + repeating same keys on home row</t>
  </si>
  <si>
    <t>Bigrams</t>
  </si>
  <si>
    <t>Possible unsorted bigram pairs =PRODUCT(C28,C28-1)/2</t>
  </si>
  <si>
    <t>Possible sorted bigram pairs =PRODUCT(C28,C28-1)</t>
  </si>
  <si>
    <t>test</t>
  </si>
  <si>
    <t>class</t>
  </si>
  <si>
    <t>name</t>
  </si>
  <si>
    <t>pairs</t>
  </si>
  <si>
    <t>finger vs. finger</t>
  </si>
  <si>
    <t>double tap one finger vs. another finger</t>
  </si>
  <si>
    <t>up vs. down</t>
  </si>
  <si>
    <t>same finger up vs. down</t>
  </si>
  <si>
    <t>same finger steps up or down from the home row</t>
  </si>
  <si>
    <t>angle up vs. angle down</t>
  </si>
  <si>
    <t>finger 1 or 4 above adjacent finger moving in an inward direction vs. swap finger positions within the same columns</t>
  </si>
  <si>
    <t>fingers up vs. fingers down</t>
  </si>
  <si>
    <t>finger vs. adjacent finger: each steps up or down from the home row</t>
  </si>
  <si>
    <t>same finger vs.</t>
  </si>
  <si>
    <t>same finger vs. out</t>
  </si>
  <si>
    <t>finger (1 or 4) up or down from home vs. outward direction on the home row</t>
  </si>
  <si>
    <t>same finger vs. angle in</t>
  </si>
  <si>
    <t>finger (1 or 4) up or down from home vs. inward step to/from home row</t>
  </si>
  <si>
    <t>hurdle vs. step</t>
  </si>
  <si>
    <t>same finger hurdles up vs. steps up/down from home (to top row for finger 1 or 4, or to bottom row for finger 2 or 3)</t>
  </si>
  <si>
    <t>hurdle x vs. y columns away</t>
  </si>
  <si>
    <t>hurdle 0 vs. 1 column</t>
  </si>
  <si>
    <t>hurdle up within the same column vs. up and to an adjacent column</t>
  </si>
  <si>
    <t>hurdle 0 vs. 2 columns</t>
  </si>
  <si>
    <t>hurdle up within the same column vs. to 2 columns away</t>
  </si>
  <si>
    <t>hurdle 1 vs. 2 columns</t>
  </si>
  <si>
    <t>hurdle to the adjacent column vs. to 2 columns away</t>
  </si>
  <si>
    <t>in vs. out</t>
  </si>
  <si>
    <t>fingers type in an inward direction (finger sequence 4-to-1) vs. an outward direction (finger sequence 1-to-4) on the home row</t>
  </si>
  <si>
    <t>in vs. out (step)</t>
  </si>
  <si>
    <t>step inward vs. outward (top-to-home or home-to-top rows)</t>
  </si>
  <si>
    <t>in vs. out (hurdle)</t>
  </si>
  <si>
    <t>hurdle inward vs. outward (top-to-bottom or bottom-to-top rows)</t>
  </si>
  <si>
    <t>lateral vs.</t>
  </si>
  <si>
    <t>lateral vs. in</t>
  </si>
  <si>
    <t>finger 1 lateral stretch from home to adjacent non-home key vs. from adjacent home key</t>
  </si>
  <si>
    <t>lateral vs. up</t>
  </si>
  <si>
    <t>finger 1 lateral stretch from home to adjacent non-home key vs. to key directly above the home row</t>
  </si>
  <si>
    <t>lateral angle vs. up</t>
  </si>
  <si>
    <t>finger 1 lateral diagonal stretch from home to adjacent row and (non-home) column vs. to key directly above the home row</t>
  </si>
  <si>
    <t>lateral angle vs. lateral</t>
  </si>
  <si>
    <t>finger 1 lateral diagonal stretch from home to adjacent row and (non-home) column vs. adjacent non-home key on the same row</t>
  </si>
  <si>
    <t>side above</t>
  </si>
  <si>
    <t>side above 1 column away vs. out</t>
  </si>
  <si>
    <t>finger 1 or 4 above adjacent finger vs. type in an outward direction with the same fingers in the home row</t>
  </si>
  <si>
    <t>side above 2 columns away vs. swap rows</t>
  </si>
  <si>
    <t>finger 1 or 4 above and 2 columns away from the other finger vs. swap finger positions within the same columns</t>
  </si>
  <si>
    <t>2 above 3</t>
  </si>
  <si>
    <t>finger 2 above finger 3 vs. swap</t>
  </si>
  <si>
    <t>finger 2 types above finger 3 vs. swap finger positions within the same columns</t>
  </si>
  <si>
    <t>finger 2 above finger 3 vs. out</t>
  </si>
  <si>
    <t>finger 2 types above finger 3 vs. type in outward direction in the home row with the same fingers</t>
  </si>
  <si>
    <t>i</t>
  </si>
  <si>
    <t>key 1</t>
  </si>
  <si>
    <t>key 2</t>
  </si>
  <si>
    <t>finger 1</t>
  </si>
  <si>
    <t>finger 2</t>
  </si>
  <si>
    <t>home horizontal offset 1</t>
  </si>
  <si>
    <t>home horizontal offset 2</t>
  </si>
  <si>
    <t>home vertical offset 1</t>
  </si>
  <si>
    <t>home vertical offset 2</t>
  </si>
  <si>
    <t>absolute horizontal offset</t>
  </si>
  <si>
    <t>absolute vertical offset</t>
  </si>
  <si>
    <t>F</t>
  </si>
  <si>
    <t>D</t>
  </si>
  <si>
    <t>S</t>
  </si>
  <si>
    <t>A</t>
  </si>
  <si>
    <t>R</t>
  </si>
  <si>
    <t>V</t>
  </si>
  <si>
    <t>E</t>
  </si>
  <si>
    <t>C</t>
  </si>
  <si>
    <t>W</t>
  </si>
  <si>
    <t>X</t>
  </si>
  <si>
    <t>Q</t>
  </si>
  <si>
    <t>Z</t>
  </si>
  <si>
    <t>G</t>
  </si>
  <si>
    <t>T</t>
  </si>
  <si>
    <t>B</t>
  </si>
  <si>
    <t>bigram 1i</t>
  </si>
  <si>
    <t>bigram 1</t>
  </si>
  <si>
    <t>bigram 1a</t>
  </si>
  <si>
    <t>bigram 1b</t>
  </si>
  <si>
    <t>bigram 2i</t>
  </si>
  <si>
    <t>bigram 2</t>
  </si>
  <si>
    <t>bigram 2a</t>
  </si>
  <si>
    <t>bigram 2b</t>
  </si>
  <si>
    <t>unique bigrams</t>
  </si>
  <si>
    <t>append bigram pairs</t>
  </si>
  <si>
    <t>unique pairs</t>
  </si>
  <si>
    <t>80 bigram test</t>
  </si>
  <si>
    <t>select 1 per test</t>
  </si>
  <si>
    <t>reverse order</t>
  </si>
  <si>
    <t>easy vs. hard</t>
  </si>
  <si>
    <t>50 bigram test</t>
  </si>
  <si>
    <t>ff,dd</t>
  </si>
  <si>
    <t>ff,aa</t>
  </si>
  <si>
    <t>aa,ff</t>
  </si>
  <si>
    <t>df,qx</t>
  </si>
  <si>
    <t>ff,ss</t>
  </si>
  <si>
    <t>fr,fv</t>
  </si>
  <si>
    <t>fv,fr</t>
  </si>
  <si>
    <r>
      <rPr>
        <rFont val="Arial"/>
        <color rgb="FF000000"/>
        <sz val="10.0"/>
      </rPr>
      <t>sd,</t>
    </r>
    <r>
      <rPr>
        <rFont val="Arial"/>
        <color rgb="FF000000"/>
        <sz val="10.0"/>
      </rPr>
      <t>xr</t>
    </r>
  </si>
  <si>
    <r>
      <rPr>
        <rFont val="Arial"/>
        <color rgb="FF000000"/>
        <sz val="10.0"/>
      </rPr>
      <t>sd,</t>
    </r>
    <r>
      <rPr>
        <rFont val="Arial"/>
        <color rgb="FF000000"/>
        <sz val="10.0"/>
      </rPr>
      <t>xr</t>
    </r>
  </si>
  <si>
    <t>dr,ef</t>
  </si>
  <si>
    <t>ef,dr</t>
  </si>
  <si>
    <r>
      <rPr>
        <rFont val="Arial"/>
        <color rgb="FF000000"/>
        <sz val="10.0"/>
      </rPr>
      <t>sf,</t>
    </r>
    <r>
      <rPr>
        <rFont val="Arial"/>
        <color rgb="FF000000"/>
        <sz val="10.0"/>
      </rPr>
      <t>zw</t>
    </r>
  </si>
  <si>
    <r>
      <rPr>
        <rFont val="Arial"/>
        <color rgb="FF000000"/>
        <sz val="10.0"/>
      </rPr>
      <t>sf,</t>
    </r>
    <r>
      <rPr>
        <rFont val="Arial"/>
        <color rgb="FF000000"/>
        <sz val="10.0"/>
      </rPr>
      <t>zw</t>
    </r>
  </si>
  <si>
    <t>dd,ss</t>
  </si>
  <si>
    <t>fr,de</t>
  </si>
  <si>
    <t>de,fr</t>
  </si>
  <si>
    <t>we,br</t>
  </si>
  <si>
    <t>dd,aa</t>
  </si>
  <si>
    <t>fr,fd</t>
  </si>
  <si>
    <t>fd,fr</t>
  </si>
  <si>
    <r>
      <rPr>
        <rFont val="Arial"/>
        <color rgb="FF000000"/>
        <sz val="10.0"/>
      </rPr>
      <t>wf,</t>
    </r>
    <r>
      <rPr>
        <rFont val="Arial"/>
        <color rgb="FF000000"/>
        <sz val="10.0"/>
      </rPr>
      <t>cw</t>
    </r>
  </si>
  <si>
    <r>
      <rPr>
        <rFont val="Arial"/>
        <color rgb="FF000000"/>
        <sz val="10.0"/>
      </rPr>
      <t>wf,</t>
    </r>
    <r>
      <rPr>
        <rFont val="Arial"/>
        <color rgb="FF000000"/>
        <sz val="10.0"/>
      </rPr>
      <t>cw</t>
    </r>
  </si>
  <si>
    <t>ss,aa</t>
  </si>
  <si>
    <t>fr,dr</t>
  </si>
  <si>
    <t>dr,fr</t>
  </si>
  <si>
    <r>
      <rPr>
        <rFont val="Arial"/>
        <color rgb="FF000000"/>
        <sz val="10.0"/>
      </rPr>
      <t>as,</t>
    </r>
    <r>
      <rPr>
        <rFont val="Arial"/>
        <color rgb="FF000000"/>
        <sz val="10.0"/>
      </rPr>
      <t>rc</t>
    </r>
  </si>
  <si>
    <r>
      <rPr>
        <rFont val="Arial"/>
        <color rgb="FF000000"/>
        <sz val="10.0"/>
      </rPr>
      <t>as,</t>
    </r>
    <r>
      <rPr>
        <rFont val="Arial"/>
        <color rgb="FF000000"/>
        <sz val="10.0"/>
      </rPr>
      <t>rc</t>
    </r>
  </si>
  <si>
    <t>vr,fr</t>
  </si>
  <si>
    <t>fr,vr</t>
  </si>
  <si>
    <r>
      <rPr>
        <rFont val="Arial"/>
        <color rgb="FF000000"/>
        <sz val="10.0"/>
      </rPr>
      <t>fd,</t>
    </r>
    <r>
      <rPr>
        <rFont val="Arial"/>
        <color rgb="FF000000"/>
        <sz val="10.0"/>
      </rPr>
      <t>ex</t>
    </r>
  </si>
  <si>
    <r>
      <rPr>
        <rFont val="Arial"/>
        <color rgb="FF000000"/>
        <sz val="10.0"/>
      </rPr>
      <t>fd,</t>
    </r>
    <r>
      <rPr>
        <rFont val="Arial"/>
        <color rgb="FF000000"/>
        <sz val="10.0"/>
      </rPr>
      <t>ex</t>
    </r>
  </si>
  <si>
    <t>de,dc</t>
  </si>
  <si>
    <t>cr,vr</t>
  </si>
  <si>
    <t>vr,cr</t>
  </si>
  <si>
    <r>
      <rPr>
        <rFont val="Arial"/>
        <color rgb="FF000000"/>
        <sz val="10.0"/>
      </rPr>
      <t>xc,</t>
    </r>
    <r>
      <rPr>
        <rFont val="Arial"/>
        <color rgb="FF000000"/>
        <sz val="10.0"/>
      </rPr>
      <t>xe</t>
    </r>
  </si>
  <si>
    <r>
      <rPr>
        <rFont val="Arial"/>
        <color rgb="FF000000"/>
        <sz val="10.0"/>
      </rPr>
      <t>xc,</t>
    </r>
    <r>
      <rPr>
        <rFont val="Arial"/>
        <color rgb="FF000000"/>
        <sz val="10.0"/>
      </rPr>
      <t>xe</t>
    </r>
  </si>
  <si>
    <t>sw,sx</t>
  </si>
  <si>
    <t>xr,vr</t>
  </si>
  <si>
    <t>vr,xr</t>
  </si>
  <si>
    <t>aq,az</t>
  </si>
  <si>
    <t>ev,wv</t>
  </si>
  <si>
    <t>wv,ev</t>
  </si>
  <si>
    <t>aw,qs</t>
  </si>
  <si>
    <t>df,fd</t>
  </si>
  <si>
    <t>fd,df</t>
  </si>
  <si>
    <t>ef,fe</t>
  </si>
  <si>
    <t>fe,ef</t>
  </si>
  <si>
    <t>qx,zw</t>
  </si>
  <si>
    <t>ev,ve</t>
  </si>
  <si>
    <t>ve,ev</t>
  </si>
  <si>
    <t>cr,ev</t>
  </si>
  <si>
    <t>fg,df</t>
  </si>
  <si>
    <t>df,fg</t>
  </si>
  <si>
    <t>fg,fr</t>
  </si>
  <si>
    <t>fr,fg</t>
  </si>
  <si>
    <t>fv,dc</t>
  </si>
  <si>
    <t>ft,fg</t>
  </si>
  <si>
    <t>fg,ft</t>
  </si>
  <si>
    <t>sw,aq</t>
  </si>
  <si>
    <t>sx,az</t>
  </si>
  <si>
    <t>dr,fd</t>
  </si>
  <si>
    <t>fd,dr</t>
  </si>
  <si>
    <t>se,wd</t>
  </si>
  <si>
    <t>wd,se</t>
  </si>
  <si>
    <t>fv,fd</t>
  </si>
  <si>
    <t>wd,ds</t>
  </si>
  <si>
    <t>ds,wd</t>
  </si>
  <si>
    <t>aq,sa</t>
  </si>
  <si>
    <t>az,sa</t>
  </si>
  <si>
    <t>de,se</t>
  </si>
  <si>
    <t>de,wd</t>
  </si>
  <si>
    <t>sw,aw</t>
  </si>
  <si>
    <t>aq,qs</t>
  </si>
  <si>
    <t>zq,aq</t>
  </si>
  <si>
    <t>sx,xw</t>
  </si>
  <si>
    <t>dc,ce</t>
  </si>
  <si>
    <t>xe,ce</t>
  </si>
  <si>
    <t>zw,xw</t>
  </si>
  <si>
    <t>zw,zq</t>
  </si>
  <si>
    <t>xr,xw</t>
  </si>
  <si>
    <t>ze,ce</t>
  </si>
  <si>
    <t>ze,zq</t>
  </si>
  <si>
    <t>wc,qc</t>
  </si>
  <si>
    <t>cr,xr</t>
  </si>
  <si>
    <t>xe,ze</t>
  </si>
  <si>
    <t>sf,fs</t>
  </si>
  <si>
    <t>af,fa</t>
  </si>
  <si>
    <t>sd,ds</t>
  </si>
  <si>
    <t>ad,da</t>
  </si>
  <si>
    <t>as,sa</t>
  </si>
  <si>
    <t>qf,fq</t>
  </si>
  <si>
    <t>wd,dw</t>
  </si>
  <si>
    <t>qs,sq</t>
  </si>
  <si>
    <t>dr,rd</t>
  </si>
  <si>
    <t>ar,ra</t>
  </si>
  <si>
    <t>se,es</t>
  </si>
  <si>
    <t>aw,wa</t>
  </si>
  <si>
    <t>qv,vq</t>
  </si>
  <si>
    <t>wc,cw</t>
  </si>
  <si>
    <t>qx,xq</t>
  </si>
  <si>
    <t>cr,rc</t>
  </si>
  <si>
    <t>zr,rz</t>
  </si>
  <si>
    <t>xe,ex</t>
  </si>
  <si>
    <t>zw,wz</t>
  </si>
  <si>
    <t>ft,fr</t>
  </si>
  <si>
    <t>fb,fv</t>
  </si>
  <si>
    <t>fb,fg</t>
  </si>
  <si>
    <t>qs,sa</t>
  </si>
  <si>
    <t>qd,ae</t>
  </si>
  <si>
    <t>sr,wf</t>
  </si>
  <si>
    <t>qc,ze</t>
  </si>
  <si>
    <t>xr,wv</t>
  </si>
  <si>
    <t>xe,wc</t>
  </si>
  <si>
    <t>All unsorted pairs 
of bigrams
(15 letters)</t>
  </si>
  <si>
    <t>All unsorted pairs
of select bigrams
(15 letters)</t>
  </si>
  <si>
    <t>Select pairs
of select bigrams
(15 letters)</t>
  </si>
  <si>
    <t>number of keys (N = letters on the left side of the keyboard)</t>
  </si>
  <si>
    <t>bigrams: all (B = N x (N-1)) vs. select</t>
  </si>
  <si>
    <r>
      <rPr>
        <rFont val="Arial"/>
        <b/>
        <color theme="1"/>
      </rPr>
      <t>bigram pairs</t>
    </r>
    <r>
      <rPr>
        <rFont val="Arial"/>
        <color theme="1"/>
      </rPr>
      <t>: unsorted (B/2) vs. select</t>
    </r>
  </si>
  <si>
    <t>ratings per unsorted pair</t>
  </si>
  <si>
    <t>time to select one of two bigrams (seconds): given vs. calculated</t>
  </si>
  <si>
    <t>total time per participant (seconds)</t>
  </si>
  <si>
    <t>participants: divided vs. repeated
divided = pairs x ratings x (time per pair)/(time per participant)</t>
  </si>
  <si>
    <t>hourly rate</t>
  </si>
  <si>
    <t>cost: = participants x (cost per hour)/(hours per participant)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</si>
</sst>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sz val="10.0"/>
      <color theme="1"/>
      <name val="Google Sans Mono"/>
    </font>
    <font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9.0"/>
      <color theme="1"/>
      <name val="Roboto Mono"/>
    </font>
    <font>
      <sz val="10.0"/>
      <color theme="1"/>
      <name val="Arial"/>
      <scheme val="minor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2" fontId="3" numFmtId="0" xfId="0" applyAlignment="1" applyFont="1">
      <alignment horizontal="center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0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0" fillId="0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/>
    </xf>
    <xf borderId="0" fillId="3" fontId="8" numFmtId="0" xfId="0" applyAlignment="1" applyFill="1" applyFont="1">
      <alignment horizontal="center" readingOrder="0"/>
    </xf>
    <xf borderId="0" fillId="0" fontId="8" numFmtId="0" xfId="0" applyAlignment="1" applyFont="1">
      <alignment horizontal="center" readingOrder="0" vertical="bottom"/>
    </xf>
    <xf borderId="0" fillId="0" fontId="9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horizontal="center" readingOrder="0" vertical="bottom"/>
    </xf>
    <xf borderId="0" fillId="0" fontId="0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vertical="center"/>
    </xf>
    <xf borderId="0" fillId="2" fontId="10" numFmtId="0" xfId="0" applyAlignment="1" applyFont="1">
      <alignment horizontal="center" readingOrder="0" vertical="center"/>
    </xf>
    <xf borderId="0" fillId="2" fontId="6" numFmtId="0" xfId="0" applyAlignment="1" applyFont="1">
      <alignment horizontal="left" readingOrder="0" vertical="center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5"/>
    <col customWidth="1" min="3" max="5" width="16.88"/>
    <col customWidth="1" min="6" max="6" width="20.13"/>
    <col customWidth="1" min="7" max="7" width="20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/>
      <c r="B2" s="5" t="s">
        <v>7</v>
      </c>
      <c r="C2" s="6"/>
      <c r="D2" s="6"/>
      <c r="E2" s="6"/>
      <c r="F2" s="6"/>
      <c r="G2" s="6"/>
    </row>
    <row r="3">
      <c r="A3" s="7">
        <v>1.0</v>
      </c>
      <c r="B3" s="4" t="s">
        <v>8</v>
      </c>
      <c r="C3" s="7">
        <v>4.0</v>
      </c>
      <c r="D3" s="7">
        <v>4.0</v>
      </c>
      <c r="E3" s="6">
        <v>1.0</v>
      </c>
      <c r="F3" s="7"/>
      <c r="G3" s="7"/>
    </row>
    <row r="4">
      <c r="A4" s="7"/>
      <c r="B4" s="4"/>
      <c r="C4" s="7"/>
      <c r="D4" s="6"/>
      <c r="E4" s="6"/>
      <c r="F4" s="6"/>
      <c r="G4" s="6"/>
    </row>
    <row r="5">
      <c r="A5" s="7">
        <v>2.0</v>
      </c>
      <c r="B5" s="4" t="s">
        <v>9</v>
      </c>
      <c r="C5" s="7">
        <v>8.0</v>
      </c>
      <c r="D5" s="6">
        <v>16.0</v>
      </c>
      <c r="E5" s="6">
        <v>4.0</v>
      </c>
      <c r="F5" s="6"/>
      <c r="G5" s="6" t="s">
        <v>10</v>
      </c>
    </row>
    <row r="6">
      <c r="A6" s="7">
        <v>3.0</v>
      </c>
      <c r="B6" s="4" t="s">
        <v>11</v>
      </c>
      <c r="C6" s="7">
        <v>4.0</v>
      </c>
      <c r="D6" s="6">
        <v>8.0</v>
      </c>
      <c r="E6" s="6">
        <v>2.0</v>
      </c>
      <c r="F6" s="6"/>
      <c r="G6" s="6" t="s">
        <v>12</v>
      </c>
    </row>
    <row r="7">
      <c r="A7" s="7"/>
      <c r="B7" s="5"/>
      <c r="C7" s="7"/>
      <c r="D7" s="7"/>
      <c r="E7" s="7"/>
      <c r="F7" s="7"/>
      <c r="G7" s="7"/>
    </row>
    <row r="8">
      <c r="A8" s="7"/>
      <c r="B8" s="5" t="s">
        <v>13</v>
      </c>
      <c r="C8" s="7"/>
      <c r="D8" s="7"/>
      <c r="E8" s="7"/>
      <c r="F8" s="7"/>
      <c r="G8" s="7"/>
    </row>
    <row r="9">
      <c r="A9" s="7">
        <v>4.0</v>
      </c>
      <c r="B9" s="4" t="s">
        <v>14</v>
      </c>
      <c r="C9" s="7">
        <v>6.0</v>
      </c>
      <c r="D9" s="6">
        <v>18.0</v>
      </c>
      <c r="E9" s="6">
        <v>12.0</v>
      </c>
      <c r="F9" s="6"/>
      <c r="G9" s="6" t="s">
        <v>15</v>
      </c>
    </row>
    <row r="10">
      <c r="A10" s="7">
        <v>5.0</v>
      </c>
      <c r="B10" s="4" t="s">
        <v>16</v>
      </c>
      <c r="C10" s="7">
        <v>6.0</v>
      </c>
      <c r="D10" s="6">
        <v>12.0</v>
      </c>
      <c r="E10" s="6">
        <v>8.0</v>
      </c>
      <c r="F10" s="6"/>
      <c r="G10" s="6" t="s">
        <v>17</v>
      </c>
    </row>
    <row r="11">
      <c r="A11" s="7">
        <v>6.0</v>
      </c>
      <c r="B11" s="4" t="s">
        <v>18</v>
      </c>
      <c r="C11" s="7">
        <v>6.0</v>
      </c>
      <c r="D11" s="6">
        <v>12.0</v>
      </c>
      <c r="E11" s="6">
        <v>8.0</v>
      </c>
      <c r="F11" s="6"/>
      <c r="G11" s="6" t="s">
        <v>19</v>
      </c>
    </row>
    <row r="12">
      <c r="A12" s="7">
        <v>7.0</v>
      </c>
      <c r="B12" s="4" t="s">
        <v>20</v>
      </c>
      <c r="C12" s="7">
        <v>6.0</v>
      </c>
      <c r="D12" s="7">
        <v>6.0</v>
      </c>
      <c r="E12" s="6">
        <v>4.0</v>
      </c>
      <c r="F12" s="7"/>
      <c r="G12" s="7"/>
    </row>
    <row r="13">
      <c r="A13" s="7">
        <v>8.0</v>
      </c>
      <c r="B13" s="4" t="s">
        <v>21</v>
      </c>
      <c r="C13" s="7">
        <v>6.0</v>
      </c>
      <c r="D13" s="7">
        <v>6.0</v>
      </c>
      <c r="E13" s="6">
        <v>4.0</v>
      </c>
      <c r="F13" s="7"/>
      <c r="G13" s="7"/>
    </row>
    <row r="14">
      <c r="A14" s="8"/>
      <c r="B14" s="4"/>
      <c r="C14" s="9"/>
      <c r="D14" s="9"/>
      <c r="E14" s="9"/>
      <c r="F14" s="9"/>
      <c r="G14" s="9"/>
    </row>
    <row r="15">
      <c r="A15" s="8"/>
      <c r="B15" s="5" t="s">
        <v>22</v>
      </c>
      <c r="C15" s="6"/>
      <c r="D15" s="6"/>
      <c r="E15" s="6"/>
      <c r="F15" s="6"/>
      <c r="G15" s="6"/>
    </row>
    <row r="16">
      <c r="A16" s="10">
        <v>104.0</v>
      </c>
      <c r="B16" s="4" t="s">
        <v>14</v>
      </c>
      <c r="C16" s="6">
        <v>6.0</v>
      </c>
      <c r="D16" s="6">
        <v>18.0</v>
      </c>
      <c r="E16" s="6">
        <v>12.0</v>
      </c>
      <c r="F16" s="6"/>
      <c r="G16" s="6" t="s">
        <v>15</v>
      </c>
    </row>
    <row r="17">
      <c r="A17" s="7">
        <v>105.0</v>
      </c>
      <c r="B17" s="11" t="s">
        <v>18</v>
      </c>
      <c r="C17" s="6">
        <v>6.0</v>
      </c>
      <c r="D17" s="6">
        <v>12.0</v>
      </c>
      <c r="E17" s="6">
        <v>8.0</v>
      </c>
      <c r="F17" s="6"/>
      <c r="G17" s="6" t="s">
        <v>19</v>
      </c>
    </row>
    <row r="18">
      <c r="A18" s="7">
        <v>106.0</v>
      </c>
      <c r="B18" s="11" t="s">
        <v>16</v>
      </c>
      <c r="C18" s="6">
        <v>6.0</v>
      </c>
      <c r="D18" s="6">
        <v>12.0</v>
      </c>
      <c r="E18" s="6">
        <v>8.0</v>
      </c>
      <c r="F18" s="6"/>
      <c r="G18" s="6" t="s">
        <v>17</v>
      </c>
    </row>
    <row r="19">
      <c r="A19" s="7">
        <v>107.0</v>
      </c>
      <c r="B19" s="11" t="s">
        <v>21</v>
      </c>
      <c r="C19" s="6">
        <v>6.0</v>
      </c>
      <c r="D19" s="6">
        <v>6.0</v>
      </c>
      <c r="E19" s="6">
        <v>4.0</v>
      </c>
      <c r="F19" s="6"/>
      <c r="G19" s="6"/>
    </row>
    <row r="20">
      <c r="A20" s="7">
        <v>108.0</v>
      </c>
      <c r="B20" s="11" t="s">
        <v>20</v>
      </c>
      <c r="C20" s="6">
        <v>6.0</v>
      </c>
      <c r="D20" s="6">
        <v>6.0</v>
      </c>
      <c r="E20" s="6">
        <v>4.0</v>
      </c>
      <c r="F20" s="6"/>
      <c r="G20" s="6"/>
    </row>
    <row r="21">
      <c r="A21" s="8"/>
      <c r="B21" s="4"/>
      <c r="C21" s="4"/>
      <c r="D21" s="4"/>
      <c r="E21" s="4"/>
      <c r="F21" s="4"/>
      <c r="G21" s="4"/>
    </row>
    <row r="22">
      <c r="A22" s="8"/>
      <c r="B22" s="5" t="s">
        <v>23</v>
      </c>
      <c r="C22" s="4"/>
      <c r="D22" s="4"/>
      <c r="E22" s="4"/>
      <c r="F22" s="4"/>
      <c r="G22" s="4"/>
    </row>
    <row r="23">
      <c r="A23" s="7">
        <v>14.0</v>
      </c>
      <c r="B23" s="4" t="s">
        <v>24</v>
      </c>
      <c r="C23" s="7">
        <v>1.0</v>
      </c>
      <c r="D23" s="6" t="s">
        <v>25</v>
      </c>
      <c r="E23" s="6"/>
      <c r="F23" s="6"/>
      <c r="G23" s="6" t="s">
        <v>26</v>
      </c>
    </row>
    <row r="24">
      <c r="A24" s="7">
        <v>15.0</v>
      </c>
      <c r="B24" s="4" t="s">
        <v>27</v>
      </c>
      <c r="C24" s="10">
        <v>2.0</v>
      </c>
      <c r="D24" s="6" t="s">
        <v>28</v>
      </c>
      <c r="E24" s="6"/>
      <c r="F24" s="6"/>
      <c r="G24" s="6" t="s">
        <v>26</v>
      </c>
    </row>
    <row r="25">
      <c r="A25" s="6">
        <v>16.0</v>
      </c>
      <c r="B25" s="11" t="s">
        <v>29</v>
      </c>
      <c r="C25" s="10"/>
      <c r="D25" s="6" t="s">
        <v>30</v>
      </c>
      <c r="E25" s="6"/>
      <c r="F25" s="6"/>
      <c r="G25" s="6" t="s">
        <v>26</v>
      </c>
    </row>
    <row r="26">
      <c r="A26" s="4"/>
      <c r="B26" s="4"/>
      <c r="C26" s="8"/>
      <c r="D26" s="8"/>
      <c r="E26" s="8"/>
      <c r="F26" s="8"/>
      <c r="G26" s="8"/>
    </row>
    <row r="27">
      <c r="A27" s="6"/>
      <c r="B27" s="11" t="s">
        <v>31</v>
      </c>
      <c r="C27" s="12">
        <f t="shared" ref="C27:E27" si="1">SUM(C3:C25)</f>
        <v>79</v>
      </c>
      <c r="D27" s="12">
        <f t="shared" si="1"/>
        <v>136</v>
      </c>
      <c r="E27" s="12">
        <f t="shared" si="1"/>
        <v>79</v>
      </c>
      <c r="F27" s="12"/>
      <c r="G27" s="12"/>
    </row>
    <row r="28">
      <c r="A28" s="6"/>
      <c r="B28" s="11" t="s">
        <v>32</v>
      </c>
      <c r="C28" s="12">
        <f t="shared" ref="C28:E28" si="2">SUM(C5:C26)</f>
        <v>75</v>
      </c>
      <c r="D28" s="12">
        <f t="shared" si="2"/>
        <v>132</v>
      </c>
      <c r="E28" s="12">
        <f t="shared" si="2"/>
        <v>78</v>
      </c>
      <c r="F28" s="12">
        <f>SUM(D28:E28)</f>
        <v>210</v>
      </c>
      <c r="G28" s="12"/>
    </row>
    <row r="29">
      <c r="A29" s="6"/>
      <c r="B29" s="13" t="s">
        <v>33</v>
      </c>
      <c r="C29" s="12">
        <f t="shared" ref="C29:D29" si="3">PRODUCT(C28,C28-1)/2</f>
        <v>2775</v>
      </c>
      <c r="D29" s="12">
        <f t="shared" si="3"/>
        <v>8646</v>
      </c>
      <c r="E29" s="12"/>
      <c r="F29" s="12">
        <f>PRODUCT(F28,F28-1)/2</f>
        <v>21945</v>
      </c>
      <c r="G29" s="12"/>
    </row>
    <row r="30">
      <c r="A30" s="6"/>
      <c r="B30" s="11" t="s">
        <v>34</v>
      </c>
      <c r="C30" s="12">
        <f t="shared" ref="C30:D30" si="4">PRODUCT(C28,C28-1)</f>
        <v>5550</v>
      </c>
      <c r="D30" s="12">
        <f t="shared" si="4"/>
        <v>17292</v>
      </c>
      <c r="E30" s="12"/>
      <c r="F30" s="12">
        <f>PRODUCT(F28,F28-1)</f>
        <v>43890</v>
      </c>
      <c r="G30" s="12"/>
    </row>
    <row r="31">
      <c r="A31" s="6"/>
      <c r="B31" s="13"/>
      <c r="C31" s="12"/>
      <c r="D31" s="12"/>
      <c r="E31" s="12"/>
      <c r="F31" s="12"/>
      <c r="G31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3.63"/>
    <col customWidth="1" min="3" max="3" width="24.63"/>
    <col customWidth="1" min="4" max="4" width="49.5"/>
    <col customWidth="1" min="5" max="5" width="11.0"/>
  </cols>
  <sheetData>
    <row r="1">
      <c r="A1" s="14" t="s">
        <v>35</v>
      </c>
      <c r="B1" s="15" t="s">
        <v>36</v>
      </c>
      <c r="C1" s="15" t="s">
        <v>37</v>
      </c>
      <c r="D1" s="15" t="s">
        <v>1</v>
      </c>
      <c r="E1" s="14" t="s">
        <v>38</v>
      </c>
    </row>
    <row r="2">
      <c r="A2" s="14">
        <v>1.0</v>
      </c>
      <c r="B2" s="15" t="s">
        <v>39</v>
      </c>
      <c r="C2" s="16" t="s">
        <v>39</v>
      </c>
      <c r="D2" s="16" t="s">
        <v>40</v>
      </c>
      <c r="E2" s="14">
        <v>6.0</v>
      </c>
    </row>
    <row r="3">
      <c r="A3" s="14">
        <v>2.0</v>
      </c>
      <c r="B3" s="15" t="s">
        <v>41</v>
      </c>
      <c r="C3" s="16" t="s">
        <v>42</v>
      </c>
      <c r="D3" s="16" t="s">
        <v>43</v>
      </c>
      <c r="E3" s="14">
        <v>4.0</v>
      </c>
    </row>
    <row r="4">
      <c r="A4" s="14">
        <v>3.0</v>
      </c>
      <c r="C4" s="16" t="s">
        <v>44</v>
      </c>
      <c r="D4" s="17" t="s">
        <v>45</v>
      </c>
      <c r="E4" s="14">
        <v>4.0</v>
      </c>
    </row>
    <row r="5">
      <c r="A5" s="14">
        <v>4.0</v>
      </c>
      <c r="C5" s="16" t="s">
        <v>46</v>
      </c>
      <c r="D5" s="18" t="s">
        <v>47</v>
      </c>
      <c r="E5" s="14">
        <v>4.0</v>
      </c>
    </row>
    <row r="6">
      <c r="A6" s="14">
        <v>5.0</v>
      </c>
      <c r="B6" s="15" t="s">
        <v>48</v>
      </c>
      <c r="C6" s="16" t="s">
        <v>49</v>
      </c>
      <c r="D6" s="16" t="s">
        <v>50</v>
      </c>
      <c r="E6" s="14">
        <v>4.0</v>
      </c>
    </row>
    <row r="7">
      <c r="A7" s="14">
        <v>6.0</v>
      </c>
      <c r="C7" s="16" t="s">
        <v>51</v>
      </c>
      <c r="D7" s="16" t="s">
        <v>52</v>
      </c>
      <c r="E7" s="14">
        <v>5.0</v>
      </c>
    </row>
    <row r="8">
      <c r="A8" s="14">
        <v>7.0</v>
      </c>
      <c r="B8" s="15" t="s">
        <v>53</v>
      </c>
      <c r="C8" s="16" t="s">
        <v>53</v>
      </c>
      <c r="D8" s="16" t="s">
        <v>54</v>
      </c>
      <c r="E8" s="14">
        <v>4.0</v>
      </c>
    </row>
    <row r="9">
      <c r="A9" s="14">
        <v>8.0</v>
      </c>
      <c r="B9" s="15" t="s">
        <v>55</v>
      </c>
      <c r="C9" s="16" t="s">
        <v>56</v>
      </c>
      <c r="D9" s="17" t="s">
        <v>57</v>
      </c>
      <c r="E9" s="14">
        <v>4.0</v>
      </c>
    </row>
    <row r="10">
      <c r="A10" s="14">
        <v>9.0</v>
      </c>
      <c r="C10" s="16" t="s">
        <v>58</v>
      </c>
      <c r="D10" s="17" t="s">
        <v>59</v>
      </c>
      <c r="E10" s="14">
        <v>4.0</v>
      </c>
    </row>
    <row r="11">
      <c r="A11" s="14">
        <v>10.0</v>
      </c>
      <c r="C11" s="16" t="s">
        <v>60</v>
      </c>
      <c r="D11" s="17" t="s">
        <v>61</v>
      </c>
      <c r="E11" s="14">
        <v>4.0</v>
      </c>
    </row>
    <row r="12">
      <c r="A12" s="14">
        <v>11.0</v>
      </c>
      <c r="B12" s="15" t="s">
        <v>62</v>
      </c>
      <c r="C12" s="16" t="s">
        <v>62</v>
      </c>
      <c r="D12" s="16" t="s">
        <v>63</v>
      </c>
      <c r="E12" s="14">
        <v>6.0</v>
      </c>
    </row>
    <row r="13">
      <c r="A13" s="14">
        <v>12.0</v>
      </c>
      <c r="C13" s="16" t="s">
        <v>64</v>
      </c>
      <c r="D13" s="16" t="s">
        <v>65</v>
      </c>
      <c r="E13" s="14">
        <v>8.0</v>
      </c>
    </row>
    <row r="14">
      <c r="A14" s="14">
        <v>13.0</v>
      </c>
      <c r="C14" s="16" t="s">
        <v>66</v>
      </c>
      <c r="D14" s="16" t="s">
        <v>67</v>
      </c>
      <c r="E14" s="14">
        <v>8.0</v>
      </c>
    </row>
    <row r="15">
      <c r="A15" s="14">
        <v>14.0</v>
      </c>
      <c r="B15" s="15" t="s">
        <v>68</v>
      </c>
      <c r="C15" s="16" t="s">
        <v>69</v>
      </c>
      <c r="D15" s="16" t="s">
        <v>70</v>
      </c>
      <c r="E15" s="14">
        <v>1.0</v>
      </c>
    </row>
    <row r="16">
      <c r="A16" s="14">
        <v>15.0</v>
      </c>
      <c r="C16" s="16" t="s">
        <v>71</v>
      </c>
      <c r="D16" s="16" t="s">
        <v>72</v>
      </c>
      <c r="E16" s="14">
        <v>1.0</v>
      </c>
    </row>
    <row r="17">
      <c r="A17" s="14">
        <v>16.0</v>
      </c>
      <c r="C17" s="16" t="s">
        <v>73</v>
      </c>
      <c r="D17" s="16" t="s">
        <v>74</v>
      </c>
      <c r="E17" s="14">
        <v>2.0</v>
      </c>
    </row>
    <row r="18">
      <c r="A18" s="14">
        <v>17.0</v>
      </c>
      <c r="C18" s="16" t="s">
        <v>75</v>
      </c>
      <c r="D18" s="16" t="s">
        <v>76</v>
      </c>
      <c r="E18" s="14">
        <v>2.0</v>
      </c>
    </row>
    <row r="19">
      <c r="A19" s="14">
        <v>18.0</v>
      </c>
      <c r="B19" s="15" t="s">
        <v>77</v>
      </c>
      <c r="C19" s="16" t="s">
        <v>78</v>
      </c>
      <c r="D19" s="17" t="s">
        <v>79</v>
      </c>
      <c r="E19" s="14">
        <v>2.0</v>
      </c>
    </row>
    <row r="20">
      <c r="A20" s="14">
        <v>19.0</v>
      </c>
      <c r="C20" s="16" t="s">
        <v>80</v>
      </c>
      <c r="D20" s="17" t="s">
        <v>81</v>
      </c>
      <c r="E20" s="14">
        <v>4.0</v>
      </c>
    </row>
    <row r="21">
      <c r="A21" s="14">
        <v>20.0</v>
      </c>
      <c r="B21" s="15" t="s">
        <v>82</v>
      </c>
      <c r="C21" s="16" t="s">
        <v>83</v>
      </c>
      <c r="D21" s="17" t="s">
        <v>84</v>
      </c>
      <c r="E21" s="14">
        <v>2.0</v>
      </c>
    </row>
    <row r="22">
      <c r="A22" s="14">
        <v>21.0</v>
      </c>
      <c r="C22" s="19" t="s">
        <v>85</v>
      </c>
      <c r="D22" s="17" t="s">
        <v>86</v>
      </c>
      <c r="E22" s="14">
        <v>1.0</v>
      </c>
    </row>
    <row r="23">
      <c r="A23" s="14"/>
      <c r="B23" s="20"/>
      <c r="C23" s="19"/>
      <c r="D23" s="19"/>
      <c r="E23" s="21">
        <f>SUM(E2:E22)</f>
        <v>80</v>
      </c>
    </row>
  </sheetData>
  <mergeCells count="7">
    <mergeCell ref="B3:B5"/>
    <mergeCell ref="B6:B7"/>
    <mergeCell ref="B9:B11"/>
    <mergeCell ref="B12:B14"/>
    <mergeCell ref="B15:B18"/>
    <mergeCell ref="B19:B20"/>
    <mergeCell ref="B21:B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4.38"/>
    <col customWidth="1" min="2" max="2" width="5.5"/>
    <col customWidth="1" min="3" max="3" width="8.25"/>
    <col customWidth="1" min="4" max="4" width="8.88"/>
    <col customWidth="1" min="5" max="5" width="8.5"/>
    <col customWidth="1" min="6" max="6" width="8.88"/>
    <col customWidth="1" min="7" max="7" width="10.88"/>
    <col customWidth="1" min="8" max="8" width="10.63"/>
    <col customWidth="1" min="9" max="9" width="9.63"/>
    <col customWidth="1" min="10" max="10" width="9.25"/>
    <col customWidth="1" min="11" max="11" width="10.75"/>
    <col customWidth="1" min="12" max="12" width="9.88"/>
  </cols>
  <sheetData>
    <row r="1" ht="40.5" customHeight="1">
      <c r="A1" s="22" t="s">
        <v>87</v>
      </c>
      <c r="B1" s="22" t="s">
        <v>0</v>
      </c>
      <c r="C1" s="22" t="s">
        <v>88</v>
      </c>
      <c r="D1" s="22" t="s">
        <v>89</v>
      </c>
      <c r="E1" s="22" t="s">
        <v>90</v>
      </c>
      <c r="F1" s="22" t="s">
        <v>91</v>
      </c>
      <c r="G1" s="22" t="s">
        <v>92</v>
      </c>
      <c r="H1" s="22" t="s">
        <v>93</v>
      </c>
      <c r="I1" s="22" t="s">
        <v>94</v>
      </c>
      <c r="J1" s="22" t="s">
        <v>95</v>
      </c>
      <c r="K1" s="22" t="s">
        <v>96</v>
      </c>
      <c r="L1" s="22" t="s">
        <v>97</v>
      </c>
    </row>
    <row r="2">
      <c r="A2" s="23">
        <v>1.0</v>
      </c>
      <c r="B2" s="23">
        <v>1.0</v>
      </c>
      <c r="C2" s="23" t="s">
        <v>98</v>
      </c>
      <c r="D2" s="23" t="s">
        <v>98</v>
      </c>
      <c r="E2" s="23">
        <v>1.0</v>
      </c>
      <c r="F2" s="23">
        <v>1.0</v>
      </c>
      <c r="G2" s="23">
        <v>0.0</v>
      </c>
      <c r="H2" s="23">
        <v>0.0</v>
      </c>
      <c r="I2" s="23">
        <v>0.0</v>
      </c>
      <c r="J2" s="23">
        <v>0.0</v>
      </c>
      <c r="K2" s="23">
        <v>0.0</v>
      </c>
      <c r="L2" s="23">
        <v>0.0</v>
      </c>
    </row>
    <row r="3">
      <c r="A3" s="23">
        <v>2.0</v>
      </c>
      <c r="B3" s="23">
        <v>1.0</v>
      </c>
      <c r="C3" s="23" t="s">
        <v>99</v>
      </c>
      <c r="D3" s="23" t="s">
        <v>99</v>
      </c>
      <c r="E3" s="23">
        <v>2.0</v>
      </c>
      <c r="F3" s="23">
        <v>2.0</v>
      </c>
      <c r="G3" s="23">
        <v>0.0</v>
      </c>
      <c r="H3" s="23">
        <v>0.0</v>
      </c>
      <c r="I3" s="23">
        <v>0.0</v>
      </c>
      <c r="J3" s="23">
        <v>0.0</v>
      </c>
      <c r="K3" s="23">
        <v>0.0</v>
      </c>
      <c r="L3" s="23">
        <v>0.0</v>
      </c>
    </row>
    <row r="4">
      <c r="A4" s="23">
        <v>3.0</v>
      </c>
      <c r="B4" s="23">
        <v>1.0</v>
      </c>
      <c r="C4" s="23" t="s">
        <v>100</v>
      </c>
      <c r="D4" s="23" t="s">
        <v>100</v>
      </c>
      <c r="E4" s="23">
        <v>3.0</v>
      </c>
      <c r="F4" s="23">
        <v>3.0</v>
      </c>
      <c r="G4" s="23">
        <v>0.0</v>
      </c>
      <c r="H4" s="23">
        <v>0.0</v>
      </c>
      <c r="I4" s="23">
        <v>0.0</v>
      </c>
      <c r="J4" s="23">
        <v>0.0</v>
      </c>
      <c r="K4" s="23">
        <v>0.0</v>
      </c>
      <c r="L4" s="23">
        <v>0.0</v>
      </c>
    </row>
    <row r="5">
      <c r="A5" s="23">
        <v>4.0</v>
      </c>
      <c r="B5" s="23">
        <v>1.0</v>
      </c>
      <c r="C5" s="23" t="s">
        <v>101</v>
      </c>
      <c r="D5" s="23" t="s">
        <v>101</v>
      </c>
      <c r="E5" s="23">
        <v>4.0</v>
      </c>
      <c r="F5" s="23">
        <v>4.0</v>
      </c>
      <c r="G5" s="23">
        <v>0.0</v>
      </c>
      <c r="H5" s="23">
        <v>0.0</v>
      </c>
      <c r="I5" s="23">
        <v>0.0</v>
      </c>
      <c r="J5" s="23">
        <v>0.0</v>
      </c>
      <c r="K5" s="23">
        <v>0.0</v>
      </c>
      <c r="L5" s="23">
        <v>0.0</v>
      </c>
    </row>
    <row r="6">
      <c r="A6" s="23">
        <v>5.0</v>
      </c>
      <c r="B6" s="23">
        <v>2.0</v>
      </c>
      <c r="C6" s="23" t="s">
        <v>98</v>
      </c>
      <c r="D6" s="23" t="s">
        <v>102</v>
      </c>
      <c r="E6" s="23">
        <v>1.0</v>
      </c>
      <c r="F6" s="23">
        <v>1.0</v>
      </c>
      <c r="G6" s="23">
        <v>0.0</v>
      </c>
      <c r="H6" s="23">
        <v>0.0</v>
      </c>
      <c r="I6" s="23">
        <v>0.0</v>
      </c>
      <c r="J6" s="23">
        <v>1.0</v>
      </c>
      <c r="K6" s="23">
        <v>0.0</v>
      </c>
      <c r="L6" s="23">
        <v>1.0</v>
      </c>
    </row>
    <row r="7">
      <c r="A7" s="23">
        <v>6.0</v>
      </c>
      <c r="B7" s="23">
        <v>2.0</v>
      </c>
      <c r="C7" s="23" t="s">
        <v>98</v>
      </c>
      <c r="D7" s="23" t="s">
        <v>103</v>
      </c>
      <c r="E7" s="23">
        <v>1.0</v>
      </c>
      <c r="F7" s="23">
        <v>1.0</v>
      </c>
      <c r="G7" s="23">
        <v>0.0</v>
      </c>
      <c r="H7" s="23">
        <v>0.0</v>
      </c>
      <c r="I7" s="23">
        <v>0.0</v>
      </c>
      <c r="J7" s="23">
        <v>-1.0</v>
      </c>
      <c r="K7" s="23">
        <v>0.0</v>
      </c>
      <c r="L7" s="23">
        <v>1.0</v>
      </c>
    </row>
    <row r="8">
      <c r="A8" s="23">
        <v>7.0</v>
      </c>
      <c r="B8" s="23">
        <v>2.0</v>
      </c>
      <c r="C8" s="23" t="s">
        <v>99</v>
      </c>
      <c r="D8" s="23" t="s">
        <v>104</v>
      </c>
      <c r="E8" s="23">
        <v>2.0</v>
      </c>
      <c r="F8" s="23">
        <v>2.0</v>
      </c>
      <c r="G8" s="23">
        <v>0.0</v>
      </c>
      <c r="H8" s="23">
        <v>0.0</v>
      </c>
      <c r="I8" s="23">
        <v>0.0</v>
      </c>
      <c r="J8" s="23">
        <v>1.0</v>
      </c>
      <c r="K8" s="23">
        <v>0.0</v>
      </c>
      <c r="L8" s="23">
        <v>1.0</v>
      </c>
    </row>
    <row r="9">
      <c r="A9" s="23">
        <v>8.0</v>
      </c>
      <c r="B9" s="23">
        <v>2.0</v>
      </c>
      <c r="C9" s="23" t="s">
        <v>99</v>
      </c>
      <c r="D9" s="23" t="s">
        <v>105</v>
      </c>
      <c r="E9" s="23">
        <v>2.0</v>
      </c>
      <c r="F9" s="23">
        <v>2.0</v>
      </c>
      <c r="G9" s="23">
        <v>0.0</v>
      </c>
      <c r="H9" s="23">
        <v>0.0</v>
      </c>
      <c r="I9" s="23">
        <v>0.0</v>
      </c>
      <c r="J9" s="23">
        <v>-1.0</v>
      </c>
      <c r="K9" s="23">
        <v>0.0</v>
      </c>
      <c r="L9" s="23">
        <v>1.0</v>
      </c>
    </row>
    <row r="10">
      <c r="A10" s="23">
        <v>9.0</v>
      </c>
      <c r="B10" s="23">
        <v>2.0</v>
      </c>
      <c r="C10" s="23" t="s">
        <v>100</v>
      </c>
      <c r="D10" s="23" t="s">
        <v>106</v>
      </c>
      <c r="E10" s="23">
        <v>3.0</v>
      </c>
      <c r="F10" s="23">
        <v>3.0</v>
      </c>
      <c r="G10" s="23">
        <v>0.0</v>
      </c>
      <c r="H10" s="23">
        <v>0.0</v>
      </c>
      <c r="I10" s="23">
        <v>0.0</v>
      </c>
      <c r="J10" s="23">
        <v>1.0</v>
      </c>
      <c r="K10" s="23">
        <v>0.0</v>
      </c>
      <c r="L10" s="23">
        <v>1.0</v>
      </c>
    </row>
    <row r="11">
      <c r="A11" s="23">
        <v>10.0</v>
      </c>
      <c r="B11" s="23">
        <v>2.0</v>
      </c>
      <c r="C11" s="23" t="s">
        <v>100</v>
      </c>
      <c r="D11" s="23" t="s">
        <v>107</v>
      </c>
      <c r="E11" s="23">
        <v>3.0</v>
      </c>
      <c r="F11" s="23">
        <v>3.0</v>
      </c>
      <c r="G11" s="23">
        <v>0.0</v>
      </c>
      <c r="H11" s="23">
        <v>0.0</v>
      </c>
      <c r="I11" s="23">
        <v>0.0</v>
      </c>
      <c r="J11" s="23">
        <v>-1.0</v>
      </c>
      <c r="K11" s="23">
        <v>0.0</v>
      </c>
      <c r="L11" s="23">
        <v>1.0</v>
      </c>
    </row>
    <row r="12">
      <c r="A12" s="23">
        <v>11.0</v>
      </c>
      <c r="B12" s="23">
        <v>2.0</v>
      </c>
      <c r="C12" s="23" t="s">
        <v>101</v>
      </c>
      <c r="D12" s="23" t="s">
        <v>108</v>
      </c>
      <c r="E12" s="23">
        <v>4.0</v>
      </c>
      <c r="F12" s="23">
        <v>4.0</v>
      </c>
      <c r="G12" s="23">
        <v>0.0</v>
      </c>
      <c r="H12" s="23">
        <v>0.0</v>
      </c>
      <c r="I12" s="23">
        <v>0.0</v>
      </c>
      <c r="J12" s="23">
        <v>1.0</v>
      </c>
      <c r="K12" s="23">
        <v>0.0</v>
      </c>
      <c r="L12" s="23">
        <v>1.0</v>
      </c>
    </row>
    <row r="13">
      <c r="A13" s="23">
        <v>12.0</v>
      </c>
      <c r="B13" s="23">
        <v>2.0</v>
      </c>
      <c r="C13" s="23" t="s">
        <v>101</v>
      </c>
      <c r="D13" s="23" t="s">
        <v>109</v>
      </c>
      <c r="E13" s="23">
        <v>4.0</v>
      </c>
      <c r="F13" s="23">
        <v>4.0</v>
      </c>
      <c r="G13" s="23">
        <v>0.0</v>
      </c>
      <c r="H13" s="23">
        <v>0.0</v>
      </c>
      <c r="I13" s="23">
        <v>0.0</v>
      </c>
      <c r="J13" s="23">
        <v>-1.0</v>
      </c>
      <c r="K13" s="23">
        <v>0.0</v>
      </c>
      <c r="L13" s="23">
        <v>1.0</v>
      </c>
    </row>
    <row r="14">
      <c r="A14" s="23">
        <v>13.0</v>
      </c>
      <c r="B14" s="23">
        <v>3.0</v>
      </c>
      <c r="C14" s="23" t="s">
        <v>103</v>
      </c>
      <c r="D14" s="23" t="s">
        <v>102</v>
      </c>
      <c r="E14" s="23">
        <v>1.0</v>
      </c>
      <c r="F14" s="23">
        <v>1.0</v>
      </c>
      <c r="G14" s="23">
        <v>0.0</v>
      </c>
      <c r="H14" s="23">
        <v>0.0</v>
      </c>
      <c r="I14" s="23">
        <v>-1.0</v>
      </c>
      <c r="J14" s="23">
        <v>1.0</v>
      </c>
      <c r="K14" s="23">
        <v>0.0</v>
      </c>
      <c r="L14" s="23">
        <v>2.0</v>
      </c>
    </row>
    <row r="15">
      <c r="A15" s="23">
        <v>14.0</v>
      </c>
      <c r="B15" s="23">
        <v>3.0</v>
      </c>
      <c r="C15" s="23" t="s">
        <v>105</v>
      </c>
      <c r="D15" s="23" t="s">
        <v>104</v>
      </c>
      <c r="E15" s="23">
        <v>2.0</v>
      </c>
      <c r="F15" s="23">
        <v>2.0</v>
      </c>
      <c r="G15" s="23">
        <v>0.0</v>
      </c>
      <c r="H15" s="23">
        <v>0.0</v>
      </c>
      <c r="I15" s="23">
        <v>-1.0</v>
      </c>
      <c r="J15" s="23">
        <v>1.0</v>
      </c>
      <c r="K15" s="23">
        <v>0.0</v>
      </c>
      <c r="L15" s="23">
        <v>2.0</v>
      </c>
    </row>
    <row r="16">
      <c r="A16" s="23">
        <v>15.0</v>
      </c>
      <c r="B16" s="23">
        <v>3.0</v>
      </c>
      <c r="C16" s="23" t="s">
        <v>107</v>
      </c>
      <c r="D16" s="23" t="s">
        <v>106</v>
      </c>
      <c r="E16" s="23">
        <v>3.0</v>
      </c>
      <c r="F16" s="23">
        <v>3.0</v>
      </c>
      <c r="G16" s="23">
        <v>0.0</v>
      </c>
      <c r="H16" s="23">
        <v>0.0</v>
      </c>
      <c r="I16" s="23">
        <v>-1.0</v>
      </c>
      <c r="J16" s="23">
        <v>1.0</v>
      </c>
      <c r="K16" s="23">
        <v>0.0</v>
      </c>
      <c r="L16" s="23">
        <v>2.0</v>
      </c>
    </row>
    <row r="17">
      <c r="A17" s="23">
        <v>16.0</v>
      </c>
      <c r="B17" s="23">
        <v>3.0</v>
      </c>
      <c r="C17" s="23" t="s">
        <v>109</v>
      </c>
      <c r="D17" s="23" t="s">
        <v>108</v>
      </c>
      <c r="E17" s="23">
        <v>4.0</v>
      </c>
      <c r="F17" s="23">
        <v>4.0</v>
      </c>
      <c r="G17" s="23">
        <v>0.0</v>
      </c>
      <c r="H17" s="23">
        <v>0.0</v>
      </c>
      <c r="I17" s="23">
        <v>-1.0</v>
      </c>
      <c r="J17" s="23">
        <v>1.0</v>
      </c>
      <c r="K17" s="23">
        <v>0.0</v>
      </c>
      <c r="L17" s="23">
        <v>2.0</v>
      </c>
    </row>
    <row r="18">
      <c r="A18" s="23">
        <v>17.0</v>
      </c>
      <c r="B18" s="23">
        <v>4.0</v>
      </c>
      <c r="C18" s="23" t="s">
        <v>99</v>
      </c>
      <c r="D18" s="23" t="s">
        <v>98</v>
      </c>
      <c r="E18" s="23">
        <v>2.0</v>
      </c>
      <c r="F18" s="23">
        <v>1.0</v>
      </c>
      <c r="G18" s="23">
        <v>0.0</v>
      </c>
      <c r="H18" s="23">
        <v>0.0</v>
      </c>
      <c r="I18" s="23">
        <v>0.0</v>
      </c>
      <c r="J18" s="23">
        <v>0.0</v>
      </c>
      <c r="K18" s="23">
        <v>1.0</v>
      </c>
      <c r="L18" s="23">
        <v>0.0</v>
      </c>
    </row>
    <row r="19">
      <c r="A19" s="23">
        <v>18.0</v>
      </c>
      <c r="B19" s="23">
        <v>4.0</v>
      </c>
      <c r="C19" s="23" t="s">
        <v>100</v>
      </c>
      <c r="D19" s="23" t="s">
        <v>98</v>
      </c>
      <c r="E19" s="23">
        <v>3.0</v>
      </c>
      <c r="F19" s="23">
        <v>1.0</v>
      </c>
      <c r="G19" s="23">
        <v>0.0</v>
      </c>
      <c r="H19" s="23">
        <v>0.0</v>
      </c>
      <c r="I19" s="23">
        <v>0.0</v>
      </c>
      <c r="J19" s="23">
        <v>0.0</v>
      </c>
      <c r="K19" s="23">
        <v>2.0</v>
      </c>
      <c r="L19" s="23">
        <v>0.0</v>
      </c>
    </row>
    <row r="20">
      <c r="A20" s="23">
        <v>19.0</v>
      </c>
      <c r="B20" s="23">
        <v>4.0</v>
      </c>
      <c r="C20" s="23" t="s">
        <v>101</v>
      </c>
      <c r="D20" s="23" t="s">
        <v>98</v>
      </c>
      <c r="E20" s="23">
        <v>4.0</v>
      </c>
      <c r="F20" s="23">
        <v>1.0</v>
      </c>
      <c r="G20" s="23">
        <v>0.0</v>
      </c>
      <c r="H20" s="23">
        <v>0.0</v>
      </c>
      <c r="I20" s="23">
        <v>0.0</v>
      </c>
      <c r="J20" s="23">
        <v>0.0</v>
      </c>
      <c r="K20" s="23">
        <v>3.0</v>
      </c>
      <c r="L20" s="23">
        <v>0.0</v>
      </c>
    </row>
    <row r="21">
      <c r="A21" s="23">
        <v>20.0</v>
      </c>
      <c r="B21" s="23">
        <v>4.0</v>
      </c>
      <c r="C21" s="23" t="s">
        <v>100</v>
      </c>
      <c r="D21" s="23" t="s">
        <v>99</v>
      </c>
      <c r="E21" s="23">
        <v>3.0</v>
      </c>
      <c r="F21" s="23">
        <v>2.0</v>
      </c>
      <c r="G21" s="23">
        <v>0.0</v>
      </c>
      <c r="H21" s="23">
        <v>0.0</v>
      </c>
      <c r="I21" s="23">
        <v>0.0</v>
      </c>
      <c r="J21" s="23">
        <v>0.0</v>
      </c>
      <c r="K21" s="23">
        <v>1.0</v>
      </c>
      <c r="L21" s="23">
        <v>0.0</v>
      </c>
    </row>
    <row r="22">
      <c r="A22" s="23">
        <v>21.0</v>
      </c>
      <c r="B22" s="23">
        <v>4.0</v>
      </c>
      <c r="C22" s="23" t="s">
        <v>101</v>
      </c>
      <c r="D22" s="23" t="s">
        <v>99</v>
      </c>
      <c r="E22" s="23">
        <v>4.0</v>
      </c>
      <c r="F22" s="23">
        <v>2.0</v>
      </c>
      <c r="G22" s="23">
        <v>0.0</v>
      </c>
      <c r="H22" s="23">
        <v>0.0</v>
      </c>
      <c r="I22" s="23">
        <v>0.0</v>
      </c>
      <c r="J22" s="23">
        <v>0.0</v>
      </c>
      <c r="K22" s="23">
        <v>2.0</v>
      </c>
      <c r="L22" s="23">
        <v>0.0</v>
      </c>
    </row>
    <row r="23">
      <c r="A23" s="23">
        <v>22.0</v>
      </c>
      <c r="B23" s="23">
        <v>4.0</v>
      </c>
      <c r="C23" s="23" t="s">
        <v>101</v>
      </c>
      <c r="D23" s="23" t="s">
        <v>100</v>
      </c>
      <c r="E23" s="23">
        <v>4.0</v>
      </c>
      <c r="F23" s="23">
        <v>3.0</v>
      </c>
      <c r="G23" s="23">
        <v>0.0</v>
      </c>
      <c r="H23" s="23">
        <v>0.0</v>
      </c>
      <c r="I23" s="23">
        <v>0.0</v>
      </c>
      <c r="J23" s="23">
        <v>0.0</v>
      </c>
      <c r="K23" s="23">
        <v>1.0</v>
      </c>
      <c r="L23" s="23">
        <v>0.0</v>
      </c>
    </row>
    <row r="24">
      <c r="A24" s="23">
        <v>23.0</v>
      </c>
      <c r="B24" s="23">
        <v>5.0</v>
      </c>
      <c r="C24" s="23" t="s">
        <v>104</v>
      </c>
      <c r="D24" s="23" t="s">
        <v>98</v>
      </c>
      <c r="E24" s="23">
        <v>2.0</v>
      </c>
      <c r="F24" s="23">
        <v>1.0</v>
      </c>
      <c r="G24" s="23">
        <v>0.0</v>
      </c>
      <c r="H24" s="23">
        <v>0.0</v>
      </c>
      <c r="I24" s="23">
        <v>1.0</v>
      </c>
      <c r="J24" s="23">
        <v>0.0</v>
      </c>
      <c r="K24" s="23">
        <v>1.0</v>
      </c>
      <c r="L24" s="23">
        <v>1.0</v>
      </c>
    </row>
    <row r="25">
      <c r="A25" s="23">
        <v>24.0</v>
      </c>
      <c r="B25" s="23">
        <v>5.0</v>
      </c>
      <c r="C25" s="23" t="s">
        <v>106</v>
      </c>
      <c r="D25" s="23" t="s">
        <v>98</v>
      </c>
      <c r="E25" s="23">
        <v>3.0</v>
      </c>
      <c r="F25" s="23">
        <v>1.0</v>
      </c>
      <c r="G25" s="23">
        <v>0.0</v>
      </c>
      <c r="H25" s="23">
        <v>0.0</v>
      </c>
      <c r="I25" s="23">
        <v>1.0</v>
      </c>
      <c r="J25" s="23">
        <v>0.0</v>
      </c>
      <c r="K25" s="23">
        <v>2.0</v>
      </c>
      <c r="L25" s="23">
        <v>1.0</v>
      </c>
    </row>
    <row r="26">
      <c r="A26" s="23">
        <v>25.0</v>
      </c>
      <c r="B26" s="23">
        <v>5.0</v>
      </c>
      <c r="C26" s="23" t="s">
        <v>108</v>
      </c>
      <c r="D26" s="23" t="s">
        <v>98</v>
      </c>
      <c r="E26" s="23">
        <v>4.0</v>
      </c>
      <c r="F26" s="23">
        <v>1.0</v>
      </c>
      <c r="G26" s="23">
        <v>0.0</v>
      </c>
      <c r="H26" s="23">
        <v>0.0</v>
      </c>
      <c r="I26" s="23">
        <v>1.0</v>
      </c>
      <c r="J26" s="23">
        <v>0.0</v>
      </c>
      <c r="K26" s="23">
        <v>3.0</v>
      </c>
      <c r="L26" s="23">
        <v>1.0</v>
      </c>
    </row>
    <row r="27">
      <c r="A27" s="23">
        <v>26.0</v>
      </c>
      <c r="B27" s="23">
        <v>5.0</v>
      </c>
      <c r="C27" s="23" t="s">
        <v>106</v>
      </c>
      <c r="D27" s="23" t="s">
        <v>99</v>
      </c>
      <c r="E27" s="23">
        <v>3.0</v>
      </c>
      <c r="F27" s="23">
        <v>2.0</v>
      </c>
      <c r="G27" s="23">
        <v>0.0</v>
      </c>
      <c r="H27" s="23">
        <v>0.0</v>
      </c>
      <c r="I27" s="23">
        <v>1.0</v>
      </c>
      <c r="J27" s="23">
        <v>0.0</v>
      </c>
      <c r="K27" s="23">
        <v>1.0</v>
      </c>
      <c r="L27" s="23">
        <v>1.0</v>
      </c>
    </row>
    <row r="28">
      <c r="A28" s="23">
        <v>27.0</v>
      </c>
      <c r="B28" s="23">
        <v>5.0</v>
      </c>
      <c r="C28" s="23" t="s">
        <v>108</v>
      </c>
      <c r="D28" s="23" t="s">
        <v>99</v>
      </c>
      <c r="E28" s="23">
        <v>4.0</v>
      </c>
      <c r="F28" s="23">
        <v>2.0</v>
      </c>
      <c r="G28" s="23">
        <v>0.0</v>
      </c>
      <c r="H28" s="23">
        <v>0.0</v>
      </c>
      <c r="I28" s="23">
        <v>1.0</v>
      </c>
      <c r="J28" s="23">
        <v>0.0</v>
      </c>
      <c r="K28" s="23">
        <v>2.0</v>
      </c>
      <c r="L28" s="23">
        <v>1.0</v>
      </c>
    </row>
    <row r="29">
      <c r="A29" s="23">
        <v>28.0</v>
      </c>
      <c r="B29" s="23">
        <v>5.0</v>
      </c>
      <c r="C29" s="23" t="s">
        <v>108</v>
      </c>
      <c r="D29" s="23" t="s">
        <v>100</v>
      </c>
      <c r="E29" s="23">
        <v>4.0</v>
      </c>
      <c r="F29" s="23">
        <v>3.0</v>
      </c>
      <c r="G29" s="23">
        <v>0.0</v>
      </c>
      <c r="H29" s="23">
        <v>0.0</v>
      </c>
      <c r="I29" s="23">
        <v>1.0</v>
      </c>
      <c r="J29" s="23">
        <v>0.0</v>
      </c>
      <c r="K29" s="23">
        <v>1.0</v>
      </c>
      <c r="L29" s="23">
        <v>1.0</v>
      </c>
    </row>
    <row r="30">
      <c r="A30" s="23">
        <v>29.0</v>
      </c>
      <c r="B30" s="23">
        <v>6.0</v>
      </c>
      <c r="C30" s="23" t="s">
        <v>99</v>
      </c>
      <c r="D30" s="23" t="s">
        <v>102</v>
      </c>
      <c r="E30" s="23">
        <v>2.0</v>
      </c>
      <c r="F30" s="23">
        <v>1.0</v>
      </c>
      <c r="G30" s="23">
        <v>0.0</v>
      </c>
      <c r="H30" s="23">
        <v>0.0</v>
      </c>
      <c r="I30" s="23">
        <v>0.0</v>
      </c>
      <c r="J30" s="23">
        <v>1.0</v>
      </c>
      <c r="K30" s="23">
        <v>1.0</v>
      </c>
      <c r="L30" s="23">
        <v>1.0</v>
      </c>
    </row>
    <row r="31">
      <c r="A31" s="23">
        <v>30.0</v>
      </c>
      <c r="B31" s="23">
        <v>6.0</v>
      </c>
      <c r="C31" s="23" t="s">
        <v>100</v>
      </c>
      <c r="D31" s="23" t="s">
        <v>102</v>
      </c>
      <c r="E31" s="23">
        <v>3.0</v>
      </c>
      <c r="F31" s="23">
        <v>1.0</v>
      </c>
      <c r="G31" s="23">
        <v>0.0</v>
      </c>
      <c r="H31" s="23">
        <v>0.0</v>
      </c>
      <c r="I31" s="23">
        <v>0.0</v>
      </c>
      <c r="J31" s="23">
        <v>1.0</v>
      </c>
      <c r="K31" s="23">
        <v>2.0</v>
      </c>
      <c r="L31" s="23">
        <v>1.0</v>
      </c>
    </row>
    <row r="32">
      <c r="A32" s="23">
        <v>31.0</v>
      </c>
      <c r="B32" s="23">
        <v>6.0</v>
      </c>
      <c r="C32" s="23" t="s">
        <v>101</v>
      </c>
      <c r="D32" s="23" t="s">
        <v>102</v>
      </c>
      <c r="E32" s="23">
        <v>4.0</v>
      </c>
      <c r="F32" s="23">
        <v>1.0</v>
      </c>
      <c r="G32" s="23">
        <v>0.0</v>
      </c>
      <c r="H32" s="23">
        <v>0.0</v>
      </c>
      <c r="I32" s="23">
        <v>0.0</v>
      </c>
      <c r="J32" s="23">
        <v>1.0</v>
      </c>
      <c r="K32" s="23">
        <v>3.0</v>
      </c>
      <c r="L32" s="23">
        <v>1.0</v>
      </c>
    </row>
    <row r="33">
      <c r="A33" s="23">
        <v>32.0</v>
      </c>
      <c r="B33" s="23">
        <v>6.0</v>
      </c>
      <c r="C33" s="23" t="s">
        <v>100</v>
      </c>
      <c r="D33" s="23" t="s">
        <v>104</v>
      </c>
      <c r="E33" s="23">
        <v>3.0</v>
      </c>
      <c r="F33" s="23">
        <v>2.0</v>
      </c>
      <c r="G33" s="23">
        <v>0.0</v>
      </c>
      <c r="H33" s="23">
        <v>0.0</v>
      </c>
      <c r="I33" s="23">
        <v>0.0</v>
      </c>
      <c r="J33" s="23">
        <v>1.0</v>
      </c>
      <c r="K33" s="23">
        <v>1.0</v>
      </c>
      <c r="L33" s="23">
        <v>1.0</v>
      </c>
    </row>
    <row r="34">
      <c r="A34" s="23">
        <v>33.0</v>
      </c>
      <c r="B34" s="23">
        <v>6.0</v>
      </c>
      <c r="C34" s="23" t="s">
        <v>101</v>
      </c>
      <c r="D34" s="23" t="s">
        <v>104</v>
      </c>
      <c r="E34" s="23">
        <v>4.0</v>
      </c>
      <c r="F34" s="23">
        <v>2.0</v>
      </c>
      <c r="G34" s="23">
        <v>0.0</v>
      </c>
      <c r="H34" s="23">
        <v>0.0</v>
      </c>
      <c r="I34" s="23">
        <v>0.0</v>
      </c>
      <c r="J34" s="23">
        <v>1.0</v>
      </c>
      <c r="K34" s="23">
        <v>2.0</v>
      </c>
      <c r="L34" s="23">
        <v>1.0</v>
      </c>
    </row>
    <row r="35">
      <c r="A35" s="23">
        <v>34.0</v>
      </c>
      <c r="B35" s="23">
        <v>6.0</v>
      </c>
      <c r="C35" s="23" t="s">
        <v>101</v>
      </c>
      <c r="D35" s="23" t="s">
        <v>106</v>
      </c>
      <c r="E35" s="23">
        <v>4.0</v>
      </c>
      <c r="F35" s="23">
        <v>3.0</v>
      </c>
      <c r="G35" s="23">
        <v>0.0</v>
      </c>
      <c r="H35" s="23">
        <v>0.0</v>
      </c>
      <c r="I35" s="23">
        <v>0.0</v>
      </c>
      <c r="J35" s="23">
        <v>1.0</v>
      </c>
      <c r="K35" s="23">
        <v>1.0</v>
      </c>
      <c r="L35" s="23">
        <v>1.0</v>
      </c>
    </row>
    <row r="36">
      <c r="A36" s="23">
        <v>35.0</v>
      </c>
      <c r="B36" s="23">
        <v>7.0</v>
      </c>
      <c r="C36" s="23" t="s">
        <v>104</v>
      </c>
      <c r="D36" s="23" t="s">
        <v>103</v>
      </c>
      <c r="E36" s="23">
        <v>2.0</v>
      </c>
      <c r="F36" s="23">
        <v>1.0</v>
      </c>
      <c r="G36" s="23">
        <v>0.0</v>
      </c>
      <c r="H36" s="23">
        <v>0.0</v>
      </c>
      <c r="I36" s="23">
        <v>1.0</v>
      </c>
      <c r="J36" s="23">
        <v>-1.0</v>
      </c>
      <c r="K36" s="23">
        <v>1.0</v>
      </c>
      <c r="L36" s="23">
        <v>2.0</v>
      </c>
    </row>
    <row r="37">
      <c r="A37" s="23">
        <v>36.0</v>
      </c>
      <c r="B37" s="23">
        <v>7.0</v>
      </c>
      <c r="C37" s="23" t="s">
        <v>106</v>
      </c>
      <c r="D37" s="23" t="s">
        <v>103</v>
      </c>
      <c r="E37" s="23">
        <v>3.0</v>
      </c>
      <c r="F37" s="23">
        <v>1.0</v>
      </c>
      <c r="G37" s="23">
        <v>0.0</v>
      </c>
      <c r="H37" s="23">
        <v>0.0</v>
      </c>
      <c r="I37" s="23">
        <v>1.0</v>
      </c>
      <c r="J37" s="23">
        <v>-1.0</v>
      </c>
      <c r="K37" s="23">
        <v>2.0</v>
      </c>
      <c r="L37" s="23">
        <v>2.0</v>
      </c>
    </row>
    <row r="38">
      <c r="A38" s="23">
        <v>37.0</v>
      </c>
      <c r="B38" s="23">
        <v>7.0</v>
      </c>
      <c r="C38" s="23" t="s">
        <v>108</v>
      </c>
      <c r="D38" s="23" t="s">
        <v>103</v>
      </c>
      <c r="E38" s="23">
        <v>4.0</v>
      </c>
      <c r="F38" s="23">
        <v>1.0</v>
      </c>
      <c r="G38" s="23">
        <v>0.0</v>
      </c>
      <c r="H38" s="23">
        <v>0.0</v>
      </c>
      <c r="I38" s="23">
        <v>1.0</v>
      </c>
      <c r="J38" s="23">
        <v>-1.0</v>
      </c>
      <c r="K38" s="23">
        <v>3.0</v>
      </c>
      <c r="L38" s="23">
        <v>2.0</v>
      </c>
    </row>
    <row r="39">
      <c r="A39" s="23">
        <v>38.0</v>
      </c>
      <c r="B39" s="23">
        <v>7.0</v>
      </c>
      <c r="C39" s="23" t="s">
        <v>106</v>
      </c>
      <c r="D39" s="23" t="s">
        <v>105</v>
      </c>
      <c r="E39" s="23">
        <v>3.0</v>
      </c>
      <c r="F39" s="23">
        <v>2.0</v>
      </c>
      <c r="G39" s="23">
        <v>0.0</v>
      </c>
      <c r="H39" s="23">
        <v>0.0</v>
      </c>
      <c r="I39" s="23">
        <v>1.0</v>
      </c>
      <c r="J39" s="23">
        <v>-1.0</v>
      </c>
      <c r="K39" s="23">
        <v>1.0</v>
      </c>
      <c r="L39" s="23">
        <v>2.0</v>
      </c>
    </row>
    <row r="40">
      <c r="A40" s="23">
        <v>39.0</v>
      </c>
      <c r="B40" s="23">
        <v>7.0</v>
      </c>
      <c r="C40" s="23" t="s">
        <v>108</v>
      </c>
      <c r="D40" s="23" t="s">
        <v>105</v>
      </c>
      <c r="E40" s="23">
        <v>4.0</v>
      </c>
      <c r="F40" s="23">
        <v>2.0</v>
      </c>
      <c r="G40" s="23">
        <v>0.0</v>
      </c>
      <c r="H40" s="23">
        <v>0.0</v>
      </c>
      <c r="I40" s="23">
        <v>1.0</v>
      </c>
      <c r="J40" s="23">
        <v>-1.0</v>
      </c>
      <c r="K40" s="23">
        <v>2.0</v>
      </c>
      <c r="L40" s="23">
        <v>2.0</v>
      </c>
    </row>
    <row r="41">
      <c r="A41" s="23">
        <v>40.0</v>
      </c>
      <c r="B41" s="23">
        <v>7.0</v>
      </c>
      <c r="C41" s="23" t="s">
        <v>108</v>
      </c>
      <c r="D41" s="23" t="s">
        <v>107</v>
      </c>
      <c r="E41" s="23">
        <v>4.0</v>
      </c>
      <c r="F41" s="23">
        <v>3.0</v>
      </c>
      <c r="G41" s="23">
        <v>0.0</v>
      </c>
      <c r="H41" s="23">
        <v>0.0</v>
      </c>
      <c r="I41" s="23">
        <v>1.0</v>
      </c>
      <c r="J41" s="23">
        <v>-1.0</v>
      </c>
      <c r="K41" s="23">
        <v>1.0</v>
      </c>
      <c r="L41" s="23">
        <v>2.0</v>
      </c>
    </row>
    <row r="42">
      <c r="A42" s="23">
        <v>41.0</v>
      </c>
      <c r="B42" s="23">
        <v>8.0</v>
      </c>
      <c r="C42" s="23" t="s">
        <v>105</v>
      </c>
      <c r="D42" s="23" t="s">
        <v>102</v>
      </c>
      <c r="E42" s="23">
        <v>2.0</v>
      </c>
      <c r="F42" s="23">
        <v>1.0</v>
      </c>
      <c r="G42" s="23">
        <v>0.0</v>
      </c>
      <c r="H42" s="23">
        <v>0.0</v>
      </c>
      <c r="I42" s="23">
        <v>-1.0</v>
      </c>
      <c r="J42" s="23">
        <v>1.0</v>
      </c>
      <c r="K42" s="23">
        <v>1.0</v>
      </c>
      <c r="L42" s="23">
        <v>2.0</v>
      </c>
    </row>
    <row r="43">
      <c r="A43" s="23">
        <v>42.0</v>
      </c>
      <c r="B43" s="23">
        <v>8.0</v>
      </c>
      <c r="C43" s="23" t="s">
        <v>107</v>
      </c>
      <c r="D43" s="23" t="s">
        <v>102</v>
      </c>
      <c r="E43" s="23">
        <v>3.0</v>
      </c>
      <c r="F43" s="23">
        <v>1.0</v>
      </c>
      <c r="G43" s="23">
        <v>0.0</v>
      </c>
      <c r="H43" s="23">
        <v>0.0</v>
      </c>
      <c r="I43" s="23">
        <v>-1.0</v>
      </c>
      <c r="J43" s="23">
        <v>1.0</v>
      </c>
      <c r="K43" s="23">
        <v>2.0</v>
      </c>
      <c r="L43" s="23">
        <v>2.0</v>
      </c>
    </row>
    <row r="44">
      <c r="A44" s="23">
        <v>43.0</v>
      </c>
      <c r="B44" s="23">
        <v>8.0</v>
      </c>
      <c r="C44" s="23" t="s">
        <v>109</v>
      </c>
      <c r="D44" s="23" t="s">
        <v>102</v>
      </c>
      <c r="E44" s="23">
        <v>4.0</v>
      </c>
      <c r="F44" s="23">
        <v>1.0</v>
      </c>
      <c r="G44" s="23">
        <v>0.0</v>
      </c>
      <c r="H44" s="23">
        <v>0.0</v>
      </c>
      <c r="I44" s="23">
        <v>-1.0</v>
      </c>
      <c r="J44" s="23">
        <v>1.0</v>
      </c>
      <c r="K44" s="23">
        <v>3.0</v>
      </c>
      <c r="L44" s="23">
        <v>2.0</v>
      </c>
    </row>
    <row r="45">
      <c r="A45" s="23">
        <v>44.0</v>
      </c>
      <c r="B45" s="23">
        <v>8.0</v>
      </c>
      <c r="C45" s="23" t="s">
        <v>107</v>
      </c>
      <c r="D45" s="23" t="s">
        <v>104</v>
      </c>
      <c r="E45" s="23">
        <v>3.0</v>
      </c>
      <c r="F45" s="23">
        <v>2.0</v>
      </c>
      <c r="G45" s="23">
        <v>0.0</v>
      </c>
      <c r="H45" s="23">
        <v>0.0</v>
      </c>
      <c r="I45" s="23">
        <v>-1.0</v>
      </c>
      <c r="J45" s="23">
        <v>1.0</v>
      </c>
      <c r="K45" s="23">
        <v>1.0</v>
      </c>
      <c r="L45" s="23">
        <v>2.0</v>
      </c>
    </row>
    <row r="46">
      <c r="A46" s="23">
        <v>45.0</v>
      </c>
      <c r="B46" s="23">
        <v>8.0</v>
      </c>
      <c r="C46" s="23" t="s">
        <v>109</v>
      </c>
      <c r="D46" s="23" t="s">
        <v>104</v>
      </c>
      <c r="E46" s="23">
        <v>4.0</v>
      </c>
      <c r="F46" s="23">
        <v>2.0</v>
      </c>
      <c r="G46" s="23">
        <v>0.0</v>
      </c>
      <c r="H46" s="23">
        <v>0.0</v>
      </c>
      <c r="I46" s="23">
        <v>-1.0</v>
      </c>
      <c r="J46" s="23">
        <v>1.0</v>
      </c>
      <c r="K46" s="23">
        <v>2.0</v>
      </c>
      <c r="L46" s="23">
        <v>2.0</v>
      </c>
    </row>
    <row r="47">
      <c r="A47" s="23">
        <v>46.0</v>
      </c>
      <c r="B47" s="23">
        <v>8.0</v>
      </c>
      <c r="C47" s="23" t="s">
        <v>109</v>
      </c>
      <c r="D47" s="23" t="s">
        <v>106</v>
      </c>
      <c r="E47" s="23">
        <v>4.0</v>
      </c>
      <c r="F47" s="23">
        <v>3.0</v>
      </c>
      <c r="G47" s="23">
        <v>0.0</v>
      </c>
      <c r="H47" s="23">
        <v>0.0</v>
      </c>
      <c r="I47" s="23">
        <v>-1.0</v>
      </c>
      <c r="J47" s="23">
        <v>1.0</v>
      </c>
      <c r="K47" s="23">
        <v>1.0</v>
      </c>
      <c r="L47" s="23">
        <v>2.0</v>
      </c>
    </row>
    <row r="48">
      <c r="A48" s="24">
        <v>47.0</v>
      </c>
      <c r="B48" s="23">
        <v>14.0</v>
      </c>
      <c r="C48" s="23" t="s">
        <v>98</v>
      </c>
      <c r="D48" s="23" t="s">
        <v>110</v>
      </c>
      <c r="E48" s="23">
        <v>1.0</v>
      </c>
      <c r="F48" s="23">
        <v>1.0</v>
      </c>
      <c r="G48" s="23">
        <v>0.0</v>
      </c>
      <c r="H48" s="23">
        <v>0.0</v>
      </c>
      <c r="I48" s="23">
        <v>0.0</v>
      </c>
      <c r="J48" s="23">
        <v>0.0</v>
      </c>
      <c r="K48" s="23">
        <v>1.0</v>
      </c>
      <c r="L48" s="23">
        <v>0.0</v>
      </c>
    </row>
    <row r="49">
      <c r="A49" s="24">
        <v>49.0</v>
      </c>
      <c r="B49" s="23">
        <v>15.0</v>
      </c>
      <c r="C49" s="23" t="s">
        <v>98</v>
      </c>
      <c r="D49" s="23" t="s">
        <v>111</v>
      </c>
      <c r="E49" s="23">
        <v>1.0</v>
      </c>
      <c r="F49" s="23">
        <v>1.0</v>
      </c>
      <c r="G49" s="23">
        <v>0.0</v>
      </c>
      <c r="H49" s="23">
        <v>-1.0</v>
      </c>
      <c r="I49" s="23">
        <v>0.0</v>
      </c>
      <c r="J49" s="23">
        <v>1.0</v>
      </c>
      <c r="K49" s="23">
        <v>1.0</v>
      </c>
      <c r="L49" s="23">
        <v>1.0</v>
      </c>
    </row>
    <row r="50">
      <c r="A50" s="24">
        <v>50.0</v>
      </c>
      <c r="B50" s="23">
        <v>15.0</v>
      </c>
      <c r="C50" s="23" t="s">
        <v>98</v>
      </c>
      <c r="D50" s="23" t="s">
        <v>112</v>
      </c>
      <c r="E50" s="23">
        <v>1.0</v>
      </c>
      <c r="F50" s="23">
        <v>1.0</v>
      </c>
      <c r="G50" s="23">
        <v>0.0</v>
      </c>
      <c r="H50" s="23">
        <v>-1.0</v>
      </c>
      <c r="I50" s="23">
        <v>0.0</v>
      </c>
      <c r="J50" s="23">
        <v>-1.0</v>
      </c>
      <c r="K50" s="23">
        <v>1.0</v>
      </c>
      <c r="L50" s="23">
        <v>1.0</v>
      </c>
    </row>
    <row r="51">
      <c r="A51" s="24">
        <v>66.0</v>
      </c>
      <c r="B51" s="23">
        <v>104.0</v>
      </c>
      <c r="C51" s="23" t="s">
        <v>98</v>
      </c>
      <c r="D51" s="25" t="s">
        <v>99</v>
      </c>
      <c r="E51" s="23">
        <v>1.0</v>
      </c>
      <c r="F51" s="23">
        <v>2.0</v>
      </c>
      <c r="G51" s="23">
        <v>0.0</v>
      </c>
      <c r="H51" s="23">
        <v>0.0</v>
      </c>
      <c r="I51" s="23">
        <v>0.0</v>
      </c>
      <c r="J51" s="23">
        <v>0.0</v>
      </c>
      <c r="K51" s="23">
        <v>1.0</v>
      </c>
      <c r="L51" s="23">
        <v>0.0</v>
      </c>
    </row>
    <row r="52">
      <c r="A52" s="23">
        <v>67.0</v>
      </c>
      <c r="B52" s="23">
        <v>104.0</v>
      </c>
      <c r="C52" s="23" t="s">
        <v>98</v>
      </c>
      <c r="D52" s="25" t="s">
        <v>100</v>
      </c>
      <c r="E52" s="23">
        <v>1.0</v>
      </c>
      <c r="F52" s="23">
        <v>3.0</v>
      </c>
      <c r="G52" s="23">
        <v>0.0</v>
      </c>
      <c r="H52" s="23">
        <v>0.0</v>
      </c>
      <c r="I52" s="23">
        <v>0.0</v>
      </c>
      <c r="J52" s="23">
        <v>0.0</v>
      </c>
      <c r="K52" s="23">
        <v>2.0</v>
      </c>
      <c r="L52" s="23">
        <v>0.0</v>
      </c>
    </row>
    <row r="53">
      <c r="A53" s="23">
        <v>68.0</v>
      </c>
      <c r="B53" s="23">
        <v>104.0</v>
      </c>
      <c r="C53" s="23" t="s">
        <v>98</v>
      </c>
      <c r="D53" s="25" t="s">
        <v>101</v>
      </c>
      <c r="E53" s="23">
        <v>1.0</v>
      </c>
      <c r="F53" s="23">
        <v>4.0</v>
      </c>
      <c r="G53" s="23">
        <v>0.0</v>
      </c>
      <c r="H53" s="23">
        <v>0.0</v>
      </c>
      <c r="I53" s="23">
        <v>0.0</v>
      </c>
      <c r="J53" s="23">
        <v>0.0</v>
      </c>
      <c r="K53" s="23">
        <v>3.0</v>
      </c>
      <c r="L53" s="23">
        <v>0.0</v>
      </c>
    </row>
    <row r="54">
      <c r="A54" s="23">
        <v>69.0</v>
      </c>
      <c r="B54" s="23">
        <v>104.0</v>
      </c>
      <c r="C54" s="23" t="s">
        <v>99</v>
      </c>
      <c r="D54" s="25" t="s">
        <v>100</v>
      </c>
      <c r="E54" s="23">
        <v>2.0</v>
      </c>
      <c r="F54" s="23">
        <v>3.0</v>
      </c>
      <c r="G54" s="23">
        <v>0.0</v>
      </c>
      <c r="H54" s="23">
        <v>0.0</v>
      </c>
      <c r="I54" s="23">
        <v>0.0</v>
      </c>
      <c r="J54" s="23">
        <v>0.0</v>
      </c>
      <c r="K54" s="23">
        <v>1.0</v>
      </c>
      <c r="L54" s="23">
        <v>0.0</v>
      </c>
    </row>
    <row r="55">
      <c r="A55" s="23">
        <v>70.0</v>
      </c>
      <c r="B55" s="23">
        <v>104.0</v>
      </c>
      <c r="C55" s="23" t="s">
        <v>99</v>
      </c>
      <c r="D55" s="25" t="s">
        <v>101</v>
      </c>
      <c r="E55" s="23">
        <v>2.0</v>
      </c>
      <c r="F55" s="23">
        <v>4.0</v>
      </c>
      <c r="G55" s="23">
        <v>0.0</v>
      </c>
      <c r="H55" s="23">
        <v>0.0</v>
      </c>
      <c r="I55" s="23">
        <v>0.0</v>
      </c>
      <c r="J55" s="23">
        <v>0.0</v>
      </c>
      <c r="K55" s="23">
        <v>2.0</v>
      </c>
      <c r="L55" s="23">
        <v>0.0</v>
      </c>
    </row>
    <row r="56">
      <c r="A56" s="23">
        <v>71.0</v>
      </c>
      <c r="B56" s="23">
        <v>104.0</v>
      </c>
      <c r="C56" s="23" t="s">
        <v>100</v>
      </c>
      <c r="D56" s="25" t="s">
        <v>101</v>
      </c>
      <c r="E56" s="23">
        <v>3.0</v>
      </c>
      <c r="F56" s="23">
        <v>4.0</v>
      </c>
      <c r="G56" s="23">
        <v>0.0</v>
      </c>
      <c r="H56" s="23">
        <v>0.0</v>
      </c>
      <c r="I56" s="23">
        <v>0.0</v>
      </c>
      <c r="J56" s="23">
        <v>0.0</v>
      </c>
      <c r="K56" s="23">
        <v>1.0</v>
      </c>
      <c r="L56" s="23">
        <v>0.0</v>
      </c>
    </row>
    <row r="57">
      <c r="A57" s="23">
        <v>72.0</v>
      </c>
      <c r="B57" s="23">
        <v>105.0</v>
      </c>
      <c r="C57" s="23" t="s">
        <v>98</v>
      </c>
      <c r="D57" s="25" t="s">
        <v>104</v>
      </c>
      <c r="E57" s="23">
        <v>1.0</v>
      </c>
      <c r="F57" s="23">
        <v>2.0</v>
      </c>
      <c r="G57" s="23">
        <v>0.0</v>
      </c>
      <c r="H57" s="23">
        <v>0.0</v>
      </c>
      <c r="I57" s="23">
        <v>0.0</v>
      </c>
      <c r="J57" s="23">
        <v>1.0</v>
      </c>
      <c r="K57" s="23">
        <v>1.0</v>
      </c>
      <c r="L57" s="23">
        <v>1.0</v>
      </c>
    </row>
    <row r="58">
      <c r="A58" s="23">
        <v>73.0</v>
      </c>
      <c r="B58" s="23">
        <v>105.0</v>
      </c>
      <c r="C58" s="23" t="s">
        <v>98</v>
      </c>
      <c r="D58" s="25" t="s">
        <v>106</v>
      </c>
      <c r="E58" s="23">
        <v>1.0</v>
      </c>
      <c r="F58" s="23">
        <v>3.0</v>
      </c>
      <c r="G58" s="23">
        <v>0.0</v>
      </c>
      <c r="H58" s="23">
        <v>0.0</v>
      </c>
      <c r="I58" s="23">
        <v>0.0</v>
      </c>
      <c r="J58" s="23">
        <v>1.0</v>
      </c>
      <c r="K58" s="23">
        <v>2.0</v>
      </c>
      <c r="L58" s="23">
        <v>1.0</v>
      </c>
    </row>
    <row r="59">
      <c r="A59" s="23">
        <v>74.0</v>
      </c>
      <c r="B59" s="23">
        <v>105.0</v>
      </c>
      <c r="C59" s="23" t="s">
        <v>98</v>
      </c>
      <c r="D59" s="25" t="s">
        <v>108</v>
      </c>
      <c r="E59" s="23">
        <v>1.0</v>
      </c>
      <c r="F59" s="23">
        <v>4.0</v>
      </c>
      <c r="G59" s="23">
        <v>0.0</v>
      </c>
      <c r="H59" s="23">
        <v>0.0</v>
      </c>
      <c r="I59" s="23">
        <v>0.0</v>
      </c>
      <c r="J59" s="23">
        <v>1.0</v>
      </c>
      <c r="K59" s="23">
        <v>3.0</v>
      </c>
      <c r="L59" s="23">
        <v>1.0</v>
      </c>
    </row>
    <row r="60">
      <c r="A60" s="23">
        <v>75.0</v>
      </c>
      <c r="B60" s="23">
        <v>105.0</v>
      </c>
      <c r="C60" s="23" t="s">
        <v>99</v>
      </c>
      <c r="D60" s="25" t="s">
        <v>106</v>
      </c>
      <c r="E60" s="23">
        <v>2.0</v>
      </c>
      <c r="F60" s="23">
        <v>3.0</v>
      </c>
      <c r="G60" s="23">
        <v>0.0</v>
      </c>
      <c r="H60" s="23">
        <v>0.0</v>
      </c>
      <c r="I60" s="23">
        <v>0.0</v>
      </c>
      <c r="J60" s="23">
        <v>1.0</v>
      </c>
      <c r="K60" s="23">
        <v>1.0</v>
      </c>
      <c r="L60" s="23">
        <v>1.0</v>
      </c>
    </row>
    <row r="61">
      <c r="A61" s="23">
        <v>76.0</v>
      </c>
      <c r="B61" s="23">
        <v>105.0</v>
      </c>
      <c r="C61" s="23" t="s">
        <v>99</v>
      </c>
      <c r="D61" s="25" t="s">
        <v>108</v>
      </c>
      <c r="E61" s="23">
        <v>2.0</v>
      </c>
      <c r="F61" s="23">
        <v>4.0</v>
      </c>
      <c r="G61" s="23">
        <v>0.0</v>
      </c>
      <c r="H61" s="23">
        <v>0.0</v>
      </c>
      <c r="I61" s="23">
        <v>0.0</v>
      </c>
      <c r="J61" s="23">
        <v>1.0</v>
      </c>
      <c r="K61" s="23">
        <v>2.0</v>
      </c>
      <c r="L61" s="23">
        <v>1.0</v>
      </c>
    </row>
    <row r="62">
      <c r="A62" s="23">
        <v>77.0</v>
      </c>
      <c r="B62" s="23">
        <v>105.0</v>
      </c>
      <c r="C62" s="23" t="s">
        <v>100</v>
      </c>
      <c r="D62" s="25" t="s">
        <v>108</v>
      </c>
      <c r="E62" s="23">
        <v>3.0</v>
      </c>
      <c r="F62" s="23">
        <v>4.0</v>
      </c>
      <c r="G62" s="23">
        <v>0.0</v>
      </c>
      <c r="H62" s="23">
        <v>0.0</v>
      </c>
      <c r="I62" s="23">
        <v>0.0</v>
      </c>
      <c r="J62" s="23">
        <v>1.0</v>
      </c>
      <c r="K62" s="23">
        <v>1.0</v>
      </c>
      <c r="L62" s="23">
        <v>1.0</v>
      </c>
    </row>
    <row r="63">
      <c r="A63" s="23">
        <v>78.0</v>
      </c>
      <c r="B63" s="23">
        <v>106.0</v>
      </c>
      <c r="C63" s="23" t="s">
        <v>102</v>
      </c>
      <c r="D63" s="25" t="s">
        <v>99</v>
      </c>
      <c r="E63" s="23">
        <v>1.0</v>
      </c>
      <c r="F63" s="23">
        <v>2.0</v>
      </c>
      <c r="G63" s="23">
        <v>0.0</v>
      </c>
      <c r="H63" s="23">
        <v>0.0</v>
      </c>
      <c r="I63" s="23">
        <v>1.0</v>
      </c>
      <c r="J63" s="23">
        <v>0.0</v>
      </c>
      <c r="K63" s="23">
        <v>1.0</v>
      </c>
      <c r="L63" s="23">
        <v>1.0</v>
      </c>
    </row>
    <row r="64">
      <c r="A64" s="23">
        <v>79.0</v>
      </c>
      <c r="B64" s="23">
        <v>106.0</v>
      </c>
      <c r="C64" s="23" t="s">
        <v>102</v>
      </c>
      <c r="D64" s="25" t="s">
        <v>100</v>
      </c>
      <c r="E64" s="23">
        <v>1.0</v>
      </c>
      <c r="F64" s="23">
        <v>3.0</v>
      </c>
      <c r="G64" s="23">
        <v>0.0</v>
      </c>
      <c r="H64" s="23">
        <v>0.0</v>
      </c>
      <c r="I64" s="23">
        <v>1.0</v>
      </c>
      <c r="J64" s="23">
        <v>0.0</v>
      </c>
      <c r="K64" s="23">
        <v>2.0</v>
      </c>
      <c r="L64" s="23">
        <v>1.0</v>
      </c>
    </row>
    <row r="65">
      <c r="A65" s="23">
        <v>80.0</v>
      </c>
      <c r="B65" s="23">
        <v>106.0</v>
      </c>
      <c r="C65" s="23" t="s">
        <v>102</v>
      </c>
      <c r="D65" s="25" t="s">
        <v>101</v>
      </c>
      <c r="E65" s="23">
        <v>1.0</v>
      </c>
      <c r="F65" s="23">
        <v>4.0</v>
      </c>
      <c r="G65" s="23">
        <v>0.0</v>
      </c>
      <c r="H65" s="23">
        <v>0.0</v>
      </c>
      <c r="I65" s="23">
        <v>1.0</v>
      </c>
      <c r="J65" s="23">
        <v>0.0</v>
      </c>
      <c r="K65" s="23">
        <v>3.0</v>
      </c>
      <c r="L65" s="23">
        <v>1.0</v>
      </c>
    </row>
    <row r="66">
      <c r="A66" s="23">
        <v>81.0</v>
      </c>
      <c r="B66" s="23">
        <v>106.0</v>
      </c>
      <c r="C66" s="23" t="s">
        <v>104</v>
      </c>
      <c r="D66" s="25" t="s">
        <v>100</v>
      </c>
      <c r="E66" s="23">
        <v>2.0</v>
      </c>
      <c r="F66" s="23">
        <v>3.0</v>
      </c>
      <c r="G66" s="23">
        <v>0.0</v>
      </c>
      <c r="H66" s="23">
        <v>0.0</v>
      </c>
      <c r="I66" s="23">
        <v>1.0</v>
      </c>
      <c r="J66" s="23">
        <v>0.0</v>
      </c>
      <c r="K66" s="23">
        <v>1.0</v>
      </c>
      <c r="L66" s="23">
        <v>1.0</v>
      </c>
    </row>
    <row r="67">
      <c r="A67" s="23">
        <v>82.0</v>
      </c>
      <c r="B67" s="23">
        <v>106.0</v>
      </c>
      <c r="C67" s="23" t="s">
        <v>104</v>
      </c>
      <c r="D67" s="25" t="s">
        <v>101</v>
      </c>
      <c r="E67" s="23">
        <v>2.0</v>
      </c>
      <c r="F67" s="23">
        <v>4.0</v>
      </c>
      <c r="G67" s="23">
        <v>0.0</v>
      </c>
      <c r="H67" s="23">
        <v>0.0</v>
      </c>
      <c r="I67" s="23">
        <v>1.0</v>
      </c>
      <c r="J67" s="23">
        <v>0.0</v>
      </c>
      <c r="K67" s="23">
        <v>2.0</v>
      </c>
      <c r="L67" s="23">
        <v>1.0</v>
      </c>
    </row>
    <row r="68">
      <c r="A68" s="23">
        <v>83.0</v>
      </c>
      <c r="B68" s="23">
        <v>106.0</v>
      </c>
      <c r="C68" s="23" t="s">
        <v>106</v>
      </c>
      <c r="D68" s="25" t="s">
        <v>101</v>
      </c>
      <c r="E68" s="23">
        <v>3.0</v>
      </c>
      <c r="F68" s="23">
        <v>4.0</v>
      </c>
      <c r="G68" s="23">
        <v>0.0</v>
      </c>
      <c r="H68" s="23">
        <v>0.0</v>
      </c>
      <c r="I68" s="23">
        <v>1.0</v>
      </c>
      <c r="J68" s="23">
        <v>0.0</v>
      </c>
      <c r="K68" s="23">
        <v>1.0</v>
      </c>
      <c r="L68" s="23">
        <v>1.0</v>
      </c>
    </row>
    <row r="69">
      <c r="A69" s="23">
        <v>84.0</v>
      </c>
      <c r="B69" s="23">
        <v>107.0</v>
      </c>
      <c r="C69" s="23" t="s">
        <v>103</v>
      </c>
      <c r="D69" s="25" t="s">
        <v>104</v>
      </c>
      <c r="E69" s="23">
        <v>1.0</v>
      </c>
      <c r="F69" s="23">
        <v>2.0</v>
      </c>
      <c r="G69" s="23">
        <v>0.0</v>
      </c>
      <c r="H69" s="23">
        <v>0.0</v>
      </c>
      <c r="I69" s="23">
        <v>-1.0</v>
      </c>
      <c r="J69" s="23">
        <v>1.0</v>
      </c>
      <c r="K69" s="23">
        <v>1.0</v>
      </c>
      <c r="L69" s="23">
        <v>2.0</v>
      </c>
    </row>
    <row r="70">
      <c r="A70" s="23">
        <v>85.0</v>
      </c>
      <c r="B70" s="23">
        <v>107.0</v>
      </c>
      <c r="C70" s="23" t="s">
        <v>103</v>
      </c>
      <c r="D70" s="25" t="s">
        <v>106</v>
      </c>
      <c r="E70" s="23">
        <v>1.0</v>
      </c>
      <c r="F70" s="23">
        <v>3.0</v>
      </c>
      <c r="G70" s="23">
        <v>0.0</v>
      </c>
      <c r="H70" s="23">
        <v>0.0</v>
      </c>
      <c r="I70" s="23">
        <v>-1.0</v>
      </c>
      <c r="J70" s="23">
        <v>1.0</v>
      </c>
      <c r="K70" s="23">
        <v>2.0</v>
      </c>
      <c r="L70" s="23">
        <v>2.0</v>
      </c>
    </row>
    <row r="71">
      <c r="A71" s="23">
        <v>86.0</v>
      </c>
      <c r="B71" s="23">
        <v>107.0</v>
      </c>
      <c r="C71" s="23" t="s">
        <v>103</v>
      </c>
      <c r="D71" s="25" t="s">
        <v>108</v>
      </c>
      <c r="E71" s="23">
        <v>1.0</v>
      </c>
      <c r="F71" s="23">
        <v>4.0</v>
      </c>
      <c r="G71" s="23">
        <v>0.0</v>
      </c>
      <c r="H71" s="23">
        <v>0.0</v>
      </c>
      <c r="I71" s="23">
        <v>-1.0</v>
      </c>
      <c r="J71" s="23">
        <v>1.0</v>
      </c>
      <c r="K71" s="23">
        <v>3.0</v>
      </c>
      <c r="L71" s="23">
        <v>2.0</v>
      </c>
    </row>
    <row r="72">
      <c r="A72" s="23">
        <v>87.0</v>
      </c>
      <c r="B72" s="23">
        <v>107.0</v>
      </c>
      <c r="C72" s="23" t="s">
        <v>105</v>
      </c>
      <c r="D72" s="25" t="s">
        <v>106</v>
      </c>
      <c r="E72" s="23">
        <v>2.0</v>
      </c>
      <c r="F72" s="23">
        <v>3.0</v>
      </c>
      <c r="G72" s="23">
        <v>0.0</v>
      </c>
      <c r="H72" s="23">
        <v>0.0</v>
      </c>
      <c r="I72" s="23">
        <v>-1.0</v>
      </c>
      <c r="J72" s="23">
        <v>1.0</v>
      </c>
      <c r="K72" s="23">
        <v>1.0</v>
      </c>
      <c r="L72" s="23">
        <v>2.0</v>
      </c>
    </row>
    <row r="73">
      <c r="A73" s="23">
        <v>88.0</v>
      </c>
      <c r="B73" s="23">
        <v>107.0</v>
      </c>
      <c r="C73" s="23" t="s">
        <v>105</v>
      </c>
      <c r="D73" s="25" t="s">
        <v>108</v>
      </c>
      <c r="E73" s="23">
        <v>2.0</v>
      </c>
      <c r="F73" s="23">
        <v>4.0</v>
      </c>
      <c r="G73" s="23">
        <v>0.0</v>
      </c>
      <c r="H73" s="23">
        <v>0.0</v>
      </c>
      <c r="I73" s="23">
        <v>-1.0</v>
      </c>
      <c r="J73" s="23">
        <v>1.0</v>
      </c>
      <c r="K73" s="23">
        <v>2.0</v>
      </c>
      <c r="L73" s="23">
        <v>2.0</v>
      </c>
    </row>
    <row r="74">
      <c r="A74" s="23">
        <v>89.0</v>
      </c>
      <c r="B74" s="23">
        <v>107.0</v>
      </c>
      <c r="C74" s="23" t="s">
        <v>107</v>
      </c>
      <c r="D74" s="25" t="s">
        <v>108</v>
      </c>
      <c r="E74" s="23">
        <v>3.0</v>
      </c>
      <c r="F74" s="23">
        <v>4.0</v>
      </c>
      <c r="G74" s="23">
        <v>0.0</v>
      </c>
      <c r="H74" s="23">
        <v>0.0</v>
      </c>
      <c r="I74" s="23">
        <v>-1.0</v>
      </c>
      <c r="J74" s="23">
        <v>1.0</v>
      </c>
      <c r="K74" s="23">
        <v>1.0</v>
      </c>
      <c r="L74" s="23">
        <v>2.0</v>
      </c>
    </row>
    <row r="75">
      <c r="A75" s="23">
        <v>90.0</v>
      </c>
      <c r="B75" s="23">
        <v>108.0</v>
      </c>
      <c r="C75" s="23" t="s">
        <v>102</v>
      </c>
      <c r="D75" s="25" t="s">
        <v>105</v>
      </c>
      <c r="E75" s="23">
        <v>1.0</v>
      </c>
      <c r="F75" s="23">
        <v>2.0</v>
      </c>
      <c r="G75" s="23">
        <v>0.0</v>
      </c>
      <c r="H75" s="23">
        <v>0.0</v>
      </c>
      <c r="I75" s="23">
        <v>1.0</v>
      </c>
      <c r="J75" s="23">
        <v>-1.0</v>
      </c>
      <c r="K75" s="23">
        <v>1.0</v>
      </c>
      <c r="L75" s="23">
        <v>2.0</v>
      </c>
    </row>
    <row r="76">
      <c r="A76" s="23">
        <v>91.0</v>
      </c>
      <c r="B76" s="23">
        <v>108.0</v>
      </c>
      <c r="C76" s="23" t="s">
        <v>102</v>
      </c>
      <c r="D76" s="25" t="s">
        <v>107</v>
      </c>
      <c r="E76" s="23">
        <v>1.0</v>
      </c>
      <c r="F76" s="23">
        <v>3.0</v>
      </c>
      <c r="G76" s="23">
        <v>0.0</v>
      </c>
      <c r="H76" s="23">
        <v>0.0</v>
      </c>
      <c r="I76" s="23">
        <v>1.0</v>
      </c>
      <c r="J76" s="23">
        <v>-1.0</v>
      </c>
      <c r="K76" s="23">
        <v>2.0</v>
      </c>
      <c r="L76" s="23">
        <v>2.0</v>
      </c>
    </row>
    <row r="77">
      <c r="A77" s="23">
        <v>92.0</v>
      </c>
      <c r="B77" s="23">
        <v>108.0</v>
      </c>
      <c r="C77" s="23" t="s">
        <v>102</v>
      </c>
      <c r="D77" s="25" t="s">
        <v>109</v>
      </c>
      <c r="E77" s="23">
        <v>1.0</v>
      </c>
      <c r="F77" s="23">
        <v>4.0</v>
      </c>
      <c r="G77" s="23">
        <v>0.0</v>
      </c>
      <c r="H77" s="23">
        <v>0.0</v>
      </c>
      <c r="I77" s="23">
        <v>1.0</v>
      </c>
      <c r="J77" s="23">
        <v>-1.0</v>
      </c>
      <c r="K77" s="23">
        <v>3.0</v>
      </c>
      <c r="L77" s="23">
        <v>2.0</v>
      </c>
    </row>
    <row r="78">
      <c r="A78" s="23">
        <v>93.0</v>
      </c>
      <c r="B78" s="23">
        <v>108.0</v>
      </c>
      <c r="C78" s="23" t="s">
        <v>104</v>
      </c>
      <c r="D78" s="25" t="s">
        <v>107</v>
      </c>
      <c r="E78" s="23">
        <v>2.0</v>
      </c>
      <c r="F78" s="23">
        <v>3.0</v>
      </c>
      <c r="G78" s="23">
        <v>0.0</v>
      </c>
      <c r="H78" s="23">
        <v>0.0</v>
      </c>
      <c r="I78" s="23">
        <v>1.0</v>
      </c>
      <c r="J78" s="23">
        <v>-1.0</v>
      </c>
      <c r="K78" s="23">
        <v>1.0</v>
      </c>
      <c r="L78" s="23">
        <v>2.0</v>
      </c>
    </row>
    <row r="79">
      <c r="A79" s="23">
        <v>94.0</v>
      </c>
      <c r="B79" s="23">
        <v>108.0</v>
      </c>
      <c r="C79" s="23" t="s">
        <v>104</v>
      </c>
      <c r="D79" s="25" t="s">
        <v>109</v>
      </c>
      <c r="E79" s="23">
        <v>2.0</v>
      </c>
      <c r="F79" s="23">
        <v>4.0</v>
      </c>
      <c r="G79" s="23">
        <v>0.0</v>
      </c>
      <c r="H79" s="23">
        <v>0.0</v>
      </c>
      <c r="I79" s="23">
        <v>1.0</v>
      </c>
      <c r="J79" s="23">
        <v>-1.0</v>
      </c>
      <c r="K79" s="23">
        <v>2.0</v>
      </c>
      <c r="L79" s="23">
        <v>2.0</v>
      </c>
    </row>
    <row r="80">
      <c r="A80" s="23">
        <v>95.0</v>
      </c>
      <c r="B80" s="23">
        <v>108.0</v>
      </c>
      <c r="C80" s="23" t="s">
        <v>106</v>
      </c>
      <c r="D80" s="25" t="s">
        <v>109</v>
      </c>
      <c r="E80" s="23">
        <v>3.0</v>
      </c>
      <c r="F80" s="23">
        <v>4.0</v>
      </c>
      <c r="G80" s="23">
        <v>0.0</v>
      </c>
      <c r="H80" s="23">
        <v>0.0</v>
      </c>
      <c r="I80" s="23">
        <v>1.0</v>
      </c>
      <c r="J80" s="23">
        <v>-1.0</v>
      </c>
      <c r="K80" s="23">
        <v>1.0</v>
      </c>
      <c r="L80" s="23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75"/>
    <col customWidth="1" min="2" max="2" width="10.38"/>
    <col customWidth="1" min="3" max="3" width="8.88"/>
    <col customWidth="1" min="4" max="4" width="11.88"/>
    <col customWidth="1" min="5" max="5" width="9.88"/>
    <col customWidth="1" min="6" max="6" width="11.88"/>
    <col customWidth="1" min="7" max="7" width="9.13"/>
    <col customWidth="1" min="8" max="10" width="11.88"/>
    <col customWidth="1" min="11" max="11" width="12.75"/>
    <col customWidth="1" min="12" max="12" width="16.75"/>
    <col customWidth="1" min="13" max="13" width="11.88"/>
    <col customWidth="1" min="14" max="16" width="15.0"/>
  </cols>
  <sheetData>
    <row r="1">
      <c r="A1" s="26" t="s">
        <v>87</v>
      </c>
      <c r="B1" s="26" t="s">
        <v>35</v>
      </c>
      <c r="C1" s="26" t="s">
        <v>113</v>
      </c>
      <c r="D1" s="26" t="s">
        <v>114</v>
      </c>
      <c r="E1" s="26" t="s">
        <v>115</v>
      </c>
      <c r="F1" s="26" t="s">
        <v>116</v>
      </c>
      <c r="G1" s="26" t="s">
        <v>117</v>
      </c>
      <c r="H1" s="26" t="s">
        <v>118</v>
      </c>
      <c r="I1" s="26" t="s">
        <v>119</v>
      </c>
      <c r="J1" s="26" t="s">
        <v>120</v>
      </c>
      <c r="K1" s="26" t="s">
        <v>121</v>
      </c>
      <c r="L1" s="26" t="s">
        <v>122</v>
      </c>
      <c r="M1" s="26" t="s">
        <v>123</v>
      </c>
      <c r="N1" s="26" t="s">
        <v>124</v>
      </c>
      <c r="O1" s="26" t="s">
        <v>125</v>
      </c>
      <c r="P1" s="26" t="s">
        <v>126</v>
      </c>
      <c r="Q1" s="27" t="s">
        <v>127</v>
      </c>
      <c r="R1" s="27" t="s">
        <v>128</v>
      </c>
    </row>
    <row r="2">
      <c r="A2" s="27">
        <v>1.0</v>
      </c>
      <c r="B2" s="27">
        <v>1.0</v>
      </c>
      <c r="C2" s="27">
        <v>1.0</v>
      </c>
      <c r="D2" s="28" t="str">
        <f t="shared" ref="D2:D81" si="1">E2 &amp; " " &amp; F2</f>
        <v>F F</v>
      </c>
      <c r="E2" s="29" t="s">
        <v>98</v>
      </c>
      <c r="F2" s="29" t="s">
        <v>98</v>
      </c>
      <c r="G2" s="27">
        <v>2.0</v>
      </c>
      <c r="H2" s="28" t="str">
        <f t="shared" ref="H2:H81" si="2">I2 &amp; " " &amp; J2</f>
        <v>D D</v>
      </c>
      <c r="I2" s="29" t="s">
        <v>99</v>
      </c>
      <c r="J2" s="29" t="s">
        <v>99</v>
      </c>
      <c r="K2" s="28" t="str">
        <f>IFERROR(__xludf.DUMMYFUNCTION("UNIQUE(ARRAYFORMULA(FILTER({D:D; H:H}, {D:D; H:H}&lt;&gt;"""")))"),"bigram 1")</f>
        <v>bigram 1</v>
      </c>
      <c r="L2" s="28" t="str">
        <f t="shared" ref="L2:L81" si="3">LOWER(SUBSTITUTE(SUBSTITUTE(SUBSTITUTE(D2 &amp; ", " &amp; H2," ",""),"/",", "),CHAR(10),", "))</f>
        <v>ff,dd</v>
      </c>
      <c r="M2" s="28" t="str">
        <f>IFERROR(__xludf.DUMMYFUNCTION("UNIQUE(L2:L81)"),"ff,dd")</f>
        <v>ff,dd</v>
      </c>
      <c r="N2" s="28" t="s">
        <v>129</v>
      </c>
      <c r="O2" s="28" t="s">
        <v>130</v>
      </c>
      <c r="P2" s="30" t="s">
        <v>131</v>
      </c>
      <c r="Q2" s="31" t="s">
        <v>132</v>
      </c>
      <c r="R2" s="31" t="s">
        <v>132</v>
      </c>
    </row>
    <row r="3">
      <c r="A3" s="27">
        <v>2.0</v>
      </c>
      <c r="B3" s="27">
        <v>1.0</v>
      </c>
      <c r="C3" s="27">
        <v>1.0</v>
      </c>
      <c r="D3" s="28" t="str">
        <f t="shared" si="1"/>
        <v>F F</v>
      </c>
      <c r="E3" s="29" t="s">
        <v>98</v>
      </c>
      <c r="F3" s="29" t="s">
        <v>98</v>
      </c>
      <c r="G3" s="27">
        <v>3.0</v>
      </c>
      <c r="H3" s="28" t="str">
        <f t="shared" si="2"/>
        <v>S S</v>
      </c>
      <c r="I3" s="29" t="s">
        <v>100</v>
      </c>
      <c r="J3" s="29" t="s">
        <v>100</v>
      </c>
      <c r="K3" s="30" t="str">
        <f>IFERROR(__xludf.DUMMYFUNCTION("""COMPUTED_VALUE"""),"F F")</f>
        <v>F F</v>
      </c>
      <c r="L3" s="28" t="str">
        <f t="shared" si="3"/>
        <v>ff,ss</v>
      </c>
      <c r="M3" s="28" t="str">
        <f>IFERROR(__xludf.DUMMYFUNCTION("""COMPUTED_VALUE"""),"ff,ss")</f>
        <v>ff,ss</v>
      </c>
      <c r="N3" s="28" t="s">
        <v>133</v>
      </c>
      <c r="O3" s="28" t="s">
        <v>134</v>
      </c>
      <c r="P3" s="30" t="s">
        <v>135</v>
      </c>
      <c r="Q3" s="31" t="s">
        <v>136</v>
      </c>
      <c r="R3" s="31" t="s">
        <v>137</v>
      </c>
    </row>
    <row r="4">
      <c r="A4" s="27">
        <v>3.0</v>
      </c>
      <c r="B4" s="27">
        <v>1.0</v>
      </c>
      <c r="C4" s="27">
        <v>1.0</v>
      </c>
      <c r="D4" s="28" t="str">
        <f t="shared" si="1"/>
        <v>F F</v>
      </c>
      <c r="E4" s="29" t="s">
        <v>98</v>
      </c>
      <c r="F4" s="29" t="s">
        <v>98</v>
      </c>
      <c r="G4" s="27">
        <v>4.0</v>
      </c>
      <c r="H4" s="28" t="str">
        <f t="shared" si="2"/>
        <v>A A</v>
      </c>
      <c r="I4" s="29" t="s">
        <v>101</v>
      </c>
      <c r="J4" s="29" t="s">
        <v>101</v>
      </c>
      <c r="K4" s="30" t="str">
        <f>IFERROR(__xludf.DUMMYFUNCTION("""COMPUTED_VALUE"""),"D D")</f>
        <v>D D</v>
      </c>
      <c r="L4" s="28" t="str">
        <f t="shared" si="3"/>
        <v>ff,aa</v>
      </c>
      <c r="M4" s="28" t="str">
        <f>IFERROR(__xludf.DUMMYFUNCTION("""COMPUTED_VALUE"""),"ff,aa")</f>
        <v>ff,aa</v>
      </c>
      <c r="N4" s="28" t="s">
        <v>130</v>
      </c>
      <c r="O4" s="28" t="s">
        <v>138</v>
      </c>
      <c r="P4" s="30" t="s">
        <v>139</v>
      </c>
      <c r="Q4" s="31" t="s">
        <v>140</v>
      </c>
      <c r="R4" s="31" t="s">
        <v>141</v>
      </c>
    </row>
    <row r="5">
      <c r="A5" s="27">
        <v>4.0</v>
      </c>
      <c r="B5" s="27">
        <v>1.0</v>
      </c>
      <c r="C5" s="27">
        <v>2.0</v>
      </c>
      <c r="D5" s="28" t="str">
        <f t="shared" si="1"/>
        <v>D D</v>
      </c>
      <c r="E5" s="29" t="s">
        <v>99</v>
      </c>
      <c r="F5" s="29" t="s">
        <v>99</v>
      </c>
      <c r="G5" s="27">
        <v>3.0</v>
      </c>
      <c r="H5" s="28" t="str">
        <f t="shared" si="2"/>
        <v>S S</v>
      </c>
      <c r="I5" s="29" t="s">
        <v>100</v>
      </c>
      <c r="J5" s="29" t="s">
        <v>100</v>
      </c>
      <c r="K5" s="30" t="str">
        <f>IFERROR(__xludf.DUMMYFUNCTION("""COMPUTED_VALUE"""),"S S")</f>
        <v>S S</v>
      </c>
      <c r="L5" s="28" t="str">
        <f t="shared" si="3"/>
        <v>dd,ss</v>
      </c>
      <c r="M5" s="28" t="str">
        <f>IFERROR(__xludf.DUMMYFUNCTION("""COMPUTED_VALUE"""),"dd,ss")</f>
        <v>dd,ss</v>
      </c>
      <c r="N5" s="28" t="s">
        <v>142</v>
      </c>
      <c r="O5" s="28" t="s">
        <v>143</v>
      </c>
      <c r="P5" s="30" t="s">
        <v>144</v>
      </c>
      <c r="Q5" s="31" t="s">
        <v>145</v>
      </c>
      <c r="R5" s="31" t="s">
        <v>145</v>
      </c>
    </row>
    <row r="6">
      <c r="A6" s="27">
        <v>5.0</v>
      </c>
      <c r="B6" s="27">
        <v>1.0</v>
      </c>
      <c r="C6" s="27">
        <v>2.0</v>
      </c>
      <c r="D6" s="28" t="str">
        <f t="shared" si="1"/>
        <v>D D</v>
      </c>
      <c r="E6" s="29" t="s">
        <v>99</v>
      </c>
      <c r="F6" s="29" t="s">
        <v>99</v>
      </c>
      <c r="G6" s="27">
        <v>4.0</v>
      </c>
      <c r="H6" s="28" t="str">
        <f t="shared" si="2"/>
        <v>A A</v>
      </c>
      <c r="I6" s="29" t="s">
        <v>101</v>
      </c>
      <c r="J6" s="29" t="s">
        <v>101</v>
      </c>
      <c r="K6" s="30" t="str">
        <f>IFERROR(__xludf.DUMMYFUNCTION("""COMPUTED_VALUE"""),"F R")</f>
        <v>F R</v>
      </c>
      <c r="L6" s="28" t="str">
        <f t="shared" si="3"/>
        <v>dd,aa</v>
      </c>
      <c r="M6" s="28" t="str">
        <f>IFERROR(__xludf.DUMMYFUNCTION("""COMPUTED_VALUE"""),"dd,aa")</f>
        <v>dd,aa</v>
      </c>
      <c r="N6" s="28" t="s">
        <v>146</v>
      </c>
      <c r="O6" s="28" t="s">
        <v>147</v>
      </c>
      <c r="P6" s="30" t="s">
        <v>148</v>
      </c>
      <c r="Q6" s="31" t="s">
        <v>149</v>
      </c>
      <c r="R6" s="31" t="s">
        <v>150</v>
      </c>
    </row>
    <row r="7">
      <c r="A7" s="27">
        <v>6.0</v>
      </c>
      <c r="B7" s="27">
        <v>1.0</v>
      </c>
      <c r="C7" s="27">
        <v>3.0</v>
      </c>
      <c r="D7" s="28" t="str">
        <f t="shared" si="1"/>
        <v>S S</v>
      </c>
      <c r="E7" s="29" t="s">
        <v>100</v>
      </c>
      <c r="F7" s="29" t="s">
        <v>100</v>
      </c>
      <c r="G7" s="27">
        <v>4.0</v>
      </c>
      <c r="H7" s="28" t="str">
        <f t="shared" si="2"/>
        <v>A A</v>
      </c>
      <c r="I7" s="29" t="s">
        <v>101</v>
      </c>
      <c r="J7" s="29" t="s">
        <v>101</v>
      </c>
      <c r="K7" s="30" t="str">
        <f>IFERROR(__xludf.DUMMYFUNCTION("""COMPUTED_VALUE"""),"D E")</f>
        <v>D E</v>
      </c>
      <c r="L7" s="28" t="str">
        <f t="shared" si="3"/>
        <v>ss,aa</v>
      </c>
      <c r="M7" s="28" t="str">
        <f>IFERROR(__xludf.DUMMYFUNCTION("""COMPUTED_VALUE"""),"ss,aa")</f>
        <v>ss,aa</v>
      </c>
      <c r="N7" s="28" t="s">
        <v>151</v>
      </c>
      <c r="O7" s="28" t="s">
        <v>152</v>
      </c>
      <c r="P7" s="30" t="s">
        <v>153</v>
      </c>
      <c r="Q7" s="31" t="s">
        <v>154</v>
      </c>
      <c r="R7" s="31" t="s">
        <v>155</v>
      </c>
    </row>
    <row r="8">
      <c r="A8" s="27">
        <v>7.0</v>
      </c>
      <c r="B8" s="27">
        <v>2.0</v>
      </c>
      <c r="C8" s="27">
        <v>5.0</v>
      </c>
      <c r="D8" s="28" t="str">
        <f t="shared" si="1"/>
        <v>F R</v>
      </c>
      <c r="E8" s="29" t="s">
        <v>98</v>
      </c>
      <c r="F8" s="29" t="s">
        <v>102</v>
      </c>
      <c r="G8" s="27">
        <v>6.0</v>
      </c>
      <c r="H8" s="28" t="str">
        <f t="shared" si="2"/>
        <v>F V</v>
      </c>
      <c r="I8" s="29" t="s">
        <v>98</v>
      </c>
      <c r="J8" s="29" t="s">
        <v>103</v>
      </c>
      <c r="K8" s="30" t="str">
        <f>IFERROR(__xludf.DUMMYFUNCTION("""COMPUTED_VALUE"""),"S W")</f>
        <v>S W</v>
      </c>
      <c r="L8" s="28" t="str">
        <f t="shared" si="3"/>
        <v>fr,fv</v>
      </c>
      <c r="M8" s="28" t="str">
        <f>IFERROR(__xludf.DUMMYFUNCTION("""COMPUTED_VALUE"""),"fr,fv")</f>
        <v>fr,fv</v>
      </c>
      <c r="N8" s="28" t="s">
        <v>134</v>
      </c>
      <c r="O8" s="28" t="s">
        <v>156</v>
      </c>
      <c r="P8" s="30" t="s">
        <v>157</v>
      </c>
      <c r="Q8" s="31" t="s">
        <v>158</v>
      </c>
      <c r="R8" s="31" t="s">
        <v>159</v>
      </c>
    </row>
    <row r="9">
      <c r="A9" s="27">
        <v>8.0</v>
      </c>
      <c r="B9" s="27">
        <v>2.0</v>
      </c>
      <c r="C9" s="27">
        <v>7.0</v>
      </c>
      <c r="D9" s="28" t="str">
        <f t="shared" si="1"/>
        <v>D E</v>
      </c>
      <c r="E9" s="29" t="s">
        <v>99</v>
      </c>
      <c r="F9" s="29" t="s">
        <v>104</v>
      </c>
      <c r="G9" s="27">
        <v>8.0</v>
      </c>
      <c r="H9" s="28" t="str">
        <f t="shared" si="2"/>
        <v>D C</v>
      </c>
      <c r="I9" s="29" t="s">
        <v>99</v>
      </c>
      <c r="J9" s="29" t="s">
        <v>105</v>
      </c>
      <c r="K9" s="30" t="str">
        <f>IFERROR(__xludf.DUMMYFUNCTION("""COMPUTED_VALUE"""),"A Q")</f>
        <v>A Q</v>
      </c>
      <c r="L9" s="28" t="str">
        <f t="shared" si="3"/>
        <v>de,dc</v>
      </c>
      <c r="M9" s="28" t="str">
        <f>IFERROR(__xludf.DUMMYFUNCTION("""COMPUTED_VALUE"""),"de,dc")</f>
        <v>de,dc</v>
      </c>
      <c r="N9" s="28" t="s">
        <v>160</v>
      </c>
      <c r="O9" s="28" t="s">
        <v>161</v>
      </c>
      <c r="P9" s="30" t="s">
        <v>162</v>
      </c>
      <c r="Q9" s="31" t="s">
        <v>163</v>
      </c>
      <c r="R9" s="31" t="s">
        <v>164</v>
      </c>
    </row>
    <row r="10">
      <c r="A10" s="27">
        <v>9.0</v>
      </c>
      <c r="B10" s="27">
        <v>2.0</v>
      </c>
      <c r="C10" s="27">
        <v>9.0</v>
      </c>
      <c r="D10" s="28" t="str">
        <f t="shared" si="1"/>
        <v>S W</v>
      </c>
      <c r="E10" s="29" t="s">
        <v>100</v>
      </c>
      <c r="F10" s="29" t="s">
        <v>106</v>
      </c>
      <c r="G10" s="27">
        <v>10.0</v>
      </c>
      <c r="H10" s="28" t="str">
        <f t="shared" si="2"/>
        <v>S X</v>
      </c>
      <c r="I10" s="29" t="s">
        <v>100</v>
      </c>
      <c r="J10" s="29" t="s">
        <v>107</v>
      </c>
      <c r="K10" s="30" t="str">
        <f>IFERROR(__xludf.DUMMYFUNCTION("""COMPUTED_VALUE"""),"A W")</f>
        <v>A W</v>
      </c>
      <c r="L10" s="28" t="str">
        <f t="shared" si="3"/>
        <v>sw,sx</v>
      </c>
      <c r="M10" s="28" t="str">
        <f>IFERROR(__xludf.DUMMYFUNCTION("""COMPUTED_VALUE"""),"sw,sx")</f>
        <v>sw,sx</v>
      </c>
      <c r="N10" s="28" t="s">
        <v>165</v>
      </c>
      <c r="O10" s="28" t="s">
        <v>166</v>
      </c>
      <c r="P10" s="30" t="s">
        <v>167</v>
      </c>
      <c r="R10" s="28" t="s">
        <v>130</v>
      </c>
    </row>
    <row r="11">
      <c r="A11" s="27">
        <v>10.0</v>
      </c>
      <c r="B11" s="27">
        <v>2.0</v>
      </c>
      <c r="C11" s="27">
        <v>11.0</v>
      </c>
      <c r="D11" s="28" t="str">
        <f t="shared" si="1"/>
        <v>A Q</v>
      </c>
      <c r="E11" s="29" t="s">
        <v>101</v>
      </c>
      <c r="F11" s="29" t="s">
        <v>108</v>
      </c>
      <c r="G11" s="27">
        <v>12.0</v>
      </c>
      <c r="H11" s="28" t="str">
        <f t="shared" si="2"/>
        <v>A Z</v>
      </c>
      <c r="I11" s="29" t="s">
        <v>101</v>
      </c>
      <c r="J11" s="29" t="s">
        <v>109</v>
      </c>
      <c r="K11" s="30" t="str">
        <f>IFERROR(__xludf.DUMMYFUNCTION("""COMPUTED_VALUE"""),"D R")</f>
        <v>D R</v>
      </c>
      <c r="L11" s="28" t="str">
        <f t="shared" si="3"/>
        <v>aq,az</v>
      </c>
      <c r="M11" s="28" t="str">
        <f>IFERROR(__xludf.DUMMYFUNCTION("""COMPUTED_VALUE"""),"aq,az")</f>
        <v>aq,az</v>
      </c>
      <c r="N11" s="28" t="s">
        <v>168</v>
      </c>
      <c r="O11" s="28" t="s">
        <v>169</v>
      </c>
      <c r="P11" s="30" t="s">
        <v>170</v>
      </c>
      <c r="Q11" s="31"/>
      <c r="R11" s="28" t="s">
        <v>134</v>
      </c>
    </row>
    <row r="12">
      <c r="A12" s="27">
        <v>11.0</v>
      </c>
      <c r="B12" s="27">
        <v>3.0</v>
      </c>
      <c r="C12" s="30">
        <v>28.0</v>
      </c>
      <c r="D12" s="28" t="str">
        <f t="shared" si="1"/>
        <v>A W</v>
      </c>
      <c r="E12" s="29" t="s">
        <v>101</v>
      </c>
      <c r="F12" s="29" t="s">
        <v>106</v>
      </c>
      <c r="G12" s="27">
        <v>34.0</v>
      </c>
      <c r="H12" s="28" t="str">
        <f t="shared" si="2"/>
        <v>Q S</v>
      </c>
      <c r="I12" s="29" t="s">
        <v>108</v>
      </c>
      <c r="J12" s="29" t="s">
        <v>100</v>
      </c>
      <c r="K12" s="30" t="str">
        <f>IFERROR(__xludf.DUMMYFUNCTION("""COMPUTED_VALUE"""),"Q X")</f>
        <v>Q X</v>
      </c>
      <c r="L12" s="28" t="str">
        <f t="shared" si="3"/>
        <v>aw,qs</v>
      </c>
      <c r="M12" s="28" t="str">
        <f>IFERROR(__xludf.DUMMYFUNCTION("""COMPUTED_VALUE"""),"aw,qs")</f>
        <v>aw,qs</v>
      </c>
      <c r="N12" s="28" t="s">
        <v>171</v>
      </c>
      <c r="O12" s="28" t="s">
        <v>172</v>
      </c>
      <c r="P12" s="30" t="s">
        <v>173</v>
      </c>
      <c r="Q12" s="32"/>
      <c r="R12" s="28" t="s">
        <v>138</v>
      </c>
    </row>
    <row r="13">
      <c r="A13" s="27">
        <v>12.0</v>
      </c>
      <c r="B13" s="27">
        <v>3.0</v>
      </c>
      <c r="C13" s="30">
        <v>29.0</v>
      </c>
      <c r="D13" s="28" t="str">
        <f t="shared" si="1"/>
        <v>D R</v>
      </c>
      <c r="E13" s="29" t="s">
        <v>99</v>
      </c>
      <c r="F13" s="29" t="s">
        <v>102</v>
      </c>
      <c r="G13" s="27">
        <v>23.0</v>
      </c>
      <c r="H13" s="28" t="str">
        <f t="shared" si="2"/>
        <v>E F</v>
      </c>
      <c r="I13" s="29" t="s">
        <v>104</v>
      </c>
      <c r="J13" s="29" t="s">
        <v>98</v>
      </c>
      <c r="K13" s="28" t="str">
        <f>IFERROR(__xludf.DUMMYFUNCTION("""COMPUTED_VALUE"""),"C R")</f>
        <v>C R</v>
      </c>
      <c r="L13" s="28" t="str">
        <f t="shared" si="3"/>
        <v>dr,ef</v>
      </c>
      <c r="M13" s="28" t="str">
        <f>IFERROR(__xludf.DUMMYFUNCTION("""COMPUTED_VALUE"""),"dr,ef")</f>
        <v>dr,ef</v>
      </c>
      <c r="N13" s="28" t="s">
        <v>138</v>
      </c>
      <c r="O13" s="28" t="s">
        <v>174</v>
      </c>
      <c r="P13" s="30" t="s">
        <v>175</v>
      </c>
      <c r="Q13" s="32"/>
      <c r="R13" s="28" t="s">
        <v>143</v>
      </c>
    </row>
    <row r="14">
      <c r="A14" s="27">
        <v>13.0</v>
      </c>
      <c r="B14" s="27">
        <v>3.0</v>
      </c>
      <c r="C14" s="30">
        <v>40.0</v>
      </c>
      <c r="D14" s="28" t="str">
        <f t="shared" si="1"/>
        <v>Q X</v>
      </c>
      <c r="E14" s="29" t="s">
        <v>108</v>
      </c>
      <c r="F14" s="29" t="s">
        <v>107</v>
      </c>
      <c r="G14" s="27">
        <v>46.0</v>
      </c>
      <c r="H14" s="28" t="str">
        <f t="shared" si="2"/>
        <v>Z W</v>
      </c>
      <c r="I14" s="29" t="s">
        <v>109</v>
      </c>
      <c r="J14" s="29" t="s">
        <v>106</v>
      </c>
      <c r="K14" s="30" t="str">
        <f>IFERROR(__xludf.DUMMYFUNCTION("""COMPUTED_VALUE"""),"F V")</f>
        <v>F V</v>
      </c>
      <c r="L14" s="28" t="str">
        <f t="shared" si="3"/>
        <v>qx,zw</v>
      </c>
      <c r="M14" s="28" t="str">
        <f>IFERROR(__xludf.DUMMYFUNCTION("""COMPUTED_VALUE"""),"qx,zw")</f>
        <v>qx,zw</v>
      </c>
      <c r="N14" s="28" t="s">
        <v>176</v>
      </c>
      <c r="O14" s="28" t="s">
        <v>177</v>
      </c>
      <c r="P14" s="30" t="s">
        <v>178</v>
      </c>
      <c r="Q14" s="32"/>
      <c r="R14" s="28" t="s">
        <v>147</v>
      </c>
    </row>
    <row r="15">
      <c r="A15" s="27">
        <v>14.0</v>
      </c>
      <c r="B15" s="27">
        <v>3.0</v>
      </c>
      <c r="C15" s="30">
        <v>41.0</v>
      </c>
      <c r="D15" s="28" t="str">
        <f t="shared" si="1"/>
        <v>C R</v>
      </c>
      <c r="E15" s="29" t="s">
        <v>105</v>
      </c>
      <c r="F15" s="29" t="s">
        <v>102</v>
      </c>
      <c r="G15" s="27">
        <v>35.0</v>
      </c>
      <c r="H15" s="28" t="str">
        <f t="shared" si="2"/>
        <v>E V</v>
      </c>
      <c r="I15" s="29" t="s">
        <v>104</v>
      </c>
      <c r="J15" s="29" t="s">
        <v>103</v>
      </c>
      <c r="K15" s="30" t="str">
        <f>IFERROR(__xludf.DUMMYFUNCTION("""COMPUTED_VALUE"""),"S X")</f>
        <v>S X</v>
      </c>
      <c r="L15" s="28" t="str">
        <f t="shared" si="3"/>
        <v>cr,ev</v>
      </c>
      <c r="M15" s="28" t="str">
        <f>IFERROR(__xludf.DUMMYFUNCTION("""COMPUTED_VALUE"""),"cr,ev")</f>
        <v>cr,ev</v>
      </c>
      <c r="N15" s="28" t="s">
        <v>179</v>
      </c>
      <c r="O15" s="28" t="s">
        <v>180</v>
      </c>
      <c r="P15" s="30" t="s">
        <v>181</v>
      </c>
      <c r="Q15" s="32"/>
      <c r="R15" s="28" t="s">
        <v>152</v>
      </c>
    </row>
    <row r="16">
      <c r="A16" s="27">
        <v>15.0</v>
      </c>
      <c r="B16" s="27">
        <v>4.0</v>
      </c>
      <c r="C16" s="27">
        <v>5.0</v>
      </c>
      <c r="D16" s="28" t="str">
        <f t="shared" si="1"/>
        <v>F R</v>
      </c>
      <c r="E16" s="29" t="s">
        <v>98</v>
      </c>
      <c r="F16" s="29" t="s">
        <v>102</v>
      </c>
      <c r="G16" s="27">
        <v>7.0</v>
      </c>
      <c r="H16" s="28" t="str">
        <f t="shared" si="2"/>
        <v>D E</v>
      </c>
      <c r="I16" s="29" t="s">
        <v>99</v>
      </c>
      <c r="J16" s="29" t="s">
        <v>104</v>
      </c>
      <c r="K16" s="30" t="str">
        <f>IFERROR(__xludf.DUMMYFUNCTION("""COMPUTED_VALUE"""),"A Z")</f>
        <v>A Z</v>
      </c>
      <c r="L16" s="28" t="str">
        <f t="shared" si="3"/>
        <v>fr,de</v>
      </c>
      <c r="M16" s="28" t="str">
        <f>IFERROR(__xludf.DUMMYFUNCTION("""COMPUTED_VALUE"""),"fr,de")</f>
        <v>fr,de</v>
      </c>
      <c r="N16" s="28" t="s">
        <v>143</v>
      </c>
      <c r="O16" s="28" t="s">
        <v>182</v>
      </c>
      <c r="P16" s="30" t="s">
        <v>183</v>
      </c>
      <c r="Q16" s="32"/>
      <c r="R16" s="28" t="s">
        <v>156</v>
      </c>
    </row>
    <row r="17">
      <c r="A17" s="27">
        <v>16.0</v>
      </c>
      <c r="B17" s="27">
        <v>4.0</v>
      </c>
      <c r="C17" s="27">
        <v>6.0</v>
      </c>
      <c r="D17" s="28" t="str">
        <f t="shared" si="1"/>
        <v>F V</v>
      </c>
      <c r="E17" s="29" t="s">
        <v>98</v>
      </c>
      <c r="F17" s="29" t="s">
        <v>103</v>
      </c>
      <c r="G17" s="27">
        <v>8.0</v>
      </c>
      <c r="H17" s="28" t="str">
        <f t="shared" si="2"/>
        <v>D C</v>
      </c>
      <c r="I17" s="29" t="s">
        <v>99</v>
      </c>
      <c r="J17" s="29" t="s">
        <v>105</v>
      </c>
      <c r="K17" s="28" t="str">
        <f>IFERROR(__xludf.DUMMYFUNCTION("""COMPUTED_VALUE"""),"V R")</f>
        <v>V R</v>
      </c>
      <c r="L17" s="28" t="str">
        <f t="shared" si="3"/>
        <v>fv,dc</v>
      </c>
      <c r="M17" s="28" t="str">
        <f>IFERROR(__xludf.DUMMYFUNCTION("""COMPUTED_VALUE"""),"fv,dc")</f>
        <v>fv,dc</v>
      </c>
      <c r="N17" s="28" t="s">
        <v>184</v>
      </c>
      <c r="O17" s="28" t="s">
        <v>185</v>
      </c>
      <c r="P17" s="30" t="s">
        <v>186</v>
      </c>
      <c r="Q17" s="32"/>
      <c r="R17" s="28" t="s">
        <v>161</v>
      </c>
    </row>
    <row r="18">
      <c r="A18" s="27">
        <v>17.0</v>
      </c>
      <c r="B18" s="27">
        <v>4.0</v>
      </c>
      <c r="C18" s="27">
        <v>9.0</v>
      </c>
      <c r="D18" s="28" t="str">
        <f t="shared" si="1"/>
        <v>S W</v>
      </c>
      <c r="E18" s="29" t="s">
        <v>100</v>
      </c>
      <c r="F18" s="29" t="s">
        <v>106</v>
      </c>
      <c r="G18" s="27">
        <v>11.0</v>
      </c>
      <c r="H18" s="28" t="str">
        <f t="shared" si="2"/>
        <v>A Q</v>
      </c>
      <c r="I18" s="29" t="s">
        <v>101</v>
      </c>
      <c r="J18" s="29" t="s">
        <v>108</v>
      </c>
      <c r="K18" s="28" t="str">
        <f>IFERROR(__xludf.DUMMYFUNCTION("""COMPUTED_VALUE"""),"Z Q")</f>
        <v>Z Q</v>
      </c>
      <c r="L18" s="28" t="str">
        <f t="shared" si="3"/>
        <v>sw,aq</v>
      </c>
      <c r="M18" s="28" t="str">
        <f>IFERROR(__xludf.DUMMYFUNCTION("""COMPUTED_VALUE"""),"sw,aq")</f>
        <v>sw,aq</v>
      </c>
      <c r="N18" s="28" t="s">
        <v>187</v>
      </c>
      <c r="O18" s="28" t="s">
        <v>185</v>
      </c>
      <c r="P18" s="30" t="s">
        <v>186</v>
      </c>
      <c r="Q18" s="32"/>
      <c r="R18" s="28" t="s">
        <v>166</v>
      </c>
    </row>
    <row r="19">
      <c r="A19" s="27">
        <v>18.0</v>
      </c>
      <c r="B19" s="27">
        <v>4.0</v>
      </c>
      <c r="C19" s="27">
        <v>10.0</v>
      </c>
      <c r="D19" s="28" t="str">
        <f t="shared" si="1"/>
        <v>S X</v>
      </c>
      <c r="E19" s="29" t="s">
        <v>100</v>
      </c>
      <c r="F19" s="29" t="s">
        <v>107</v>
      </c>
      <c r="G19" s="27">
        <v>12.0</v>
      </c>
      <c r="H19" s="28" t="str">
        <f t="shared" si="2"/>
        <v>A Z</v>
      </c>
      <c r="I19" s="29" t="s">
        <v>101</v>
      </c>
      <c r="J19" s="29" t="s">
        <v>109</v>
      </c>
      <c r="K19" s="28" t="str">
        <f>IFERROR(__xludf.DUMMYFUNCTION("""COMPUTED_VALUE"""),"D C")</f>
        <v>D C</v>
      </c>
      <c r="L19" s="28" t="str">
        <f t="shared" si="3"/>
        <v>sx,az</v>
      </c>
      <c r="M19" s="28" t="str">
        <f>IFERROR(__xludf.DUMMYFUNCTION("""COMPUTED_VALUE"""),"sx,az")</f>
        <v>sx,az</v>
      </c>
      <c r="N19" s="28" t="s">
        <v>188</v>
      </c>
      <c r="O19" s="28" t="s">
        <v>189</v>
      </c>
      <c r="P19" s="30" t="s">
        <v>190</v>
      </c>
      <c r="Q19" s="32"/>
      <c r="R19" s="28" t="s">
        <v>169</v>
      </c>
    </row>
    <row r="20">
      <c r="A20" s="27">
        <v>19.0</v>
      </c>
      <c r="B20" s="27">
        <v>5.0</v>
      </c>
      <c r="C20" s="27">
        <v>5.0</v>
      </c>
      <c r="D20" s="28" t="str">
        <f t="shared" si="1"/>
        <v>F R</v>
      </c>
      <c r="E20" s="29" t="s">
        <v>98</v>
      </c>
      <c r="F20" s="29" t="s">
        <v>102</v>
      </c>
      <c r="G20" s="27">
        <v>66.0</v>
      </c>
      <c r="H20" s="28" t="str">
        <f t="shared" si="2"/>
        <v>F D</v>
      </c>
      <c r="I20" s="29" t="s">
        <v>98</v>
      </c>
      <c r="J20" s="29" t="s">
        <v>99</v>
      </c>
      <c r="K20" s="28" t="str">
        <f>IFERROR(__xludf.DUMMYFUNCTION("""COMPUTED_VALUE"""),"X E")</f>
        <v>X E</v>
      </c>
      <c r="L20" s="28" t="str">
        <f t="shared" si="3"/>
        <v>fr,fd</v>
      </c>
      <c r="M20" s="28" t="str">
        <f>IFERROR(__xludf.DUMMYFUNCTION("""COMPUTED_VALUE"""),"fr,fd")</f>
        <v>fr,fd</v>
      </c>
      <c r="N20" s="28" t="s">
        <v>147</v>
      </c>
      <c r="O20" s="28" t="s">
        <v>191</v>
      </c>
      <c r="P20" s="30" t="s">
        <v>192</v>
      </c>
      <c r="Q20" s="32"/>
      <c r="R20" s="28" t="s">
        <v>172</v>
      </c>
    </row>
    <row r="21">
      <c r="A21" s="27">
        <v>20.0</v>
      </c>
      <c r="B21" s="27">
        <v>5.0</v>
      </c>
      <c r="C21" s="27">
        <v>6.0</v>
      </c>
      <c r="D21" s="28" t="str">
        <f t="shared" si="1"/>
        <v>F V</v>
      </c>
      <c r="E21" s="29" t="s">
        <v>98</v>
      </c>
      <c r="F21" s="29" t="s">
        <v>103</v>
      </c>
      <c r="G21" s="27">
        <v>66.0</v>
      </c>
      <c r="H21" s="28" t="str">
        <f t="shared" si="2"/>
        <v>F D</v>
      </c>
      <c r="I21" s="29" t="s">
        <v>98</v>
      </c>
      <c r="J21" s="29" t="s">
        <v>99</v>
      </c>
      <c r="K21" s="28" t="str">
        <f>IFERROR(__xludf.DUMMYFUNCTION("""COMPUTED_VALUE"""),"Z W")</f>
        <v>Z W</v>
      </c>
      <c r="L21" s="28" t="str">
        <f t="shared" si="3"/>
        <v>fv,fd</v>
      </c>
      <c r="M21" s="28" t="str">
        <f>IFERROR(__xludf.DUMMYFUNCTION("""COMPUTED_VALUE"""),"fv,fd")</f>
        <v>fv,fd</v>
      </c>
      <c r="N21" s="28" t="s">
        <v>193</v>
      </c>
      <c r="O21" s="28" t="s">
        <v>194</v>
      </c>
      <c r="P21" s="30" t="s">
        <v>195</v>
      </c>
      <c r="Q21" s="32"/>
      <c r="R21" s="28" t="s">
        <v>174</v>
      </c>
    </row>
    <row r="22">
      <c r="A22" s="27">
        <v>21.0</v>
      </c>
      <c r="B22" s="27">
        <v>5.0</v>
      </c>
      <c r="C22" s="27">
        <v>11.0</v>
      </c>
      <c r="D22" s="28" t="str">
        <f t="shared" si="1"/>
        <v>A Q</v>
      </c>
      <c r="E22" s="29" t="s">
        <v>101</v>
      </c>
      <c r="F22" s="29" t="s">
        <v>108</v>
      </c>
      <c r="G22" s="27">
        <v>71.0</v>
      </c>
      <c r="H22" s="28" t="str">
        <f t="shared" si="2"/>
        <v>S A</v>
      </c>
      <c r="I22" s="29" t="s">
        <v>100</v>
      </c>
      <c r="J22" s="29" t="s">
        <v>101</v>
      </c>
      <c r="K22" s="28" t="str">
        <f>IFERROR(__xludf.DUMMYFUNCTION("""COMPUTED_VALUE"""),"X R")</f>
        <v>X R</v>
      </c>
      <c r="L22" s="28" t="str">
        <f t="shared" si="3"/>
        <v>aq,sa</v>
      </c>
      <c r="M22" s="28" t="str">
        <f>IFERROR(__xludf.DUMMYFUNCTION("""COMPUTED_VALUE"""),"aq,sa")</f>
        <v>aq,sa</v>
      </c>
      <c r="N22" s="28" t="s">
        <v>196</v>
      </c>
      <c r="O22" s="28"/>
      <c r="P22" s="28"/>
      <c r="Q22" s="32"/>
      <c r="R22" s="28" t="s">
        <v>177</v>
      </c>
    </row>
    <row r="23">
      <c r="A23" s="27">
        <v>22.0</v>
      </c>
      <c r="B23" s="27">
        <v>5.0</v>
      </c>
      <c r="C23" s="27">
        <v>12.0</v>
      </c>
      <c r="D23" s="28" t="str">
        <f t="shared" si="1"/>
        <v>A Z</v>
      </c>
      <c r="E23" s="29" t="s">
        <v>101</v>
      </c>
      <c r="F23" s="29" t="s">
        <v>109</v>
      </c>
      <c r="G23" s="27">
        <v>71.0</v>
      </c>
      <c r="H23" s="28" t="str">
        <f t="shared" si="2"/>
        <v>S A</v>
      </c>
      <c r="I23" s="29" t="s">
        <v>100</v>
      </c>
      <c r="J23" s="29" t="s">
        <v>101</v>
      </c>
      <c r="K23" s="28" t="str">
        <f>IFERROR(__xludf.DUMMYFUNCTION("""COMPUTED_VALUE"""),"Z E")</f>
        <v>Z E</v>
      </c>
      <c r="L23" s="28" t="str">
        <f t="shared" si="3"/>
        <v>az,sa</v>
      </c>
      <c r="M23" s="28" t="str">
        <f>IFERROR(__xludf.DUMMYFUNCTION("""COMPUTED_VALUE"""),"az,sa")</f>
        <v>az,sa</v>
      </c>
      <c r="N23" s="28" t="s">
        <v>197</v>
      </c>
      <c r="O23" s="28"/>
      <c r="P23" s="28"/>
      <c r="Q23" s="32"/>
      <c r="R23" s="28" t="s">
        <v>180</v>
      </c>
    </row>
    <row r="24">
      <c r="A24" s="27">
        <v>23.0</v>
      </c>
      <c r="B24" s="27">
        <v>6.0</v>
      </c>
      <c r="C24" s="27">
        <v>5.0</v>
      </c>
      <c r="D24" s="28" t="str">
        <f t="shared" si="1"/>
        <v>F R</v>
      </c>
      <c r="E24" s="29" t="s">
        <v>98</v>
      </c>
      <c r="F24" s="29" t="s">
        <v>102</v>
      </c>
      <c r="G24" s="27">
        <v>29.0</v>
      </c>
      <c r="H24" s="28" t="str">
        <f t="shared" si="2"/>
        <v>D R</v>
      </c>
      <c r="I24" s="29" t="s">
        <v>99</v>
      </c>
      <c r="J24" s="29" t="s">
        <v>102</v>
      </c>
      <c r="K24" s="28" t="str">
        <f>IFERROR(__xludf.DUMMYFUNCTION("""COMPUTED_VALUE"""),"E V")</f>
        <v>E V</v>
      </c>
      <c r="L24" s="28" t="str">
        <f t="shared" si="3"/>
        <v>fr,dr</v>
      </c>
      <c r="M24" s="28" t="str">
        <f>IFERROR(__xludf.DUMMYFUNCTION("""COMPUTED_VALUE"""),"fr,dr")</f>
        <v>fr,dr</v>
      </c>
      <c r="N24" s="28" t="s">
        <v>152</v>
      </c>
      <c r="O24" s="28"/>
      <c r="P24" s="28"/>
      <c r="Q24" s="32"/>
      <c r="R24" s="28" t="s">
        <v>182</v>
      </c>
    </row>
    <row r="25">
      <c r="A25" s="27">
        <v>24.0</v>
      </c>
      <c r="B25" s="27">
        <v>6.0</v>
      </c>
      <c r="C25" s="27">
        <v>7.0</v>
      </c>
      <c r="D25" s="28" t="str">
        <f t="shared" si="1"/>
        <v>D E</v>
      </c>
      <c r="E25" s="29" t="s">
        <v>99</v>
      </c>
      <c r="F25" s="29" t="s">
        <v>104</v>
      </c>
      <c r="G25" s="27">
        <v>32.0</v>
      </c>
      <c r="H25" s="28" t="str">
        <f t="shared" si="2"/>
        <v>S E</v>
      </c>
      <c r="I25" s="29" t="s">
        <v>100</v>
      </c>
      <c r="J25" s="29" t="s">
        <v>104</v>
      </c>
      <c r="K25" s="28" t="str">
        <f>IFERROR(__xludf.DUMMYFUNCTION("""COMPUTED_VALUE"""),"W C")</f>
        <v>W C</v>
      </c>
      <c r="L25" s="28" t="str">
        <f t="shared" si="3"/>
        <v>de,se</v>
      </c>
      <c r="M25" s="28" t="str">
        <f>IFERROR(__xludf.DUMMYFUNCTION("""COMPUTED_VALUE"""),"de,se")</f>
        <v>de,se</v>
      </c>
      <c r="N25" s="28" t="s">
        <v>198</v>
      </c>
      <c r="O25" s="28"/>
      <c r="P25" s="28"/>
      <c r="Q25" s="32"/>
      <c r="R25" s="28" t="s">
        <v>185</v>
      </c>
    </row>
    <row r="26">
      <c r="A26" s="27">
        <v>25.0</v>
      </c>
      <c r="B26" s="27">
        <v>6.0</v>
      </c>
      <c r="C26" s="27">
        <v>7.0</v>
      </c>
      <c r="D26" s="28" t="str">
        <f t="shared" si="1"/>
        <v>D E</v>
      </c>
      <c r="E26" s="29" t="s">
        <v>99</v>
      </c>
      <c r="F26" s="29" t="s">
        <v>104</v>
      </c>
      <c r="G26" s="28">
        <v>26.0</v>
      </c>
      <c r="H26" s="28" t="str">
        <f t="shared" si="2"/>
        <v>W D</v>
      </c>
      <c r="I26" s="30" t="s">
        <v>106</v>
      </c>
      <c r="J26" s="30" t="s">
        <v>99</v>
      </c>
      <c r="K26" s="28" t="str">
        <f>IFERROR(__xludf.DUMMYFUNCTION("""COMPUTED_VALUE"""),"D F")</f>
        <v>D F</v>
      </c>
      <c r="L26" s="28" t="str">
        <f t="shared" si="3"/>
        <v>de,wd</v>
      </c>
      <c r="M26" s="28" t="str">
        <f>IFERROR(__xludf.DUMMYFUNCTION("""COMPUTED_VALUE"""),"de,wd")</f>
        <v>de,wd</v>
      </c>
      <c r="N26" s="28" t="s">
        <v>199</v>
      </c>
      <c r="O26" s="28"/>
      <c r="P26" s="28"/>
      <c r="Q26" s="32"/>
      <c r="R26" s="28" t="s">
        <v>185</v>
      </c>
    </row>
    <row r="27">
      <c r="A27" s="27">
        <v>26.0</v>
      </c>
      <c r="B27" s="27">
        <v>6.0</v>
      </c>
      <c r="C27" s="27">
        <v>9.0</v>
      </c>
      <c r="D27" s="28" t="str">
        <f t="shared" si="1"/>
        <v>S W</v>
      </c>
      <c r="E27" s="29" t="s">
        <v>100</v>
      </c>
      <c r="F27" s="29" t="s">
        <v>106</v>
      </c>
      <c r="G27" s="27">
        <v>34.0</v>
      </c>
      <c r="H27" s="28" t="str">
        <f t="shared" si="2"/>
        <v>A W</v>
      </c>
      <c r="I27" s="29" t="s">
        <v>101</v>
      </c>
      <c r="J27" s="29" t="s">
        <v>106</v>
      </c>
      <c r="K27" s="28" t="str">
        <f>IFERROR(__xludf.DUMMYFUNCTION("""COMPUTED_VALUE"""),"S F")</f>
        <v>S F</v>
      </c>
      <c r="L27" s="28" t="str">
        <f t="shared" si="3"/>
        <v>sw,aw</v>
      </c>
      <c r="M27" s="28" t="str">
        <f>IFERROR(__xludf.DUMMYFUNCTION("""COMPUTED_VALUE"""),"sw,aw")</f>
        <v>sw,aw</v>
      </c>
      <c r="N27" s="28" t="s">
        <v>200</v>
      </c>
      <c r="O27" s="28"/>
      <c r="P27" s="28"/>
      <c r="Q27" s="32"/>
      <c r="R27" s="28" t="s">
        <v>189</v>
      </c>
    </row>
    <row r="28">
      <c r="A28" s="27">
        <v>27.0</v>
      </c>
      <c r="B28" s="27">
        <v>6.0</v>
      </c>
      <c r="C28" s="27">
        <v>11.0</v>
      </c>
      <c r="D28" s="28" t="str">
        <f t="shared" si="1"/>
        <v>A Q</v>
      </c>
      <c r="E28" s="29" t="s">
        <v>101</v>
      </c>
      <c r="F28" s="29" t="s">
        <v>108</v>
      </c>
      <c r="G28" s="27">
        <v>28.0</v>
      </c>
      <c r="H28" s="28" t="str">
        <f t="shared" si="2"/>
        <v>Q S</v>
      </c>
      <c r="I28" s="29" t="s">
        <v>108</v>
      </c>
      <c r="J28" s="29" t="s">
        <v>100</v>
      </c>
      <c r="K28" s="28" t="str">
        <f>IFERROR(__xludf.DUMMYFUNCTION("""COMPUTED_VALUE"""),"A F")</f>
        <v>A F</v>
      </c>
      <c r="L28" s="28" t="str">
        <f t="shared" si="3"/>
        <v>aq,qs</v>
      </c>
      <c r="M28" s="28" t="str">
        <f>IFERROR(__xludf.DUMMYFUNCTION("""COMPUTED_VALUE"""),"aq,qs")</f>
        <v>aq,qs</v>
      </c>
      <c r="N28" s="28" t="s">
        <v>201</v>
      </c>
      <c r="O28" s="28"/>
      <c r="P28" s="28"/>
      <c r="Q28" s="32"/>
      <c r="R28" s="28" t="s">
        <v>191</v>
      </c>
    </row>
    <row r="29">
      <c r="A29" s="27">
        <v>28.0</v>
      </c>
      <c r="B29" s="27">
        <v>7.0</v>
      </c>
      <c r="C29" s="27">
        <v>13.0</v>
      </c>
      <c r="D29" s="28" t="str">
        <f t="shared" si="1"/>
        <v>V R</v>
      </c>
      <c r="E29" s="29" t="s">
        <v>103</v>
      </c>
      <c r="F29" s="29" t="s">
        <v>102</v>
      </c>
      <c r="G29" s="29">
        <v>5.0</v>
      </c>
      <c r="H29" s="28" t="str">
        <f t="shared" si="2"/>
        <v>F R</v>
      </c>
      <c r="I29" s="29" t="s">
        <v>98</v>
      </c>
      <c r="J29" s="29" t="s">
        <v>102</v>
      </c>
      <c r="K29" s="28" t="str">
        <f>IFERROR(__xludf.DUMMYFUNCTION("""COMPUTED_VALUE"""),"S D")</f>
        <v>S D</v>
      </c>
      <c r="L29" s="28" t="str">
        <f t="shared" si="3"/>
        <v>vr,fr</v>
      </c>
      <c r="M29" s="28" t="str">
        <f>IFERROR(__xludf.DUMMYFUNCTION("""COMPUTED_VALUE"""),"vr,fr")</f>
        <v>vr,fr</v>
      </c>
      <c r="N29" s="28" t="s">
        <v>156</v>
      </c>
      <c r="O29" s="28"/>
      <c r="P29" s="28"/>
      <c r="Q29" s="32"/>
      <c r="R29" s="28" t="s">
        <v>194</v>
      </c>
    </row>
    <row r="30">
      <c r="A30" s="27">
        <v>29.0</v>
      </c>
      <c r="B30" s="27">
        <v>7.0</v>
      </c>
      <c r="C30" s="27">
        <v>16.0</v>
      </c>
      <c r="D30" s="28" t="str">
        <f t="shared" si="1"/>
        <v>Z Q</v>
      </c>
      <c r="E30" s="29" t="s">
        <v>109</v>
      </c>
      <c r="F30" s="29" t="s">
        <v>108</v>
      </c>
      <c r="G30" s="29">
        <v>11.0</v>
      </c>
      <c r="H30" s="28" t="str">
        <f t="shared" si="2"/>
        <v>A Q</v>
      </c>
      <c r="I30" s="29" t="s">
        <v>101</v>
      </c>
      <c r="J30" s="29" t="s">
        <v>108</v>
      </c>
      <c r="K30" s="28" t="str">
        <f>IFERROR(__xludf.DUMMYFUNCTION("""COMPUTED_VALUE"""),"A D")</f>
        <v>A D</v>
      </c>
      <c r="L30" s="28" t="str">
        <f t="shared" si="3"/>
        <v>zq,aq</v>
      </c>
      <c r="M30" s="28" t="str">
        <f>IFERROR(__xludf.DUMMYFUNCTION("""COMPUTED_VALUE"""),"zq,aq")</f>
        <v>zq,aq</v>
      </c>
      <c r="N30" s="28" t="s">
        <v>202</v>
      </c>
      <c r="O30" s="28"/>
      <c r="P30" s="28"/>
      <c r="Q30" s="32"/>
      <c r="R30" s="30" t="s">
        <v>131</v>
      </c>
    </row>
    <row r="31">
      <c r="A31" s="27">
        <v>30.0</v>
      </c>
      <c r="B31" s="27">
        <v>7.0</v>
      </c>
      <c r="C31" s="27">
        <v>10.0</v>
      </c>
      <c r="D31" s="28" t="str">
        <f t="shared" si="1"/>
        <v>S X</v>
      </c>
      <c r="E31" s="30" t="s">
        <v>100</v>
      </c>
      <c r="F31" s="30" t="s">
        <v>107</v>
      </c>
      <c r="G31" s="30">
        <v>15.0</v>
      </c>
      <c r="H31" s="28" t="str">
        <f t="shared" si="2"/>
        <v>X W</v>
      </c>
      <c r="I31" s="30" t="s">
        <v>107</v>
      </c>
      <c r="J31" s="30" t="s">
        <v>106</v>
      </c>
      <c r="K31" s="28" t="str">
        <f>IFERROR(__xludf.DUMMYFUNCTION("""COMPUTED_VALUE"""),"A S")</f>
        <v>A S</v>
      </c>
      <c r="L31" s="28" t="str">
        <f t="shared" si="3"/>
        <v>sx,xw</v>
      </c>
      <c r="M31" s="28" t="str">
        <f>IFERROR(__xludf.DUMMYFUNCTION("""COMPUTED_VALUE"""),"sx,xw")</f>
        <v>sx,xw</v>
      </c>
      <c r="N31" s="28" t="s">
        <v>203</v>
      </c>
      <c r="O31" s="28"/>
      <c r="P31" s="28"/>
      <c r="Q31" s="32"/>
      <c r="R31" s="30" t="s">
        <v>135</v>
      </c>
    </row>
    <row r="32">
      <c r="A32" s="27">
        <v>31.0</v>
      </c>
      <c r="B32" s="27">
        <v>7.0</v>
      </c>
      <c r="C32" s="27">
        <v>8.0</v>
      </c>
      <c r="D32" s="28" t="str">
        <f t="shared" si="1"/>
        <v>D C</v>
      </c>
      <c r="E32" s="30" t="s">
        <v>99</v>
      </c>
      <c r="F32" s="30" t="s">
        <v>105</v>
      </c>
      <c r="G32" s="30">
        <v>14.0</v>
      </c>
      <c r="H32" s="28" t="str">
        <f t="shared" si="2"/>
        <v>C E</v>
      </c>
      <c r="I32" s="30" t="s">
        <v>105</v>
      </c>
      <c r="J32" s="30" t="s">
        <v>104</v>
      </c>
      <c r="K32" s="28" t="str">
        <f>IFERROR(__xludf.DUMMYFUNCTION("""COMPUTED_VALUE"""),"E F")</f>
        <v>E F</v>
      </c>
      <c r="L32" s="28" t="str">
        <f t="shared" si="3"/>
        <v>dc,ce</v>
      </c>
      <c r="M32" s="28" t="str">
        <f>IFERROR(__xludf.DUMMYFUNCTION("""COMPUTED_VALUE"""),"dc,ce")</f>
        <v>dc,ce</v>
      </c>
      <c r="N32" s="28" t="s">
        <v>204</v>
      </c>
      <c r="O32" s="28"/>
      <c r="P32" s="28"/>
      <c r="Q32" s="32"/>
      <c r="R32" s="30" t="s">
        <v>139</v>
      </c>
    </row>
    <row r="33">
      <c r="A33" s="27">
        <v>32.0</v>
      </c>
      <c r="B33" s="27">
        <v>8.0</v>
      </c>
      <c r="C33" s="27">
        <v>41.0</v>
      </c>
      <c r="D33" s="28" t="str">
        <f t="shared" si="1"/>
        <v>C R</v>
      </c>
      <c r="E33" s="29" t="s">
        <v>105</v>
      </c>
      <c r="F33" s="29" t="s">
        <v>102</v>
      </c>
      <c r="G33" s="27">
        <v>13.0</v>
      </c>
      <c r="H33" s="28" t="str">
        <f t="shared" si="2"/>
        <v>V R</v>
      </c>
      <c r="I33" s="29" t="s">
        <v>103</v>
      </c>
      <c r="J33" s="29" t="s">
        <v>102</v>
      </c>
      <c r="K33" s="28" t="str">
        <f>IFERROR(__xludf.DUMMYFUNCTION("""COMPUTED_VALUE"""),"Q F")</f>
        <v>Q F</v>
      </c>
      <c r="L33" s="28" t="str">
        <f t="shared" si="3"/>
        <v>cr,vr</v>
      </c>
      <c r="M33" s="28" t="str">
        <f>IFERROR(__xludf.DUMMYFUNCTION("""COMPUTED_VALUE"""),"cr,vr")</f>
        <v>cr,vr</v>
      </c>
      <c r="N33" s="28" t="s">
        <v>161</v>
      </c>
      <c r="O33" s="28"/>
      <c r="P33" s="28"/>
      <c r="Q33" s="32"/>
      <c r="R33" s="30" t="s">
        <v>144</v>
      </c>
    </row>
    <row r="34">
      <c r="A34" s="27">
        <v>33.0</v>
      </c>
      <c r="B34" s="27">
        <v>8.0</v>
      </c>
      <c r="C34" s="27">
        <v>44.0</v>
      </c>
      <c r="D34" s="28" t="str">
        <f t="shared" si="1"/>
        <v>X E</v>
      </c>
      <c r="E34" s="29" t="s">
        <v>107</v>
      </c>
      <c r="F34" s="29" t="s">
        <v>104</v>
      </c>
      <c r="G34" s="27">
        <v>14.0</v>
      </c>
      <c r="H34" s="28" t="str">
        <f t="shared" si="2"/>
        <v>C E</v>
      </c>
      <c r="I34" s="29" t="s">
        <v>105</v>
      </c>
      <c r="J34" s="29" t="s">
        <v>104</v>
      </c>
      <c r="K34" s="28" t="str">
        <f>IFERROR(__xludf.DUMMYFUNCTION("""COMPUTED_VALUE"""),"W D")</f>
        <v>W D</v>
      </c>
      <c r="L34" s="28" t="str">
        <f t="shared" si="3"/>
        <v>xe,ce</v>
      </c>
      <c r="M34" s="28" t="str">
        <f>IFERROR(__xludf.DUMMYFUNCTION("""COMPUTED_VALUE"""),"xe,ce")</f>
        <v>xe,ce</v>
      </c>
      <c r="N34" s="28" t="s">
        <v>205</v>
      </c>
      <c r="O34" s="28"/>
      <c r="P34" s="28"/>
      <c r="Q34" s="32"/>
      <c r="R34" s="30" t="s">
        <v>148</v>
      </c>
    </row>
    <row r="35">
      <c r="A35" s="27">
        <v>34.0</v>
      </c>
      <c r="B35" s="27">
        <v>8.0</v>
      </c>
      <c r="C35" s="27">
        <v>46.0</v>
      </c>
      <c r="D35" s="28" t="str">
        <f t="shared" si="1"/>
        <v>Z W</v>
      </c>
      <c r="E35" s="29" t="s">
        <v>109</v>
      </c>
      <c r="F35" s="29" t="s">
        <v>106</v>
      </c>
      <c r="G35" s="27">
        <v>15.0</v>
      </c>
      <c r="H35" s="28" t="str">
        <f t="shared" si="2"/>
        <v>X W</v>
      </c>
      <c r="I35" s="29" t="s">
        <v>107</v>
      </c>
      <c r="J35" s="29" t="s">
        <v>106</v>
      </c>
      <c r="K35" s="28" t="str">
        <f>IFERROR(__xludf.DUMMYFUNCTION("""COMPUTED_VALUE"""),"Q S")</f>
        <v>Q S</v>
      </c>
      <c r="L35" s="28" t="str">
        <f t="shared" si="3"/>
        <v>zw,xw</v>
      </c>
      <c r="M35" s="28" t="str">
        <f>IFERROR(__xludf.DUMMYFUNCTION("""COMPUTED_VALUE"""),"zw,xw")</f>
        <v>zw,xw</v>
      </c>
      <c r="N35" s="28" t="s">
        <v>206</v>
      </c>
      <c r="O35" s="28"/>
      <c r="P35" s="28"/>
      <c r="Q35" s="32"/>
      <c r="R35" s="30" t="s">
        <v>153</v>
      </c>
    </row>
    <row r="36">
      <c r="A36" s="27">
        <v>35.0</v>
      </c>
      <c r="B36" s="27">
        <v>8.0</v>
      </c>
      <c r="C36" s="27">
        <v>46.0</v>
      </c>
      <c r="D36" s="28" t="str">
        <f t="shared" si="1"/>
        <v>Z W</v>
      </c>
      <c r="E36" s="29" t="s">
        <v>109</v>
      </c>
      <c r="F36" s="29" t="s">
        <v>106</v>
      </c>
      <c r="G36" s="27">
        <v>16.0</v>
      </c>
      <c r="H36" s="28" t="str">
        <f t="shared" si="2"/>
        <v>Z Q</v>
      </c>
      <c r="I36" s="30" t="s">
        <v>109</v>
      </c>
      <c r="J36" s="30" t="s">
        <v>108</v>
      </c>
      <c r="K36" s="28" t="str">
        <f>IFERROR(__xludf.DUMMYFUNCTION("""COMPUTED_VALUE"""),"A R")</f>
        <v>A R</v>
      </c>
      <c r="L36" s="28" t="str">
        <f t="shared" si="3"/>
        <v>zw,zq</v>
      </c>
      <c r="M36" s="28" t="str">
        <f>IFERROR(__xludf.DUMMYFUNCTION("""COMPUTED_VALUE"""),"zw,zq")</f>
        <v>zw,zq</v>
      </c>
      <c r="N36" s="28" t="s">
        <v>207</v>
      </c>
      <c r="O36" s="28"/>
      <c r="P36" s="28"/>
      <c r="Q36" s="32"/>
      <c r="R36" s="30" t="s">
        <v>157</v>
      </c>
    </row>
    <row r="37">
      <c r="A37" s="27">
        <v>36.0</v>
      </c>
      <c r="B37" s="27">
        <v>9.0</v>
      </c>
      <c r="C37" s="27">
        <v>42.0</v>
      </c>
      <c r="D37" s="28" t="str">
        <f t="shared" si="1"/>
        <v>X R</v>
      </c>
      <c r="E37" s="29" t="s">
        <v>107</v>
      </c>
      <c r="F37" s="29" t="s">
        <v>102</v>
      </c>
      <c r="G37" s="27">
        <v>13.0</v>
      </c>
      <c r="H37" s="28" t="str">
        <f t="shared" si="2"/>
        <v>V R</v>
      </c>
      <c r="I37" s="29" t="s">
        <v>103</v>
      </c>
      <c r="J37" s="29" t="s">
        <v>102</v>
      </c>
      <c r="K37" s="28" t="str">
        <f>IFERROR(__xludf.DUMMYFUNCTION("""COMPUTED_VALUE"""),"S E")</f>
        <v>S E</v>
      </c>
      <c r="L37" s="28" t="str">
        <f t="shared" si="3"/>
        <v>xr,vr</v>
      </c>
      <c r="M37" s="28" t="str">
        <f>IFERROR(__xludf.DUMMYFUNCTION("""COMPUTED_VALUE"""),"xr,vr")</f>
        <v>xr,vr</v>
      </c>
      <c r="N37" s="28" t="s">
        <v>166</v>
      </c>
      <c r="O37" s="28"/>
      <c r="P37" s="28"/>
      <c r="Q37" s="32"/>
      <c r="R37" s="30" t="s">
        <v>162</v>
      </c>
    </row>
    <row r="38">
      <c r="A38" s="27">
        <v>37.0</v>
      </c>
      <c r="B38" s="27">
        <v>9.0</v>
      </c>
      <c r="C38" s="27">
        <v>42.0</v>
      </c>
      <c r="D38" s="28" t="str">
        <f t="shared" si="1"/>
        <v>X R</v>
      </c>
      <c r="E38" s="29" t="s">
        <v>107</v>
      </c>
      <c r="F38" s="29" t="s">
        <v>102</v>
      </c>
      <c r="G38" s="27">
        <v>15.0</v>
      </c>
      <c r="H38" s="28" t="str">
        <f t="shared" si="2"/>
        <v>X W</v>
      </c>
      <c r="I38" s="29" t="s">
        <v>107</v>
      </c>
      <c r="J38" s="29" t="s">
        <v>106</v>
      </c>
      <c r="K38" s="28" t="str">
        <f>IFERROR(__xludf.DUMMYFUNCTION("""COMPUTED_VALUE"""),"Q V")</f>
        <v>Q V</v>
      </c>
      <c r="L38" s="28" t="str">
        <f t="shared" si="3"/>
        <v>xr,xw</v>
      </c>
      <c r="M38" s="28" t="str">
        <f>IFERROR(__xludf.DUMMYFUNCTION("""COMPUTED_VALUE"""),"xr,xw")</f>
        <v>xr,xw</v>
      </c>
      <c r="N38" s="28" t="s">
        <v>208</v>
      </c>
      <c r="O38" s="28"/>
      <c r="P38" s="28"/>
      <c r="Q38" s="32"/>
      <c r="R38" s="30" t="s">
        <v>167</v>
      </c>
    </row>
    <row r="39">
      <c r="A39" s="27">
        <v>38.0</v>
      </c>
      <c r="B39" s="27">
        <v>9.0</v>
      </c>
      <c r="C39" s="27">
        <v>45.0</v>
      </c>
      <c r="D39" s="28" t="str">
        <f t="shared" si="1"/>
        <v>Z E</v>
      </c>
      <c r="E39" s="29" t="s">
        <v>109</v>
      </c>
      <c r="F39" s="29" t="s">
        <v>104</v>
      </c>
      <c r="G39" s="27">
        <v>14.0</v>
      </c>
      <c r="H39" s="28" t="str">
        <f t="shared" si="2"/>
        <v>C E</v>
      </c>
      <c r="I39" s="29" t="s">
        <v>105</v>
      </c>
      <c r="J39" s="29" t="s">
        <v>104</v>
      </c>
      <c r="K39" s="28" t="str">
        <f>IFERROR(__xludf.DUMMYFUNCTION("""COMPUTED_VALUE"""),"Z R")</f>
        <v>Z R</v>
      </c>
      <c r="L39" s="28" t="str">
        <f t="shared" si="3"/>
        <v>ze,ce</v>
      </c>
      <c r="M39" s="28" t="str">
        <f>IFERROR(__xludf.DUMMYFUNCTION("""COMPUTED_VALUE"""),"ze,ce")</f>
        <v>ze,ce</v>
      </c>
      <c r="N39" s="28" t="s">
        <v>209</v>
      </c>
      <c r="O39" s="28"/>
      <c r="P39" s="28"/>
      <c r="Q39" s="32"/>
      <c r="R39" s="30" t="s">
        <v>170</v>
      </c>
    </row>
    <row r="40">
      <c r="A40" s="27">
        <v>39.0</v>
      </c>
      <c r="B40" s="27">
        <v>9.0</v>
      </c>
      <c r="C40" s="27">
        <v>45.0</v>
      </c>
      <c r="D40" s="28" t="str">
        <f t="shared" si="1"/>
        <v>Z E</v>
      </c>
      <c r="E40" s="29" t="s">
        <v>109</v>
      </c>
      <c r="F40" s="29" t="s">
        <v>104</v>
      </c>
      <c r="G40" s="27">
        <v>16.0</v>
      </c>
      <c r="H40" s="28" t="str">
        <f t="shared" si="2"/>
        <v>Z Q</v>
      </c>
      <c r="I40" s="30" t="s">
        <v>109</v>
      </c>
      <c r="J40" s="30" t="s">
        <v>108</v>
      </c>
      <c r="K40" s="28" t="str">
        <f>IFERROR(__xludf.DUMMYFUNCTION("""COMPUTED_VALUE"""),"F G")</f>
        <v>F G</v>
      </c>
      <c r="L40" s="28" t="str">
        <f t="shared" si="3"/>
        <v>ze,zq</v>
      </c>
      <c r="M40" s="28" t="str">
        <f>IFERROR(__xludf.DUMMYFUNCTION("""COMPUTED_VALUE"""),"ze,zq")</f>
        <v>ze,zq</v>
      </c>
      <c r="N40" s="28" t="s">
        <v>210</v>
      </c>
      <c r="O40" s="28"/>
      <c r="P40" s="28"/>
      <c r="Q40" s="32"/>
      <c r="R40" s="30" t="s">
        <v>173</v>
      </c>
    </row>
    <row r="41">
      <c r="A41" s="27">
        <v>40.0</v>
      </c>
      <c r="B41" s="27">
        <v>10.0</v>
      </c>
      <c r="C41" s="27">
        <v>35.0</v>
      </c>
      <c r="D41" s="28" t="str">
        <f t="shared" si="1"/>
        <v>E V</v>
      </c>
      <c r="E41" s="30" t="s">
        <v>104</v>
      </c>
      <c r="F41" s="29" t="s">
        <v>103</v>
      </c>
      <c r="G41" s="27">
        <v>36.0</v>
      </c>
      <c r="H41" s="28" t="str">
        <f t="shared" si="2"/>
        <v>W V</v>
      </c>
      <c r="I41" s="30" t="s">
        <v>106</v>
      </c>
      <c r="J41" s="29" t="s">
        <v>103</v>
      </c>
      <c r="K41" s="28" t="str">
        <f>IFERROR(__xludf.DUMMYFUNCTION("""COMPUTED_VALUE"""),"F T")</f>
        <v>F T</v>
      </c>
      <c r="L41" s="28" t="str">
        <f t="shared" si="3"/>
        <v>ev,wv</v>
      </c>
      <c r="M41" s="28" t="str">
        <f>IFERROR(__xludf.DUMMYFUNCTION("""COMPUTED_VALUE"""),"ev,wv")</f>
        <v>ev,wv</v>
      </c>
      <c r="N41" s="28" t="s">
        <v>169</v>
      </c>
      <c r="O41" s="28"/>
      <c r="P41" s="28"/>
      <c r="Q41" s="32"/>
      <c r="R41" s="30" t="s">
        <v>175</v>
      </c>
    </row>
    <row r="42">
      <c r="A42" s="27">
        <v>41.0</v>
      </c>
      <c r="B42" s="27">
        <v>10.0</v>
      </c>
      <c r="C42" s="27">
        <v>38.0</v>
      </c>
      <c r="D42" s="28" t="str">
        <f t="shared" si="1"/>
        <v>W C</v>
      </c>
      <c r="E42" s="30" t="s">
        <v>106</v>
      </c>
      <c r="F42" s="29" t="s">
        <v>105</v>
      </c>
      <c r="G42" s="27">
        <v>39.0</v>
      </c>
      <c r="H42" s="28" t="str">
        <f t="shared" si="2"/>
        <v>Q C</v>
      </c>
      <c r="I42" s="30" t="s">
        <v>108</v>
      </c>
      <c r="J42" s="29" t="s">
        <v>105</v>
      </c>
      <c r="K42" s="28" t="str">
        <f>IFERROR(__xludf.DUMMYFUNCTION("""COMPUTED_VALUE"""),"F B")</f>
        <v>F B</v>
      </c>
      <c r="L42" s="28" t="str">
        <f t="shared" si="3"/>
        <v>wc,qc</v>
      </c>
      <c r="M42" s="28" t="str">
        <f>IFERROR(__xludf.DUMMYFUNCTION("""COMPUTED_VALUE"""),"wc,qc")</f>
        <v>wc,qc</v>
      </c>
      <c r="N42" s="28" t="s">
        <v>211</v>
      </c>
      <c r="O42" s="28"/>
      <c r="P42" s="28"/>
      <c r="Q42" s="32"/>
      <c r="R42" s="30" t="s">
        <v>178</v>
      </c>
    </row>
    <row r="43">
      <c r="A43" s="27">
        <v>42.0</v>
      </c>
      <c r="B43" s="27">
        <v>10.0</v>
      </c>
      <c r="C43" s="27">
        <v>41.0</v>
      </c>
      <c r="D43" s="28" t="str">
        <f t="shared" si="1"/>
        <v>C R</v>
      </c>
      <c r="E43" s="30" t="s">
        <v>105</v>
      </c>
      <c r="F43" s="29" t="s">
        <v>102</v>
      </c>
      <c r="G43" s="27">
        <v>42.0</v>
      </c>
      <c r="H43" s="28" t="str">
        <f t="shared" si="2"/>
        <v>X R</v>
      </c>
      <c r="I43" s="30" t="s">
        <v>107</v>
      </c>
      <c r="J43" s="29" t="s">
        <v>102</v>
      </c>
      <c r="K43" s="28" t="str">
        <f>IFERROR(__xludf.DUMMYFUNCTION("""COMPUTED_VALUE"""),"Q D")</f>
        <v>Q D</v>
      </c>
      <c r="L43" s="28" t="str">
        <f t="shared" si="3"/>
        <v>cr,xr</v>
      </c>
      <c r="M43" s="28" t="str">
        <f>IFERROR(__xludf.DUMMYFUNCTION("""COMPUTED_VALUE"""),"cr,xr")</f>
        <v>cr,xr</v>
      </c>
      <c r="N43" s="28" t="s">
        <v>212</v>
      </c>
      <c r="O43" s="28"/>
      <c r="P43" s="28"/>
      <c r="Q43" s="32"/>
      <c r="R43" s="30" t="s">
        <v>181</v>
      </c>
    </row>
    <row r="44">
      <c r="A44" s="27">
        <v>43.0</v>
      </c>
      <c r="B44" s="27">
        <v>10.0</v>
      </c>
      <c r="C44" s="27">
        <v>44.0</v>
      </c>
      <c r="D44" s="28" t="str">
        <f t="shared" si="1"/>
        <v>X E</v>
      </c>
      <c r="E44" s="30" t="s">
        <v>107</v>
      </c>
      <c r="F44" s="29" t="s">
        <v>104</v>
      </c>
      <c r="G44" s="27">
        <v>45.0</v>
      </c>
      <c r="H44" s="28" t="str">
        <f t="shared" si="2"/>
        <v>Z E</v>
      </c>
      <c r="I44" s="30" t="s">
        <v>109</v>
      </c>
      <c r="J44" s="29" t="s">
        <v>104</v>
      </c>
      <c r="K44" s="28" t="str">
        <f>IFERROR(__xludf.DUMMYFUNCTION("""COMPUTED_VALUE"""),"S R")</f>
        <v>S R</v>
      </c>
      <c r="L44" s="28" t="str">
        <f t="shared" si="3"/>
        <v>xe,ze</v>
      </c>
      <c r="M44" s="28" t="str">
        <f>IFERROR(__xludf.DUMMYFUNCTION("""COMPUTED_VALUE"""),"xe,ze")</f>
        <v>xe,ze</v>
      </c>
      <c r="N44" s="28" t="s">
        <v>213</v>
      </c>
      <c r="O44" s="28"/>
      <c r="P44" s="28"/>
      <c r="Q44" s="32"/>
      <c r="R44" s="30" t="s">
        <v>183</v>
      </c>
    </row>
    <row r="45">
      <c r="A45" s="27">
        <v>44.0</v>
      </c>
      <c r="B45" s="27">
        <v>11.0</v>
      </c>
      <c r="C45" s="28">
        <v>17.0</v>
      </c>
      <c r="D45" s="28" t="str">
        <f t="shared" si="1"/>
        <v>D F</v>
      </c>
      <c r="E45" s="28" t="s">
        <v>99</v>
      </c>
      <c r="F45" s="28" t="s">
        <v>98</v>
      </c>
      <c r="G45" s="28">
        <v>66.0</v>
      </c>
      <c r="H45" s="28" t="str">
        <f t="shared" si="2"/>
        <v>F D</v>
      </c>
      <c r="I45" s="28" t="s">
        <v>98</v>
      </c>
      <c r="J45" s="28" t="s">
        <v>99</v>
      </c>
      <c r="K45" s="28" t="str">
        <f>IFERROR(__xludf.DUMMYFUNCTION("""COMPUTED_VALUE"""),"Q C")</f>
        <v>Q C</v>
      </c>
      <c r="L45" s="28" t="str">
        <f t="shared" si="3"/>
        <v>df,fd</v>
      </c>
      <c r="M45" s="28" t="str">
        <f>IFERROR(__xludf.DUMMYFUNCTION("""COMPUTED_VALUE"""),"df,fd")</f>
        <v>df,fd</v>
      </c>
      <c r="N45" s="28" t="s">
        <v>172</v>
      </c>
      <c r="O45" s="28"/>
      <c r="P45" s="28"/>
      <c r="Q45" s="32"/>
      <c r="R45" s="30" t="s">
        <v>186</v>
      </c>
    </row>
    <row r="46">
      <c r="A46" s="27">
        <v>45.0</v>
      </c>
      <c r="B46" s="27">
        <v>11.0</v>
      </c>
      <c r="C46" s="28">
        <v>18.0</v>
      </c>
      <c r="D46" s="28" t="str">
        <f t="shared" si="1"/>
        <v>S F</v>
      </c>
      <c r="E46" s="28" t="s">
        <v>100</v>
      </c>
      <c r="F46" s="28" t="s">
        <v>98</v>
      </c>
      <c r="G46" s="28">
        <v>67.0</v>
      </c>
      <c r="H46" s="28" t="str">
        <f t="shared" si="2"/>
        <v>F S</v>
      </c>
      <c r="I46" s="28" t="s">
        <v>98</v>
      </c>
      <c r="J46" s="28" t="s">
        <v>100</v>
      </c>
      <c r="K46" s="28" t="str">
        <f>IFERROR(__xludf.DUMMYFUNCTION("""COMPUTED_VALUE"""),"bigram 2")</f>
        <v>bigram 2</v>
      </c>
      <c r="L46" s="28" t="str">
        <f t="shared" si="3"/>
        <v>sf,fs</v>
      </c>
      <c r="M46" s="28" t="str">
        <f>IFERROR(__xludf.DUMMYFUNCTION("""COMPUTED_VALUE"""),"sf,fs")</f>
        <v>sf,fs</v>
      </c>
      <c r="N46" s="28" t="s">
        <v>214</v>
      </c>
      <c r="O46" s="28"/>
      <c r="P46" s="28"/>
      <c r="Q46" s="32"/>
      <c r="R46" s="30" t="s">
        <v>186</v>
      </c>
    </row>
    <row r="47">
      <c r="A47" s="27">
        <v>46.0</v>
      </c>
      <c r="B47" s="27">
        <v>11.0</v>
      </c>
      <c r="C47" s="28">
        <v>19.0</v>
      </c>
      <c r="D47" s="28" t="str">
        <f t="shared" si="1"/>
        <v>A F</v>
      </c>
      <c r="E47" s="28" t="s">
        <v>101</v>
      </c>
      <c r="F47" s="28" t="s">
        <v>98</v>
      </c>
      <c r="G47" s="28">
        <v>68.0</v>
      </c>
      <c r="H47" s="28" t="str">
        <f t="shared" si="2"/>
        <v>F A</v>
      </c>
      <c r="I47" s="28" t="s">
        <v>98</v>
      </c>
      <c r="J47" s="28" t="s">
        <v>101</v>
      </c>
      <c r="K47" s="28" t="str">
        <f>IFERROR(__xludf.DUMMYFUNCTION("""COMPUTED_VALUE"""),"A A")</f>
        <v>A A</v>
      </c>
      <c r="L47" s="28" t="str">
        <f t="shared" si="3"/>
        <v>af,fa</v>
      </c>
      <c r="M47" s="28" t="str">
        <f>IFERROR(__xludf.DUMMYFUNCTION("""COMPUTED_VALUE"""),"af,fa")</f>
        <v>af,fa</v>
      </c>
      <c r="N47" s="28" t="s">
        <v>215</v>
      </c>
      <c r="O47" s="28"/>
      <c r="P47" s="28"/>
      <c r="Q47" s="32"/>
      <c r="R47" s="30" t="s">
        <v>190</v>
      </c>
    </row>
    <row r="48">
      <c r="A48" s="27">
        <v>47.0</v>
      </c>
      <c r="B48" s="27">
        <v>11.0</v>
      </c>
      <c r="C48" s="28">
        <v>20.0</v>
      </c>
      <c r="D48" s="28" t="str">
        <f t="shared" si="1"/>
        <v>S D</v>
      </c>
      <c r="E48" s="28" t="s">
        <v>100</v>
      </c>
      <c r="F48" s="28" t="s">
        <v>99</v>
      </c>
      <c r="G48" s="28">
        <v>69.0</v>
      </c>
      <c r="H48" s="28" t="str">
        <f t="shared" si="2"/>
        <v>D S</v>
      </c>
      <c r="I48" s="28" t="s">
        <v>99</v>
      </c>
      <c r="J48" s="28" t="s">
        <v>100</v>
      </c>
      <c r="K48" s="28" t="str">
        <f>IFERROR(__xludf.DUMMYFUNCTION("""COMPUTED_VALUE"""),"F D")</f>
        <v>F D</v>
      </c>
      <c r="L48" s="28" t="str">
        <f t="shared" si="3"/>
        <v>sd,ds</v>
      </c>
      <c r="M48" s="28" t="str">
        <f>IFERROR(__xludf.DUMMYFUNCTION("""COMPUTED_VALUE"""),"sd,ds")</f>
        <v>sd,ds</v>
      </c>
      <c r="N48" s="28" t="s">
        <v>216</v>
      </c>
      <c r="O48" s="28"/>
      <c r="P48" s="28"/>
      <c r="Q48" s="32"/>
      <c r="R48" s="30" t="s">
        <v>192</v>
      </c>
    </row>
    <row r="49">
      <c r="A49" s="27">
        <v>48.0</v>
      </c>
      <c r="B49" s="27">
        <v>11.0</v>
      </c>
      <c r="C49" s="28">
        <v>21.0</v>
      </c>
      <c r="D49" s="28" t="str">
        <f t="shared" si="1"/>
        <v>A D</v>
      </c>
      <c r="E49" s="28" t="s">
        <v>101</v>
      </c>
      <c r="F49" s="28" t="s">
        <v>99</v>
      </c>
      <c r="G49" s="28">
        <v>70.0</v>
      </c>
      <c r="H49" s="28" t="str">
        <f t="shared" si="2"/>
        <v>D A</v>
      </c>
      <c r="I49" s="28" t="s">
        <v>99</v>
      </c>
      <c r="J49" s="28" t="s">
        <v>101</v>
      </c>
      <c r="K49" s="28" t="str">
        <f>IFERROR(__xludf.DUMMYFUNCTION("""COMPUTED_VALUE"""),"S A")</f>
        <v>S A</v>
      </c>
      <c r="L49" s="28" t="str">
        <f t="shared" si="3"/>
        <v>ad,da</v>
      </c>
      <c r="M49" s="28" t="str">
        <f>IFERROR(__xludf.DUMMYFUNCTION("""COMPUTED_VALUE"""),"ad,da")</f>
        <v>ad,da</v>
      </c>
      <c r="N49" s="28" t="s">
        <v>217</v>
      </c>
      <c r="O49" s="28"/>
      <c r="P49" s="28"/>
      <c r="Q49" s="32"/>
      <c r="R49" s="30" t="s">
        <v>195</v>
      </c>
    </row>
    <row r="50">
      <c r="A50" s="27">
        <v>49.0</v>
      </c>
      <c r="B50" s="27">
        <v>11.0</v>
      </c>
      <c r="C50" s="28">
        <v>22.0</v>
      </c>
      <c r="D50" s="28" t="str">
        <f t="shared" si="1"/>
        <v>A S</v>
      </c>
      <c r="E50" s="28" t="s">
        <v>101</v>
      </c>
      <c r="F50" s="28" t="s">
        <v>100</v>
      </c>
      <c r="G50" s="28">
        <v>71.0</v>
      </c>
      <c r="H50" s="28" t="str">
        <f t="shared" si="2"/>
        <v>S A</v>
      </c>
      <c r="I50" s="28" t="s">
        <v>100</v>
      </c>
      <c r="J50" s="28" t="s">
        <v>101</v>
      </c>
      <c r="K50" s="28" t="str">
        <f>IFERROR(__xludf.DUMMYFUNCTION("""COMPUTED_VALUE"""),"X W")</f>
        <v>X W</v>
      </c>
      <c r="L50" s="28" t="str">
        <f t="shared" si="3"/>
        <v>as,sa</v>
      </c>
      <c r="M50" s="28" t="str">
        <f>IFERROR(__xludf.DUMMYFUNCTION("""COMPUTED_VALUE"""),"as,sa")</f>
        <v>as,sa</v>
      </c>
      <c r="N50" s="28" t="s">
        <v>218</v>
      </c>
      <c r="O50" s="28"/>
      <c r="P50" s="28"/>
      <c r="Q50" s="32"/>
      <c r="R50" s="32"/>
    </row>
    <row r="51">
      <c r="A51" s="27">
        <v>50.0</v>
      </c>
      <c r="B51" s="27">
        <v>12.0</v>
      </c>
      <c r="C51" s="28">
        <v>23.0</v>
      </c>
      <c r="D51" s="28" t="str">
        <f t="shared" si="1"/>
        <v>E F</v>
      </c>
      <c r="E51" s="28" t="s">
        <v>104</v>
      </c>
      <c r="F51" s="28" t="s">
        <v>98</v>
      </c>
      <c r="G51" s="28">
        <v>72.0</v>
      </c>
      <c r="H51" s="28" t="str">
        <f t="shared" si="2"/>
        <v>F E</v>
      </c>
      <c r="I51" s="28" t="s">
        <v>98</v>
      </c>
      <c r="J51" s="28" t="s">
        <v>104</v>
      </c>
      <c r="K51" s="28" t="str">
        <f>IFERROR(__xludf.DUMMYFUNCTION("""COMPUTED_VALUE"""),"C E")</f>
        <v>C E</v>
      </c>
      <c r="L51" s="28" t="str">
        <f t="shared" si="3"/>
        <v>ef,fe</v>
      </c>
      <c r="M51" s="28" t="str">
        <f>IFERROR(__xludf.DUMMYFUNCTION("""COMPUTED_VALUE"""),"ef,fe")</f>
        <v>ef,fe</v>
      </c>
      <c r="N51" s="28" t="s">
        <v>174</v>
      </c>
      <c r="O51" s="28"/>
      <c r="P51" s="28"/>
      <c r="Q51" s="32"/>
      <c r="R51" s="32"/>
    </row>
    <row r="52">
      <c r="A52" s="27">
        <v>51.0</v>
      </c>
      <c r="B52" s="27">
        <v>12.0</v>
      </c>
      <c r="C52" s="28">
        <v>25.0</v>
      </c>
      <c r="D52" s="28" t="str">
        <f t="shared" si="1"/>
        <v>Q F</v>
      </c>
      <c r="E52" s="28" t="s">
        <v>108</v>
      </c>
      <c r="F52" s="28" t="s">
        <v>98</v>
      </c>
      <c r="G52" s="28">
        <v>74.0</v>
      </c>
      <c r="H52" s="28" t="str">
        <f t="shared" si="2"/>
        <v>F Q</v>
      </c>
      <c r="I52" s="28" t="s">
        <v>98</v>
      </c>
      <c r="J52" s="28" t="s">
        <v>108</v>
      </c>
      <c r="K52" s="28" t="str">
        <f>IFERROR(__xludf.DUMMYFUNCTION("""COMPUTED_VALUE"""),"W V")</f>
        <v>W V</v>
      </c>
      <c r="L52" s="28" t="str">
        <f t="shared" si="3"/>
        <v>qf,fq</v>
      </c>
      <c r="M52" s="28" t="str">
        <f>IFERROR(__xludf.DUMMYFUNCTION("""COMPUTED_VALUE"""),"qf,fq")</f>
        <v>qf,fq</v>
      </c>
      <c r="N52" s="28" t="s">
        <v>219</v>
      </c>
      <c r="O52" s="28"/>
      <c r="P52" s="28"/>
      <c r="Q52" s="32"/>
      <c r="R52" s="32"/>
    </row>
    <row r="53">
      <c r="A53" s="27">
        <v>52.0</v>
      </c>
      <c r="B53" s="27">
        <v>12.0</v>
      </c>
      <c r="C53" s="28">
        <v>26.0</v>
      </c>
      <c r="D53" s="28" t="str">
        <f t="shared" si="1"/>
        <v>W D</v>
      </c>
      <c r="E53" s="28" t="s">
        <v>106</v>
      </c>
      <c r="F53" s="28" t="s">
        <v>99</v>
      </c>
      <c r="G53" s="28">
        <v>75.0</v>
      </c>
      <c r="H53" s="28" t="str">
        <f t="shared" si="2"/>
        <v>D W</v>
      </c>
      <c r="I53" s="28" t="s">
        <v>99</v>
      </c>
      <c r="J53" s="28" t="s">
        <v>106</v>
      </c>
      <c r="K53" s="28" t="str">
        <f>IFERROR(__xludf.DUMMYFUNCTION("""COMPUTED_VALUE"""),"F S")</f>
        <v>F S</v>
      </c>
      <c r="L53" s="28" t="str">
        <f t="shared" si="3"/>
        <v>wd,dw</v>
      </c>
      <c r="M53" s="28" t="str">
        <f>IFERROR(__xludf.DUMMYFUNCTION("""COMPUTED_VALUE"""),"wd,dw")</f>
        <v>wd,dw</v>
      </c>
      <c r="N53" s="28" t="s">
        <v>220</v>
      </c>
      <c r="O53" s="28"/>
      <c r="P53" s="28"/>
      <c r="Q53" s="32"/>
      <c r="R53" s="32"/>
    </row>
    <row r="54">
      <c r="A54" s="27">
        <v>53.0</v>
      </c>
      <c r="B54" s="27">
        <v>12.0</v>
      </c>
      <c r="C54" s="28">
        <v>28.0</v>
      </c>
      <c r="D54" s="28" t="str">
        <f t="shared" si="1"/>
        <v>Q S</v>
      </c>
      <c r="E54" s="28" t="s">
        <v>108</v>
      </c>
      <c r="F54" s="28" t="s">
        <v>100</v>
      </c>
      <c r="G54" s="28">
        <v>77.0</v>
      </c>
      <c r="H54" s="28" t="str">
        <f t="shared" si="2"/>
        <v>S Q</v>
      </c>
      <c r="I54" s="28" t="s">
        <v>100</v>
      </c>
      <c r="J54" s="28" t="s">
        <v>108</v>
      </c>
      <c r="K54" s="28" t="str">
        <f>IFERROR(__xludf.DUMMYFUNCTION("""COMPUTED_VALUE"""),"F A")</f>
        <v>F A</v>
      </c>
      <c r="L54" s="28" t="str">
        <f t="shared" si="3"/>
        <v>qs,sq</v>
      </c>
      <c r="M54" s="28" t="str">
        <f>IFERROR(__xludf.DUMMYFUNCTION("""COMPUTED_VALUE"""),"qs,sq")</f>
        <v>qs,sq</v>
      </c>
      <c r="N54" s="28" t="s">
        <v>221</v>
      </c>
      <c r="O54" s="28"/>
      <c r="P54" s="28"/>
      <c r="Q54" s="32"/>
      <c r="R54" s="32"/>
    </row>
    <row r="55">
      <c r="A55" s="27">
        <v>54.0</v>
      </c>
      <c r="B55" s="27">
        <v>12.0</v>
      </c>
      <c r="C55" s="28">
        <v>29.0</v>
      </c>
      <c r="D55" s="28" t="str">
        <f t="shared" si="1"/>
        <v>D R</v>
      </c>
      <c r="E55" s="28" t="s">
        <v>99</v>
      </c>
      <c r="F55" s="28" t="s">
        <v>102</v>
      </c>
      <c r="G55" s="28">
        <v>78.0</v>
      </c>
      <c r="H55" s="28" t="str">
        <f t="shared" si="2"/>
        <v>R D</v>
      </c>
      <c r="I55" s="28" t="s">
        <v>102</v>
      </c>
      <c r="J55" s="28" t="s">
        <v>99</v>
      </c>
      <c r="K55" s="28" t="str">
        <f>IFERROR(__xludf.DUMMYFUNCTION("""COMPUTED_VALUE"""),"D S")</f>
        <v>D S</v>
      </c>
      <c r="L55" s="28" t="str">
        <f t="shared" si="3"/>
        <v>dr,rd</v>
      </c>
      <c r="M55" s="28" t="str">
        <f>IFERROR(__xludf.DUMMYFUNCTION("""COMPUTED_VALUE"""),"dr,rd")</f>
        <v>dr,rd</v>
      </c>
      <c r="N55" s="28" t="s">
        <v>222</v>
      </c>
      <c r="O55" s="28"/>
      <c r="P55" s="28"/>
      <c r="Q55" s="32"/>
      <c r="R55" s="32"/>
    </row>
    <row r="56">
      <c r="A56" s="27">
        <v>55.0</v>
      </c>
      <c r="B56" s="27">
        <v>12.0</v>
      </c>
      <c r="C56" s="28">
        <v>31.0</v>
      </c>
      <c r="D56" s="28" t="str">
        <f t="shared" si="1"/>
        <v>A R</v>
      </c>
      <c r="E56" s="28" t="s">
        <v>101</v>
      </c>
      <c r="F56" s="28" t="s">
        <v>102</v>
      </c>
      <c r="G56" s="28">
        <v>80.0</v>
      </c>
      <c r="H56" s="28" t="str">
        <f t="shared" si="2"/>
        <v>R A</v>
      </c>
      <c r="I56" s="28" t="s">
        <v>102</v>
      </c>
      <c r="J56" s="28" t="s">
        <v>101</v>
      </c>
      <c r="K56" s="28" t="str">
        <f>IFERROR(__xludf.DUMMYFUNCTION("""COMPUTED_VALUE"""),"D A")</f>
        <v>D A</v>
      </c>
      <c r="L56" s="28" t="str">
        <f t="shared" si="3"/>
        <v>ar,ra</v>
      </c>
      <c r="M56" s="28" t="str">
        <f>IFERROR(__xludf.DUMMYFUNCTION("""COMPUTED_VALUE"""),"ar,ra")</f>
        <v>ar,ra</v>
      </c>
      <c r="N56" s="28" t="s">
        <v>223</v>
      </c>
      <c r="O56" s="28"/>
      <c r="P56" s="28"/>
      <c r="Q56" s="32"/>
      <c r="R56" s="32"/>
    </row>
    <row r="57">
      <c r="A57" s="27">
        <v>56.0</v>
      </c>
      <c r="B57" s="27">
        <v>12.0</v>
      </c>
      <c r="C57" s="28">
        <v>32.0</v>
      </c>
      <c r="D57" s="28" t="str">
        <f t="shared" si="1"/>
        <v>S E</v>
      </c>
      <c r="E57" s="28" t="s">
        <v>100</v>
      </c>
      <c r="F57" s="28" t="s">
        <v>104</v>
      </c>
      <c r="G57" s="28">
        <v>81.0</v>
      </c>
      <c r="H57" s="28" t="str">
        <f t="shared" si="2"/>
        <v>E S</v>
      </c>
      <c r="I57" s="28" t="s">
        <v>104</v>
      </c>
      <c r="J57" s="28" t="s">
        <v>100</v>
      </c>
      <c r="K57" s="28" t="str">
        <f>IFERROR(__xludf.DUMMYFUNCTION("""COMPUTED_VALUE"""),"F E")</f>
        <v>F E</v>
      </c>
      <c r="L57" s="28" t="str">
        <f t="shared" si="3"/>
        <v>se,es</v>
      </c>
      <c r="M57" s="28" t="str">
        <f>IFERROR(__xludf.DUMMYFUNCTION("""COMPUTED_VALUE"""),"se,es")</f>
        <v>se,es</v>
      </c>
      <c r="N57" s="28" t="s">
        <v>224</v>
      </c>
      <c r="O57" s="28"/>
      <c r="P57" s="28"/>
      <c r="Q57" s="32"/>
      <c r="R57" s="32"/>
    </row>
    <row r="58">
      <c r="A58" s="27">
        <v>57.0</v>
      </c>
      <c r="B58" s="27">
        <v>12.0</v>
      </c>
      <c r="C58" s="28">
        <v>34.0</v>
      </c>
      <c r="D58" s="28" t="str">
        <f t="shared" si="1"/>
        <v>A W</v>
      </c>
      <c r="E58" s="28" t="s">
        <v>101</v>
      </c>
      <c r="F58" s="28" t="s">
        <v>106</v>
      </c>
      <c r="G58" s="28">
        <v>83.0</v>
      </c>
      <c r="H58" s="28" t="str">
        <f t="shared" si="2"/>
        <v>W A</v>
      </c>
      <c r="I58" s="28" t="s">
        <v>106</v>
      </c>
      <c r="J58" s="28" t="s">
        <v>101</v>
      </c>
      <c r="K58" s="28" t="str">
        <f>IFERROR(__xludf.DUMMYFUNCTION("""COMPUTED_VALUE"""),"F Q")</f>
        <v>F Q</v>
      </c>
      <c r="L58" s="28" t="str">
        <f t="shared" si="3"/>
        <v>aw,wa</v>
      </c>
      <c r="M58" s="28" t="str">
        <f>IFERROR(__xludf.DUMMYFUNCTION("""COMPUTED_VALUE"""),"aw,wa")</f>
        <v>aw,wa</v>
      </c>
      <c r="N58" s="28" t="s">
        <v>225</v>
      </c>
      <c r="O58" s="28"/>
      <c r="P58" s="28"/>
      <c r="Q58" s="32"/>
      <c r="R58" s="32"/>
    </row>
    <row r="59">
      <c r="A59" s="27">
        <v>58.0</v>
      </c>
      <c r="B59" s="27">
        <v>13.0</v>
      </c>
      <c r="C59" s="28">
        <v>35.0</v>
      </c>
      <c r="D59" s="28" t="str">
        <f t="shared" si="1"/>
        <v>E V</v>
      </c>
      <c r="E59" s="28" t="s">
        <v>104</v>
      </c>
      <c r="F59" s="28" t="s">
        <v>103</v>
      </c>
      <c r="G59" s="28">
        <v>84.0</v>
      </c>
      <c r="H59" s="28" t="str">
        <f t="shared" si="2"/>
        <v>V E</v>
      </c>
      <c r="I59" s="28" t="s">
        <v>103</v>
      </c>
      <c r="J59" s="28" t="s">
        <v>104</v>
      </c>
      <c r="K59" s="28" t="str">
        <f>IFERROR(__xludf.DUMMYFUNCTION("""COMPUTED_VALUE"""),"D W")</f>
        <v>D W</v>
      </c>
      <c r="L59" s="28" t="str">
        <f t="shared" si="3"/>
        <v>ev,ve</v>
      </c>
      <c r="M59" s="28" t="str">
        <f>IFERROR(__xludf.DUMMYFUNCTION("""COMPUTED_VALUE"""),"ev,ve")</f>
        <v>ev,ve</v>
      </c>
      <c r="N59" s="28" t="s">
        <v>177</v>
      </c>
      <c r="O59" s="28"/>
      <c r="P59" s="28"/>
      <c r="Q59" s="32"/>
      <c r="R59" s="32"/>
    </row>
    <row r="60">
      <c r="A60" s="27">
        <v>59.0</v>
      </c>
      <c r="B60" s="27">
        <v>13.0</v>
      </c>
      <c r="C60" s="28">
        <v>37.0</v>
      </c>
      <c r="D60" s="28" t="str">
        <f t="shared" si="1"/>
        <v>Q V</v>
      </c>
      <c r="E60" s="28" t="s">
        <v>108</v>
      </c>
      <c r="F60" s="28" t="s">
        <v>103</v>
      </c>
      <c r="G60" s="28">
        <v>86.0</v>
      </c>
      <c r="H60" s="28" t="str">
        <f t="shared" si="2"/>
        <v>V Q</v>
      </c>
      <c r="I60" s="28" t="s">
        <v>103</v>
      </c>
      <c r="J60" s="28" t="s">
        <v>108</v>
      </c>
      <c r="K60" s="28" t="str">
        <f>IFERROR(__xludf.DUMMYFUNCTION("""COMPUTED_VALUE"""),"S Q")</f>
        <v>S Q</v>
      </c>
      <c r="L60" s="28" t="str">
        <f t="shared" si="3"/>
        <v>qv,vq</v>
      </c>
      <c r="M60" s="28" t="str">
        <f>IFERROR(__xludf.DUMMYFUNCTION("""COMPUTED_VALUE"""),"qv,vq")</f>
        <v>qv,vq</v>
      </c>
      <c r="N60" s="28" t="s">
        <v>226</v>
      </c>
      <c r="O60" s="28"/>
      <c r="P60" s="28"/>
      <c r="Q60" s="32"/>
      <c r="R60" s="32"/>
    </row>
    <row r="61">
      <c r="A61" s="27">
        <v>60.0</v>
      </c>
      <c r="B61" s="27">
        <v>13.0</v>
      </c>
      <c r="C61" s="28">
        <v>38.0</v>
      </c>
      <c r="D61" s="28" t="str">
        <f t="shared" si="1"/>
        <v>W C</v>
      </c>
      <c r="E61" s="28" t="s">
        <v>106</v>
      </c>
      <c r="F61" s="28" t="s">
        <v>105</v>
      </c>
      <c r="G61" s="28">
        <v>87.0</v>
      </c>
      <c r="H61" s="28" t="str">
        <f t="shared" si="2"/>
        <v>C W</v>
      </c>
      <c r="I61" s="28" t="s">
        <v>105</v>
      </c>
      <c r="J61" s="28" t="s">
        <v>106</v>
      </c>
      <c r="K61" s="28" t="str">
        <f>IFERROR(__xludf.DUMMYFUNCTION("""COMPUTED_VALUE"""),"R D")</f>
        <v>R D</v>
      </c>
      <c r="L61" s="28" t="str">
        <f t="shared" si="3"/>
        <v>wc,cw</v>
      </c>
      <c r="M61" s="28" t="str">
        <f>IFERROR(__xludf.DUMMYFUNCTION("""COMPUTED_VALUE"""),"wc,cw")</f>
        <v>wc,cw</v>
      </c>
      <c r="N61" s="28" t="s">
        <v>227</v>
      </c>
      <c r="O61" s="28"/>
      <c r="P61" s="28"/>
      <c r="Q61" s="32"/>
      <c r="R61" s="32"/>
    </row>
    <row r="62">
      <c r="A62" s="27">
        <v>61.0</v>
      </c>
      <c r="B62" s="27">
        <v>13.0</v>
      </c>
      <c r="C62" s="28">
        <v>40.0</v>
      </c>
      <c r="D62" s="28" t="str">
        <f t="shared" si="1"/>
        <v>Q X</v>
      </c>
      <c r="E62" s="28" t="s">
        <v>108</v>
      </c>
      <c r="F62" s="28" t="s">
        <v>107</v>
      </c>
      <c r="G62" s="28">
        <v>89.0</v>
      </c>
      <c r="H62" s="28" t="str">
        <f t="shared" si="2"/>
        <v>X Q</v>
      </c>
      <c r="I62" s="28" t="s">
        <v>107</v>
      </c>
      <c r="J62" s="28" t="s">
        <v>108</v>
      </c>
      <c r="K62" s="28" t="str">
        <f>IFERROR(__xludf.DUMMYFUNCTION("""COMPUTED_VALUE"""),"R A")</f>
        <v>R A</v>
      </c>
      <c r="L62" s="28" t="str">
        <f t="shared" si="3"/>
        <v>qx,xq</v>
      </c>
      <c r="M62" s="28" t="str">
        <f>IFERROR(__xludf.DUMMYFUNCTION("""COMPUTED_VALUE"""),"qx,xq")</f>
        <v>qx,xq</v>
      </c>
      <c r="N62" s="28" t="s">
        <v>228</v>
      </c>
      <c r="O62" s="28"/>
      <c r="P62" s="28"/>
      <c r="Q62" s="32"/>
      <c r="R62" s="32"/>
    </row>
    <row r="63">
      <c r="A63" s="27">
        <v>62.0</v>
      </c>
      <c r="B63" s="27">
        <v>13.0</v>
      </c>
      <c r="C63" s="28">
        <v>41.0</v>
      </c>
      <c r="D63" s="28" t="str">
        <f t="shared" si="1"/>
        <v>C R</v>
      </c>
      <c r="E63" s="28" t="s">
        <v>105</v>
      </c>
      <c r="F63" s="28" t="s">
        <v>102</v>
      </c>
      <c r="G63" s="28">
        <v>90.0</v>
      </c>
      <c r="H63" s="28" t="str">
        <f t="shared" si="2"/>
        <v>R C</v>
      </c>
      <c r="I63" s="28" t="s">
        <v>102</v>
      </c>
      <c r="J63" s="28" t="s">
        <v>105</v>
      </c>
      <c r="K63" s="28" t="str">
        <f>IFERROR(__xludf.DUMMYFUNCTION("""COMPUTED_VALUE"""),"E S")</f>
        <v>E S</v>
      </c>
      <c r="L63" s="28" t="str">
        <f t="shared" si="3"/>
        <v>cr,rc</v>
      </c>
      <c r="M63" s="28" t="str">
        <f>IFERROR(__xludf.DUMMYFUNCTION("""COMPUTED_VALUE"""),"cr,rc")</f>
        <v>cr,rc</v>
      </c>
      <c r="N63" s="28" t="s">
        <v>229</v>
      </c>
      <c r="O63" s="28"/>
      <c r="P63" s="28"/>
      <c r="Q63" s="32"/>
      <c r="R63" s="32"/>
    </row>
    <row r="64">
      <c r="A64" s="27">
        <v>63.0</v>
      </c>
      <c r="B64" s="27">
        <v>13.0</v>
      </c>
      <c r="C64" s="28">
        <v>43.0</v>
      </c>
      <c r="D64" s="28" t="str">
        <f t="shared" si="1"/>
        <v>Z R</v>
      </c>
      <c r="E64" s="28" t="s">
        <v>109</v>
      </c>
      <c r="F64" s="28" t="s">
        <v>102</v>
      </c>
      <c r="G64" s="28">
        <v>92.0</v>
      </c>
      <c r="H64" s="28" t="str">
        <f t="shared" si="2"/>
        <v>R Z</v>
      </c>
      <c r="I64" s="28" t="s">
        <v>102</v>
      </c>
      <c r="J64" s="28" t="s">
        <v>109</v>
      </c>
      <c r="K64" s="28" t="str">
        <f>IFERROR(__xludf.DUMMYFUNCTION("""COMPUTED_VALUE"""),"W A")</f>
        <v>W A</v>
      </c>
      <c r="L64" s="28" t="str">
        <f t="shared" si="3"/>
        <v>zr,rz</v>
      </c>
      <c r="M64" s="28" t="str">
        <f>IFERROR(__xludf.DUMMYFUNCTION("""COMPUTED_VALUE"""),"zr,rz")</f>
        <v>zr,rz</v>
      </c>
      <c r="N64" s="28" t="s">
        <v>230</v>
      </c>
      <c r="O64" s="28"/>
      <c r="P64" s="28"/>
      <c r="Q64" s="32"/>
      <c r="R64" s="32"/>
    </row>
    <row r="65">
      <c r="A65" s="27">
        <v>64.0</v>
      </c>
      <c r="B65" s="27">
        <v>13.0</v>
      </c>
      <c r="C65" s="28">
        <v>44.0</v>
      </c>
      <c r="D65" s="28" t="str">
        <f t="shared" si="1"/>
        <v>X E</v>
      </c>
      <c r="E65" s="28" t="s">
        <v>107</v>
      </c>
      <c r="F65" s="28" t="s">
        <v>104</v>
      </c>
      <c r="G65" s="28">
        <v>93.0</v>
      </c>
      <c r="H65" s="28" t="str">
        <f t="shared" si="2"/>
        <v>E X</v>
      </c>
      <c r="I65" s="28" t="s">
        <v>104</v>
      </c>
      <c r="J65" s="28" t="s">
        <v>107</v>
      </c>
      <c r="K65" s="28" t="str">
        <f>IFERROR(__xludf.DUMMYFUNCTION("""COMPUTED_VALUE"""),"V E")</f>
        <v>V E</v>
      </c>
      <c r="L65" s="28" t="str">
        <f t="shared" si="3"/>
        <v>xe,ex</v>
      </c>
      <c r="M65" s="28" t="str">
        <f>IFERROR(__xludf.DUMMYFUNCTION("""COMPUTED_VALUE"""),"xe,ex")</f>
        <v>xe,ex</v>
      </c>
      <c r="N65" s="28" t="s">
        <v>231</v>
      </c>
      <c r="O65" s="28"/>
      <c r="P65" s="28"/>
      <c r="Q65" s="32"/>
      <c r="R65" s="32"/>
    </row>
    <row r="66">
      <c r="A66" s="27">
        <v>65.0</v>
      </c>
      <c r="B66" s="27">
        <v>13.0</v>
      </c>
      <c r="C66" s="28">
        <v>46.0</v>
      </c>
      <c r="D66" s="28" t="str">
        <f t="shared" si="1"/>
        <v>Z W</v>
      </c>
      <c r="E66" s="28" t="s">
        <v>109</v>
      </c>
      <c r="F66" s="28" t="s">
        <v>106</v>
      </c>
      <c r="G66" s="28">
        <v>95.0</v>
      </c>
      <c r="H66" s="28" t="str">
        <f t="shared" si="2"/>
        <v>W Z</v>
      </c>
      <c r="I66" s="28" t="s">
        <v>106</v>
      </c>
      <c r="J66" s="28" t="s">
        <v>109</v>
      </c>
      <c r="K66" s="28" t="str">
        <f>IFERROR(__xludf.DUMMYFUNCTION("""COMPUTED_VALUE"""),"V Q")</f>
        <v>V Q</v>
      </c>
      <c r="L66" s="28" t="str">
        <f t="shared" si="3"/>
        <v>zw,wz</v>
      </c>
      <c r="M66" s="28" t="str">
        <f>IFERROR(__xludf.DUMMYFUNCTION("""COMPUTED_VALUE"""),"zw,wz")</f>
        <v>zw,wz</v>
      </c>
      <c r="N66" s="28" t="s">
        <v>232</v>
      </c>
      <c r="O66" s="28"/>
      <c r="P66" s="28"/>
      <c r="Q66" s="32"/>
      <c r="R66" s="32"/>
    </row>
    <row r="67">
      <c r="A67" s="27">
        <v>66.0</v>
      </c>
      <c r="B67" s="27">
        <v>14.0</v>
      </c>
      <c r="C67" s="28">
        <v>47.0</v>
      </c>
      <c r="D67" s="28" t="str">
        <f t="shared" si="1"/>
        <v>F G</v>
      </c>
      <c r="E67" s="29" t="s">
        <v>98</v>
      </c>
      <c r="F67" s="29" t="s">
        <v>110</v>
      </c>
      <c r="G67" s="27">
        <v>17.0</v>
      </c>
      <c r="H67" s="28" t="str">
        <f t="shared" si="2"/>
        <v>D F</v>
      </c>
      <c r="I67" s="29" t="s">
        <v>99</v>
      </c>
      <c r="J67" s="29" t="s">
        <v>98</v>
      </c>
      <c r="K67" s="28" t="str">
        <f>IFERROR(__xludf.DUMMYFUNCTION("""COMPUTED_VALUE"""),"C W")</f>
        <v>C W</v>
      </c>
      <c r="L67" s="28" t="str">
        <f t="shared" si="3"/>
        <v>fg,df</v>
      </c>
      <c r="M67" s="28" t="str">
        <f>IFERROR(__xludf.DUMMYFUNCTION("""COMPUTED_VALUE"""),"fg,df")</f>
        <v>fg,df</v>
      </c>
      <c r="N67" s="28" t="s">
        <v>180</v>
      </c>
      <c r="O67" s="28"/>
      <c r="P67" s="28"/>
      <c r="Q67" s="32"/>
      <c r="R67" s="32"/>
    </row>
    <row r="68">
      <c r="A68" s="27">
        <v>67.0</v>
      </c>
      <c r="B68" s="27">
        <v>15.0</v>
      </c>
      <c r="C68" s="28">
        <v>47.0</v>
      </c>
      <c r="D68" s="28" t="str">
        <f t="shared" si="1"/>
        <v>F G</v>
      </c>
      <c r="E68" s="29" t="s">
        <v>98</v>
      </c>
      <c r="F68" s="29" t="s">
        <v>110</v>
      </c>
      <c r="G68" s="27">
        <v>5.0</v>
      </c>
      <c r="H68" s="28" t="str">
        <f t="shared" si="2"/>
        <v>F R</v>
      </c>
      <c r="I68" s="29" t="s">
        <v>98</v>
      </c>
      <c r="J68" s="29" t="s">
        <v>102</v>
      </c>
      <c r="K68" s="28" t="str">
        <f>IFERROR(__xludf.DUMMYFUNCTION("""COMPUTED_VALUE"""),"X Q")</f>
        <v>X Q</v>
      </c>
      <c r="L68" s="28" t="str">
        <f t="shared" si="3"/>
        <v>fg,fr</v>
      </c>
      <c r="M68" s="28" t="str">
        <f>IFERROR(__xludf.DUMMYFUNCTION("""COMPUTED_VALUE"""),"fg,fr")</f>
        <v>fg,fr</v>
      </c>
      <c r="N68" s="28" t="s">
        <v>182</v>
      </c>
      <c r="O68" s="28"/>
      <c r="P68" s="28"/>
      <c r="Q68" s="32"/>
      <c r="R68" s="32"/>
    </row>
    <row r="69">
      <c r="A69" s="27">
        <v>68.0</v>
      </c>
      <c r="B69" s="27">
        <v>16.0</v>
      </c>
      <c r="C69" s="30">
        <v>49.0</v>
      </c>
      <c r="D69" s="28" t="str">
        <f t="shared" si="1"/>
        <v>F T</v>
      </c>
      <c r="E69" s="29" t="s">
        <v>98</v>
      </c>
      <c r="F69" s="29" t="s">
        <v>111</v>
      </c>
      <c r="G69" s="27">
        <v>5.0</v>
      </c>
      <c r="H69" s="28" t="str">
        <f t="shared" si="2"/>
        <v>F R</v>
      </c>
      <c r="I69" s="29" t="s">
        <v>98</v>
      </c>
      <c r="J69" s="29" t="s">
        <v>102</v>
      </c>
      <c r="K69" s="28" t="str">
        <f>IFERROR(__xludf.DUMMYFUNCTION("""COMPUTED_VALUE"""),"R C")</f>
        <v>R C</v>
      </c>
      <c r="L69" s="28" t="str">
        <f t="shared" si="3"/>
        <v>ft,fr</v>
      </c>
      <c r="M69" s="28" t="str">
        <f>IFERROR(__xludf.DUMMYFUNCTION("""COMPUTED_VALUE"""),"ft,fr")</f>
        <v>ft,fr</v>
      </c>
      <c r="N69" s="28" t="s">
        <v>233</v>
      </c>
      <c r="O69" s="28"/>
      <c r="P69" s="28"/>
      <c r="Q69" s="32"/>
      <c r="R69" s="32"/>
    </row>
    <row r="70">
      <c r="A70" s="27">
        <v>69.0</v>
      </c>
      <c r="B70" s="27">
        <v>16.0</v>
      </c>
      <c r="C70" s="30">
        <v>50.0</v>
      </c>
      <c r="D70" s="28" t="str">
        <f t="shared" si="1"/>
        <v>F B</v>
      </c>
      <c r="E70" s="29" t="s">
        <v>98</v>
      </c>
      <c r="F70" s="29" t="s">
        <v>112</v>
      </c>
      <c r="G70" s="27">
        <v>6.0</v>
      </c>
      <c r="H70" s="28" t="str">
        <f t="shared" si="2"/>
        <v>F V</v>
      </c>
      <c r="I70" s="29" t="s">
        <v>98</v>
      </c>
      <c r="J70" s="29" t="s">
        <v>103</v>
      </c>
      <c r="K70" s="28" t="str">
        <f>IFERROR(__xludf.DUMMYFUNCTION("""COMPUTED_VALUE"""),"R Z")</f>
        <v>R Z</v>
      </c>
      <c r="L70" s="28" t="str">
        <f t="shared" si="3"/>
        <v>fb,fv</v>
      </c>
      <c r="M70" s="28" t="str">
        <f>IFERROR(__xludf.DUMMYFUNCTION("""COMPUTED_VALUE"""),"fb,fv")</f>
        <v>fb,fv</v>
      </c>
      <c r="N70" s="28" t="s">
        <v>234</v>
      </c>
      <c r="O70" s="28"/>
      <c r="P70" s="28"/>
      <c r="Q70" s="32"/>
      <c r="R70" s="32"/>
    </row>
    <row r="71">
      <c r="A71" s="27">
        <v>70.0</v>
      </c>
      <c r="B71" s="27">
        <v>17.0</v>
      </c>
      <c r="C71" s="28">
        <v>49.0</v>
      </c>
      <c r="D71" s="28" t="str">
        <f t="shared" si="1"/>
        <v>F T</v>
      </c>
      <c r="E71" s="29" t="s">
        <v>98</v>
      </c>
      <c r="F71" s="29" t="s">
        <v>111</v>
      </c>
      <c r="G71" s="27">
        <v>47.0</v>
      </c>
      <c r="H71" s="28" t="str">
        <f t="shared" si="2"/>
        <v>F G</v>
      </c>
      <c r="I71" s="29" t="s">
        <v>98</v>
      </c>
      <c r="J71" s="29" t="s">
        <v>110</v>
      </c>
      <c r="K71" s="28" t="str">
        <f>IFERROR(__xludf.DUMMYFUNCTION("""COMPUTED_VALUE"""),"E X")</f>
        <v>E X</v>
      </c>
      <c r="L71" s="28" t="str">
        <f t="shared" si="3"/>
        <v>ft,fg</v>
      </c>
      <c r="M71" s="28" t="str">
        <f>IFERROR(__xludf.DUMMYFUNCTION("""COMPUTED_VALUE"""),"ft,fg")</f>
        <v>ft,fg</v>
      </c>
      <c r="N71" s="28" t="s">
        <v>185</v>
      </c>
      <c r="O71" s="28"/>
      <c r="P71" s="28"/>
      <c r="Q71" s="32"/>
      <c r="R71" s="32"/>
    </row>
    <row r="72">
      <c r="A72" s="27">
        <v>71.0</v>
      </c>
      <c r="B72" s="27">
        <v>17.0</v>
      </c>
      <c r="C72" s="28">
        <v>50.0</v>
      </c>
      <c r="D72" s="28" t="str">
        <f t="shared" si="1"/>
        <v>F B</v>
      </c>
      <c r="E72" s="29" t="s">
        <v>98</v>
      </c>
      <c r="F72" s="29" t="s">
        <v>112</v>
      </c>
      <c r="G72" s="27">
        <v>47.0</v>
      </c>
      <c r="H72" s="28" t="str">
        <f t="shared" si="2"/>
        <v>F G</v>
      </c>
      <c r="I72" s="29" t="s">
        <v>98</v>
      </c>
      <c r="J72" s="29" t="s">
        <v>110</v>
      </c>
      <c r="K72" s="28" t="str">
        <f>IFERROR(__xludf.DUMMYFUNCTION("""COMPUTED_VALUE"""),"W Z")</f>
        <v>W Z</v>
      </c>
      <c r="L72" s="28" t="str">
        <f t="shared" si="3"/>
        <v>fb,fg</v>
      </c>
      <c r="M72" s="28" t="str">
        <f>IFERROR(__xludf.DUMMYFUNCTION("""COMPUTED_VALUE"""),"fb,fg")</f>
        <v>fb,fg</v>
      </c>
      <c r="N72" s="28" t="s">
        <v>235</v>
      </c>
      <c r="O72" s="28"/>
      <c r="P72" s="28"/>
      <c r="Q72" s="32"/>
      <c r="R72" s="32"/>
    </row>
    <row r="73">
      <c r="A73" s="27">
        <v>72.0</v>
      </c>
      <c r="B73" s="30">
        <v>18.0</v>
      </c>
      <c r="C73" s="30">
        <v>28.0</v>
      </c>
      <c r="D73" s="28" t="str">
        <f t="shared" si="1"/>
        <v>Q S</v>
      </c>
      <c r="E73" s="29" t="s">
        <v>108</v>
      </c>
      <c r="F73" s="29" t="s">
        <v>100</v>
      </c>
      <c r="G73" s="27">
        <v>71.0</v>
      </c>
      <c r="H73" s="28" t="str">
        <f t="shared" si="2"/>
        <v>S A</v>
      </c>
      <c r="I73" s="29" t="s">
        <v>100</v>
      </c>
      <c r="J73" s="29" t="s">
        <v>101</v>
      </c>
      <c r="K73" s="28" t="str">
        <f>IFERROR(__xludf.DUMMYFUNCTION("""COMPUTED_VALUE"""),"A E")</f>
        <v>A E</v>
      </c>
      <c r="L73" s="28" t="str">
        <f t="shared" si="3"/>
        <v>qs,sa</v>
      </c>
      <c r="M73" s="28" t="str">
        <f>IFERROR(__xludf.DUMMYFUNCTION("""COMPUTED_VALUE"""),"qs,sa")</f>
        <v>qs,sa</v>
      </c>
      <c r="N73" s="28" t="s">
        <v>236</v>
      </c>
      <c r="O73" s="28"/>
      <c r="P73" s="28"/>
      <c r="Q73" s="32"/>
      <c r="R73" s="32"/>
    </row>
    <row r="74">
      <c r="A74" s="27">
        <v>73.0</v>
      </c>
      <c r="B74" s="30">
        <v>18.0</v>
      </c>
      <c r="C74" s="30">
        <v>29.0</v>
      </c>
      <c r="D74" s="28" t="str">
        <f t="shared" si="1"/>
        <v>D R</v>
      </c>
      <c r="E74" s="29" t="s">
        <v>99</v>
      </c>
      <c r="F74" s="29" t="s">
        <v>102</v>
      </c>
      <c r="G74" s="27">
        <v>66.0</v>
      </c>
      <c r="H74" s="28" t="str">
        <f t="shared" si="2"/>
        <v>F D</v>
      </c>
      <c r="I74" s="29" t="s">
        <v>98</v>
      </c>
      <c r="J74" s="29" t="s">
        <v>99</v>
      </c>
      <c r="K74" s="28" t="str">
        <f>IFERROR(__xludf.DUMMYFUNCTION("""COMPUTED_VALUE"""),"W F")</f>
        <v>W F</v>
      </c>
      <c r="L74" s="28" t="str">
        <f t="shared" si="3"/>
        <v>dr,fd</v>
      </c>
      <c r="M74" s="28" t="str">
        <f>IFERROR(__xludf.DUMMYFUNCTION("""COMPUTED_VALUE"""),"dr,fd")</f>
        <v>dr,fd</v>
      </c>
      <c r="N74" s="28" t="s">
        <v>189</v>
      </c>
      <c r="O74" s="28"/>
      <c r="P74" s="28"/>
      <c r="Q74" s="32"/>
      <c r="R74" s="32"/>
    </row>
    <row r="75">
      <c r="A75" s="27">
        <v>74.0</v>
      </c>
      <c r="B75" s="27">
        <v>19.0</v>
      </c>
      <c r="C75" s="30">
        <v>27.0</v>
      </c>
      <c r="D75" s="28" t="str">
        <f t="shared" si="1"/>
        <v>Q D</v>
      </c>
      <c r="E75" s="29" t="s">
        <v>108</v>
      </c>
      <c r="F75" s="29" t="s">
        <v>99</v>
      </c>
      <c r="G75" s="27">
        <v>33.0</v>
      </c>
      <c r="H75" s="28" t="str">
        <f t="shared" si="2"/>
        <v>A E</v>
      </c>
      <c r="I75" s="29" t="s">
        <v>101</v>
      </c>
      <c r="J75" s="29" t="s">
        <v>104</v>
      </c>
      <c r="K75" s="28"/>
      <c r="L75" s="28" t="str">
        <f t="shared" si="3"/>
        <v>qd,ae</v>
      </c>
      <c r="M75" s="28" t="str">
        <f>IFERROR(__xludf.DUMMYFUNCTION("""COMPUTED_VALUE"""),"qd,ae")</f>
        <v>qd,ae</v>
      </c>
      <c r="N75" s="28" t="s">
        <v>237</v>
      </c>
      <c r="O75" s="28"/>
      <c r="P75" s="28"/>
      <c r="Q75" s="32"/>
      <c r="R75" s="32"/>
    </row>
    <row r="76">
      <c r="A76" s="27">
        <v>75.0</v>
      </c>
      <c r="B76" s="27">
        <v>19.0</v>
      </c>
      <c r="C76" s="27">
        <v>30.0</v>
      </c>
      <c r="D76" s="28" t="str">
        <f t="shared" si="1"/>
        <v>S R</v>
      </c>
      <c r="E76" s="29" t="s">
        <v>100</v>
      </c>
      <c r="F76" s="29" t="s">
        <v>102</v>
      </c>
      <c r="G76" s="27">
        <v>24.0</v>
      </c>
      <c r="H76" s="28" t="str">
        <f t="shared" si="2"/>
        <v>W F</v>
      </c>
      <c r="I76" s="29" t="s">
        <v>106</v>
      </c>
      <c r="J76" s="29" t="s">
        <v>98</v>
      </c>
      <c r="K76" s="28"/>
      <c r="L76" s="28" t="str">
        <f t="shared" si="3"/>
        <v>sr,wf</v>
      </c>
      <c r="M76" s="28" t="str">
        <f>IFERROR(__xludf.DUMMYFUNCTION("""COMPUTED_VALUE"""),"sr,wf")</f>
        <v>sr,wf</v>
      </c>
      <c r="N76" s="28" t="s">
        <v>238</v>
      </c>
      <c r="O76" s="28"/>
      <c r="P76" s="28"/>
      <c r="Q76" s="32"/>
      <c r="R76" s="32"/>
    </row>
    <row r="77">
      <c r="A77" s="27">
        <v>76.0</v>
      </c>
      <c r="B77" s="27">
        <v>19.0</v>
      </c>
      <c r="C77" s="27">
        <v>39.0</v>
      </c>
      <c r="D77" s="28" t="str">
        <f t="shared" si="1"/>
        <v>Q C</v>
      </c>
      <c r="E77" s="29" t="s">
        <v>108</v>
      </c>
      <c r="F77" s="29" t="s">
        <v>105</v>
      </c>
      <c r="G77" s="27">
        <v>45.0</v>
      </c>
      <c r="H77" s="28" t="str">
        <f t="shared" si="2"/>
        <v>Z E</v>
      </c>
      <c r="I77" s="29" t="s">
        <v>109</v>
      </c>
      <c r="J77" s="29" t="s">
        <v>104</v>
      </c>
      <c r="K77" s="28"/>
      <c r="L77" s="28" t="str">
        <f t="shared" si="3"/>
        <v>qc,ze</v>
      </c>
      <c r="M77" s="28" t="str">
        <f>IFERROR(__xludf.DUMMYFUNCTION("""COMPUTED_VALUE"""),"qc,ze")</f>
        <v>qc,ze</v>
      </c>
      <c r="N77" s="28" t="s">
        <v>239</v>
      </c>
      <c r="O77" s="28"/>
      <c r="P77" s="28"/>
      <c r="Q77" s="32"/>
      <c r="R77" s="32"/>
    </row>
    <row r="78">
      <c r="A78" s="27">
        <v>77.0</v>
      </c>
      <c r="B78" s="27">
        <v>19.0</v>
      </c>
      <c r="C78" s="27">
        <v>42.0</v>
      </c>
      <c r="D78" s="28" t="str">
        <f t="shared" si="1"/>
        <v>X R</v>
      </c>
      <c r="E78" s="29" t="s">
        <v>107</v>
      </c>
      <c r="F78" s="29" t="s">
        <v>102</v>
      </c>
      <c r="G78" s="27">
        <v>36.0</v>
      </c>
      <c r="H78" s="28" t="str">
        <f t="shared" si="2"/>
        <v>W V</v>
      </c>
      <c r="I78" s="29" t="s">
        <v>106</v>
      </c>
      <c r="J78" s="29" t="s">
        <v>103</v>
      </c>
      <c r="K78" s="28"/>
      <c r="L78" s="28" t="str">
        <f t="shared" si="3"/>
        <v>xr,wv</v>
      </c>
      <c r="M78" s="28" t="str">
        <f>IFERROR(__xludf.DUMMYFUNCTION("""COMPUTED_VALUE"""),"xr,wv")</f>
        <v>xr,wv</v>
      </c>
      <c r="N78" s="28" t="s">
        <v>240</v>
      </c>
      <c r="O78" s="28"/>
      <c r="P78" s="28"/>
      <c r="Q78" s="32"/>
      <c r="R78" s="32"/>
    </row>
    <row r="79">
      <c r="A79" s="27">
        <v>78.0</v>
      </c>
      <c r="B79" s="27">
        <v>20.0</v>
      </c>
      <c r="C79" s="27">
        <v>32.0</v>
      </c>
      <c r="D79" s="28" t="str">
        <f t="shared" si="1"/>
        <v>S E</v>
      </c>
      <c r="E79" s="29" t="s">
        <v>100</v>
      </c>
      <c r="F79" s="29" t="s">
        <v>104</v>
      </c>
      <c r="G79" s="27">
        <v>26.0</v>
      </c>
      <c r="H79" s="28" t="str">
        <f t="shared" si="2"/>
        <v>W D</v>
      </c>
      <c r="I79" s="29" t="s">
        <v>106</v>
      </c>
      <c r="J79" s="29" t="s">
        <v>99</v>
      </c>
      <c r="K79" s="28"/>
      <c r="L79" s="28" t="str">
        <f t="shared" si="3"/>
        <v>se,wd</v>
      </c>
      <c r="M79" s="28" t="str">
        <f>IFERROR(__xludf.DUMMYFUNCTION("""COMPUTED_VALUE"""),"se,wd")</f>
        <v>se,wd</v>
      </c>
      <c r="N79" s="28" t="s">
        <v>191</v>
      </c>
      <c r="O79" s="28"/>
      <c r="P79" s="28"/>
      <c r="Q79" s="32"/>
      <c r="R79" s="32"/>
    </row>
    <row r="80">
      <c r="A80" s="27">
        <v>79.0</v>
      </c>
      <c r="B80" s="27">
        <v>20.0</v>
      </c>
      <c r="C80" s="27">
        <v>44.0</v>
      </c>
      <c r="D80" s="28" t="str">
        <f t="shared" si="1"/>
        <v>X E</v>
      </c>
      <c r="E80" s="29" t="s">
        <v>107</v>
      </c>
      <c r="F80" s="29" t="s">
        <v>104</v>
      </c>
      <c r="G80" s="27">
        <v>38.0</v>
      </c>
      <c r="H80" s="28" t="str">
        <f t="shared" si="2"/>
        <v>W C</v>
      </c>
      <c r="I80" s="29" t="s">
        <v>106</v>
      </c>
      <c r="J80" s="29" t="s">
        <v>105</v>
      </c>
      <c r="K80" s="28"/>
      <c r="L80" s="28" t="str">
        <f t="shared" si="3"/>
        <v>xe,wc</v>
      </c>
      <c r="M80" s="28" t="str">
        <f>IFERROR(__xludf.DUMMYFUNCTION("""COMPUTED_VALUE"""),"xe,wc")</f>
        <v>xe,wc</v>
      </c>
      <c r="N80" s="28" t="s">
        <v>241</v>
      </c>
      <c r="O80" s="28"/>
      <c r="P80" s="28"/>
      <c r="Q80" s="32"/>
      <c r="R80" s="32"/>
    </row>
    <row r="81">
      <c r="A81" s="27">
        <v>80.0</v>
      </c>
      <c r="B81" s="27">
        <v>21.0</v>
      </c>
      <c r="C81" s="28">
        <v>26.0</v>
      </c>
      <c r="D81" s="28" t="str">
        <f t="shared" si="1"/>
        <v>W D</v>
      </c>
      <c r="E81" s="30" t="s">
        <v>106</v>
      </c>
      <c r="F81" s="30" t="s">
        <v>99</v>
      </c>
      <c r="G81" s="27">
        <v>69.0</v>
      </c>
      <c r="H81" s="28" t="str">
        <f t="shared" si="2"/>
        <v>D S</v>
      </c>
      <c r="I81" s="29" t="s">
        <v>99</v>
      </c>
      <c r="J81" s="29" t="s">
        <v>100</v>
      </c>
      <c r="K81" s="28"/>
      <c r="L81" s="28" t="str">
        <f t="shared" si="3"/>
        <v>wd,ds</v>
      </c>
      <c r="M81" s="28" t="str">
        <f>IFERROR(__xludf.DUMMYFUNCTION("""COMPUTED_VALUE"""),"wd,ds")</f>
        <v>wd,ds</v>
      </c>
      <c r="N81" s="28" t="s">
        <v>194</v>
      </c>
      <c r="O81" s="28"/>
      <c r="P81" s="28"/>
      <c r="Q81" s="32"/>
      <c r="R81" s="3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15.25"/>
    <col customWidth="1" min="3" max="3" width="14.63"/>
    <col customWidth="1" min="4" max="4" width="15.5"/>
  </cols>
  <sheetData>
    <row r="1">
      <c r="A1" s="16"/>
      <c r="B1" s="33" t="s">
        <v>242</v>
      </c>
      <c r="C1" s="15" t="s">
        <v>243</v>
      </c>
      <c r="D1" s="15" t="s">
        <v>244</v>
      </c>
    </row>
    <row r="2">
      <c r="A2" s="16" t="s">
        <v>245</v>
      </c>
      <c r="B2" s="34">
        <v>15.0</v>
      </c>
      <c r="C2" s="33"/>
      <c r="D2" s="33"/>
    </row>
    <row r="3">
      <c r="A3" s="16" t="s">
        <v>246</v>
      </c>
      <c r="B3" s="35">
        <f>B2*(B2-1)</f>
        <v>210</v>
      </c>
      <c r="C3" s="34">
        <v>79.0</v>
      </c>
      <c r="D3" s="36">
        <v>71.0</v>
      </c>
    </row>
    <row r="4">
      <c r="A4" s="16" t="s">
        <v>247</v>
      </c>
      <c r="B4" s="35">
        <f t="shared" ref="B4:C4" si="1">B3*(B3-1)/2</f>
        <v>21945</v>
      </c>
      <c r="C4" s="35">
        <f t="shared" si="1"/>
        <v>3081</v>
      </c>
      <c r="D4" s="34">
        <v>90.0</v>
      </c>
    </row>
    <row r="5">
      <c r="A5" s="37" t="s">
        <v>248</v>
      </c>
      <c r="B5" s="34">
        <v>10.0</v>
      </c>
      <c r="C5" s="34">
        <v>10.0</v>
      </c>
      <c r="D5" s="33">
        <f>D8</f>
        <v>10</v>
      </c>
    </row>
    <row r="6" ht="16.5" customHeight="1">
      <c r="A6" s="16" t="s">
        <v>249</v>
      </c>
      <c r="B6" s="34">
        <v>20.0</v>
      </c>
      <c r="C6" s="34">
        <v>20.0</v>
      </c>
      <c r="D6" s="33">
        <f>CEILING(D7/D4,1)</f>
        <v>20</v>
      </c>
    </row>
    <row r="7">
      <c r="A7" s="16" t="s">
        <v>250</v>
      </c>
      <c r="B7" s="34">
        <v>1800.0</v>
      </c>
      <c r="C7" s="34">
        <v>1800.0</v>
      </c>
      <c r="D7" s="34">
        <v>1800.0</v>
      </c>
    </row>
    <row r="8">
      <c r="A8" s="16" t="s">
        <v>251</v>
      </c>
      <c r="B8" s="38">
        <f t="shared" ref="B8:C8" si="2">CEILING(B4*B5*DIVIDE(B6,B7),1)</f>
        <v>2439</v>
      </c>
      <c r="C8" s="38">
        <f t="shared" si="2"/>
        <v>343</v>
      </c>
      <c r="D8" s="34">
        <v>10.0</v>
      </c>
    </row>
    <row r="9">
      <c r="A9" s="16" t="s">
        <v>252</v>
      </c>
      <c r="B9" s="34">
        <v>12.0</v>
      </c>
      <c r="C9" s="34">
        <v>12.0</v>
      </c>
      <c r="D9" s="34">
        <v>12.0</v>
      </c>
    </row>
    <row r="10">
      <c r="A10" s="16" t="s">
        <v>253</v>
      </c>
      <c r="B10" s="38">
        <f t="shared" ref="B10:D10" si="3">B9*B8*B7/3600</f>
        <v>14634</v>
      </c>
      <c r="C10" s="38">
        <f t="shared" si="3"/>
        <v>2058</v>
      </c>
      <c r="D10" s="38">
        <f t="shared" si="3"/>
        <v>60</v>
      </c>
    </row>
  </sheetData>
  <drawing r:id="rId1"/>
</worksheet>
</file>