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anagementUSA-HC\public\documents\upload_products\"/>
    </mc:Choice>
  </mc:AlternateContent>
  <bookViews>
    <workbookView minimized="1" xWindow="0" yWindow="0" windowWidth="28800" windowHeight="12150" firstSheet="4" activeTab="7"/>
  </bookViews>
  <sheets>
    <sheet name="Himeros Priapus PkG" sheetId="14" r:id="rId1"/>
    <sheet name="PRP Enhancement" sheetId="13" r:id="rId2"/>
    <sheet name="Vitamin Therapy" sheetId="12" r:id="rId3"/>
    <sheet name="Ind Weight Loss Pricing " sheetId="11" r:id="rId4"/>
    <sheet name="Ind Testosterone Pricing" sheetId="10" r:id="rId5"/>
    <sheet name="21 DY Chlg" sheetId="8" r:id="rId6"/>
    <sheet name="HCG Diet" sheetId="7" r:id="rId7"/>
    <sheet name="App Sup Diet" sheetId="6" r:id="rId8"/>
    <sheet name="Low Carb Diet" sheetId="5" r:id="rId9"/>
    <sheet name="Testosterone PKG" sheetId="4" r:id="rId10"/>
    <sheet name="HGH Package" sheetId="3" r:id="rId11"/>
    <sheet name="Ind ED Pricing" sheetId="9" r:id="rId12"/>
    <sheet name="Sub Package" sheetId="2" r:id="rId13"/>
    <sheet name="Trimix Package" sheetId="1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4" l="1"/>
  <c r="N27" i="14"/>
  <c r="N28" i="14"/>
  <c r="N29" i="14"/>
  <c r="N30" i="14"/>
  <c r="N25" i="14"/>
  <c r="N16" i="14"/>
  <c r="N17" i="14"/>
  <c r="N18" i="14"/>
  <c r="N19" i="14"/>
  <c r="N20" i="14"/>
  <c r="N15" i="14"/>
  <c r="N6" i="14"/>
  <c r="N7" i="14"/>
  <c r="N8" i="14"/>
  <c r="N9" i="14"/>
  <c r="N10" i="14"/>
  <c r="N5" i="14"/>
  <c r="M31" i="14"/>
  <c r="M30" i="14"/>
  <c r="M29" i="14"/>
  <c r="M28" i="14"/>
  <c r="M27" i="14"/>
  <c r="M26" i="14"/>
  <c r="M25" i="14"/>
  <c r="M20" i="14"/>
  <c r="M19" i="14"/>
  <c r="M18" i="14"/>
  <c r="M17" i="14"/>
  <c r="M16" i="14"/>
  <c r="M15" i="14"/>
  <c r="M10" i="14"/>
  <c r="M9" i="14"/>
  <c r="M8" i="14"/>
  <c r="M7" i="14"/>
  <c r="M6" i="14"/>
  <c r="M5" i="14"/>
  <c r="M25" i="13"/>
  <c r="M24" i="13"/>
  <c r="N24" i="13" s="1"/>
  <c r="M23" i="13"/>
  <c r="N23" i="13" s="1"/>
  <c r="M22" i="13"/>
  <c r="N22" i="13" s="1"/>
  <c r="M21" i="13"/>
  <c r="E26" i="13" s="1"/>
  <c r="H26" i="13" s="1"/>
  <c r="M16" i="13"/>
  <c r="N16" i="13" s="1"/>
  <c r="M15" i="13"/>
  <c r="N15" i="13" s="1"/>
  <c r="M14" i="13"/>
  <c r="N14" i="13" s="1"/>
  <c r="M13" i="13"/>
  <c r="N13" i="13" s="1"/>
  <c r="M9" i="13"/>
  <c r="N8" i="13"/>
  <c r="M8" i="13"/>
  <c r="M7" i="13"/>
  <c r="N7" i="13" s="1"/>
  <c r="N6" i="13"/>
  <c r="M6" i="13"/>
  <c r="M5" i="13"/>
  <c r="E10" i="13" s="1"/>
  <c r="H10" i="13" s="1"/>
  <c r="N14" i="12"/>
  <c r="N15" i="12"/>
  <c r="N16" i="12"/>
  <c r="N13" i="12"/>
  <c r="N22" i="12"/>
  <c r="N23" i="12"/>
  <c r="N24" i="12"/>
  <c r="N21" i="12"/>
  <c r="M24" i="12"/>
  <c r="M16" i="12"/>
  <c r="M8" i="12"/>
  <c r="N8" i="12" s="1"/>
  <c r="M25" i="12"/>
  <c r="M23" i="12"/>
  <c r="M22" i="12"/>
  <c r="M21" i="12"/>
  <c r="M15" i="12"/>
  <c r="M14" i="12"/>
  <c r="M13" i="12"/>
  <c r="M9" i="12"/>
  <c r="M7" i="12"/>
  <c r="N7" i="12" s="1"/>
  <c r="M6" i="12"/>
  <c r="N6" i="12" s="1"/>
  <c r="M5" i="12"/>
  <c r="N5" i="12" s="1"/>
  <c r="E32" i="14" l="1"/>
  <c r="H32" i="14" s="1"/>
  <c r="E22" i="14"/>
  <c r="H22" i="14" s="1"/>
  <c r="E12" i="14"/>
  <c r="H12" i="14" s="1"/>
  <c r="E18" i="13"/>
  <c r="H18" i="13" s="1"/>
  <c r="N5" i="13"/>
  <c r="N21" i="13"/>
  <c r="E18" i="12"/>
  <c r="H18" i="12" s="1"/>
  <c r="E26" i="12"/>
  <c r="H26" i="12" s="1"/>
  <c r="E10" i="12"/>
  <c r="H10" i="12" s="1"/>
  <c r="N30" i="5" l="1"/>
  <c r="N31" i="5"/>
  <c r="N32" i="5"/>
  <c r="N33" i="5"/>
  <c r="N34" i="5"/>
  <c r="N35" i="5"/>
  <c r="N29" i="5"/>
  <c r="N19" i="5"/>
  <c r="N20" i="5"/>
  <c r="N21" i="5"/>
  <c r="N22" i="5"/>
  <c r="N23" i="5"/>
  <c r="N24" i="5"/>
  <c r="N18" i="5"/>
  <c r="N8" i="5"/>
  <c r="N9" i="5"/>
  <c r="N10" i="5"/>
  <c r="N11" i="5"/>
  <c r="N12" i="5"/>
  <c r="N13" i="5"/>
  <c r="N7" i="5"/>
  <c r="N30" i="6"/>
  <c r="N31" i="6"/>
  <c r="N32" i="6"/>
  <c r="N33" i="6"/>
  <c r="N34" i="6"/>
  <c r="N35" i="6"/>
  <c r="N29" i="6"/>
  <c r="N19" i="6"/>
  <c r="N20" i="6"/>
  <c r="N21" i="6"/>
  <c r="N22" i="6"/>
  <c r="N23" i="6"/>
  <c r="N24" i="6"/>
  <c r="N18" i="6"/>
  <c r="N8" i="6"/>
  <c r="N9" i="6"/>
  <c r="N10" i="6"/>
  <c r="N11" i="6"/>
  <c r="N12" i="6"/>
  <c r="N13" i="6"/>
  <c r="N7" i="6"/>
  <c r="N30" i="7"/>
  <c r="N31" i="7"/>
  <c r="N32" i="7"/>
  <c r="N33" i="7"/>
  <c r="N34" i="7"/>
  <c r="N35" i="7"/>
  <c r="N29" i="7"/>
  <c r="N19" i="7"/>
  <c r="N20" i="7"/>
  <c r="N21" i="7"/>
  <c r="N22" i="7"/>
  <c r="N23" i="7"/>
  <c r="N24" i="7"/>
  <c r="N18" i="7"/>
  <c r="N8" i="7"/>
  <c r="N9" i="7"/>
  <c r="N10" i="7"/>
  <c r="N11" i="7"/>
  <c r="N12" i="7"/>
  <c r="N13" i="7"/>
  <c r="N7" i="7"/>
  <c r="N28" i="8"/>
  <c r="N29" i="8"/>
  <c r="N30" i="8"/>
  <c r="N31" i="8"/>
  <c r="N32" i="8"/>
  <c r="N27" i="8"/>
  <c r="N18" i="8"/>
  <c r="N19" i="8"/>
  <c r="N20" i="8"/>
  <c r="N21" i="8"/>
  <c r="N22" i="8"/>
  <c r="N17" i="8"/>
  <c r="N8" i="8"/>
  <c r="N9" i="8"/>
  <c r="N10" i="8"/>
  <c r="N11" i="8"/>
  <c r="N12" i="8"/>
  <c r="N7" i="8"/>
  <c r="N26" i="3"/>
  <c r="M26" i="3"/>
  <c r="N10" i="3"/>
  <c r="M10" i="3"/>
  <c r="M18" i="3"/>
  <c r="N18" i="3" s="1"/>
  <c r="M28" i="3"/>
  <c r="O28" i="3"/>
  <c r="N28" i="3"/>
  <c r="N22" i="3"/>
  <c r="N23" i="3"/>
  <c r="N21" i="3"/>
  <c r="N14" i="3"/>
  <c r="N15" i="3"/>
  <c r="N13" i="3"/>
  <c r="N6" i="3"/>
  <c r="N7" i="3"/>
  <c r="N5" i="3"/>
  <c r="N26" i="4"/>
  <c r="N27" i="4"/>
  <c r="N28" i="4"/>
  <c r="N29" i="4"/>
  <c r="N30" i="4"/>
  <c r="N25" i="4"/>
  <c r="O34" i="4" s="1"/>
  <c r="N16" i="4"/>
  <c r="N17" i="4"/>
  <c r="N18" i="4"/>
  <c r="N19" i="4"/>
  <c r="N20" i="4"/>
  <c r="N15" i="4"/>
  <c r="N34" i="4" s="1"/>
  <c r="N6" i="4"/>
  <c r="N7" i="4"/>
  <c r="N8" i="4"/>
  <c r="N9" i="4"/>
  <c r="N10" i="4"/>
  <c r="N5" i="4"/>
  <c r="M34" i="4"/>
  <c r="N20" i="1"/>
  <c r="N21" i="1"/>
  <c r="N22" i="1"/>
  <c r="N23" i="1"/>
  <c r="N24" i="1"/>
  <c r="N19" i="1"/>
  <c r="N9" i="1"/>
  <c r="N22" i="2"/>
  <c r="N23" i="2"/>
  <c r="N24" i="2"/>
  <c r="N21" i="2"/>
  <c r="N14" i="2"/>
  <c r="N15" i="2"/>
  <c r="N16" i="2"/>
  <c r="N13" i="2"/>
  <c r="N6" i="2"/>
  <c r="N7" i="2"/>
  <c r="N8" i="2"/>
  <c r="N5" i="2"/>
  <c r="M33" i="8"/>
  <c r="M32" i="8"/>
  <c r="M30" i="8"/>
  <c r="M29" i="8"/>
  <c r="M28" i="8"/>
  <c r="M27" i="8"/>
  <c r="M23" i="8"/>
  <c r="M22" i="8"/>
  <c r="M20" i="8"/>
  <c r="M19" i="8"/>
  <c r="M18" i="8"/>
  <c r="M17" i="8"/>
  <c r="M12" i="8"/>
  <c r="M10" i="8"/>
  <c r="M9" i="8"/>
  <c r="M8" i="8"/>
  <c r="M7" i="8"/>
  <c r="O4" i="8"/>
  <c r="K31" i="8" s="1"/>
  <c r="M31" i="8" s="1"/>
  <c r="M36" i="7"/>
  <c r="M35" i="7"/>
  <c r="M33" i="7"/>
  <c r="M32" i="7"/>
  <c r="M31" i="7"/>
  <c r="M30" i="7"/>
  <c r="M29" i="7"/>
  <c r="M25" i="7"/>
  <c r="M24" i="7"/>
  <c r="K23" i="7"/>
  <c r="M23" i="7" s="1"/>
  <c r="M22" i="7"/>
  <c r="M21" i="7"/>
  <c r="M20" i="7"/>
  <c r="M19" i="7"/>
  <c r="E26" i="7" s="1"/>
  <c r="H26" i="7" s="1"/>
  <c r="M18" i="7"/>
  <c r="M13" i="7"/>
  <c r="M11" i="7"/>
  <c r="M10" i="7"/>
  <c r="M9" i="7"/>
  <c r="M8" i="7"/>
  <c r="M7" i="7"/>
  <c r="O4" i="7"/>
  <c r="K34" i="7" s="1"/>
  <c r="M34" i="7" s="1"/>
  <c r="H15" i="6"/>
  <c r="E26" i="6"/>
  <c r="M36" i="6"/>
  <c r="M35" i="6"/>
  <c r="M33" i="6"/>
  <c r="M32" i="6"/>
  <c r="M31" i="6"/>
  <c r="M30" i="6"/>
  <c r="M29" i="6"/>
  <c r="M25" i="6"/>
  <c r="M24" i="6"/>
  <c r="M22" i="6"/>
  <c r="M21" i="6"/>
  <c r="M20" i="6"/>
  <c r="M19" i="6"/>
  <c r="M18" i="6"/>
  <c r="M13" i="6"/>
  <c r="M11" i="6"/>
  <c r="M10" i="6"/>
  <c r="M9" i="6"/>
  <c r="M8" i="6"/>
  <c r="M7" i="6"/>
  <c r="O4" i="6"/>
  <c r="K12" i="6" s="1"/>
  <c r="M12" i="6" s="1"/>
  <c r="K34" i="5"/>
  <c r="M36" i="5"/>
  <c r="M35" i="5"/>
  <c r="M34" i="5"/>
  <c r="M33" i="5"/>
  <c r="M32" i="5"/>
  <c r="M31" i="5"/>
  <c r="M30" i="5"/>
  <c r="M29" i="5"/>
  <c r="M25" i="5"/>
  <c r="K23" i="5"/>
  <c r="M23" i="5" s="1"/>
  <c r="M24" i="5"/>
  <c r="M22" i="5"/>
  <c r="M21" i="5"/>
  <c r="M20" i="5"/>
  <c r="M19" i="5"/>
  <c r="M18" i="5"/>
  <c r="M13" i="5"/>
  <c r="K12" i="5"/>
  <c r="M12" i="5" s="1"/>
  <c r="M10" i="5"/>
  <c r="M11" i="5"/>
  <c r="M9" i="5"/>
  <c r="M8" i="5"/>
  <c r="M7" i="5"/>
  <c r="O4" i="5"/>
  <c r="N10" i="1"/>
  <c r="N11" i="1"/>
  <c r="N12" i="1"/>
  <c r="N13" i="1"/>
  <c r="N14" i="1"/>
  <c r="M8" i="3"/>
  <c r="M6" i="4"/>
  <c r="M7" i="4"/>
  <c r="M8" i="4"/>
  <c r="M9" i="4"/>
  <c r="M10" i="4"/>
  <c r="M5" i="4"/>
  <c r="M31" i="4"/>
  <c r="M30" i="4"/>
  <c r="M29" i="4"/>
  <c r="M28" i="4"/>
  <c r="M27" i="4"/>
  <c r="M26" i="4"/>
  <c r="M25" i="4"/>
  <c r="M20" i="4"/>
  <c r="M19" i="4"/>
  <c r="M18" i="4"/>
  <c r="M17" i="4"/>
  <c r="M16" i="4"/>
  <c r="M15" i="4"/>
  <c r="M24" i="3"/>
  <c r="M23" i="3"/>
  <c r="M22" i="3"/>
  <c r="M21" i="3"/>
  <c r="M15" i="3"/>
  <c r="M14" i="3"/>
  <c r="M13" i="3"/>
  <c r="M7" i="3"/>
  <c r="M6" i="3"/>
  <c r="M5" i="3"/>
  <c r="M7" i="2"/>
  <c r="M6" i="2"/>
  <c r="M5" i="2"/>
  <c r="M25" i="2"/>
  <c r="M24" i="2"/>
  <c r="M23" i="2"/>
  <c r="M22" i="2"/>
  <c r="M21" i="2"/>
  <c r="M16" i="2"/>
  <c r="M15" i="2"/>
  <c r="M14" i="2"/>
  <c r="M13" i="2"/>
  <c r="M30" i="1"/>
  <c r="N30" i="1" s="1"/>
  <c r="M31" i="1"/>
  <c r="N31" i="1" s="1"/>
  <c r="M32" i="1"/>
  <c r="N32" i="1" s="1"/>
  <c r="M33" i="1"/>
  <c r="N33" i="1" s="1"/>
  <c r="M34" i="1"/>
  <c r="N34" i="1" s="1"/>
  <c r="M35" i="1"/>
  <c r="M29" i="1"/>
  <c r="N29" i="1" s="1"/>
  <c r="M20" i="1"/>
  <c r="M21" i="1"/>
  <c r="M22" i="1"/>
  <c r="M23" i="1"/>
  <c r="M24" i="1"/>
  <c r="M19" i="1"/>
  <c r="M14" i="1"/>
  <c r="O6" i="1"/>
  <c r="E34" i="8" l="1"/>
  <c r="H34" i="8" s="1"/>
  <c r="K11" i="8"/>
  <c r="M11" i="8" s="1"/>
  <c r="K21" i="8"/>
  <c r="M21" i="8" s="1"/>
  <c r="E37" i="7"/>
  <c r="H37" i="7" s="1"/>
  <c r="K12" i="7"/>
  <c r="M12" i="7" s="1"/>
  <c r="E15" i="6"/>
  <c r="K34" i="6"/>
  <c r="M34" i="6" s="1"/>
  <c r="K23" i="6"/>
  <c r="M23" i="6" s="1"/>
  <c r="E37" i="5"/>
  <c r="H37" i="5" s="1"/>
  <c r="E26" i="5"/>
  <c r="H26" i="5" s="1"/>
  <c r="E15" i="5"/>
  <c r="H15" i="5" s="1"/>
  <c r="E25" i="3"/>
  <c r="H25" i="3" s="1"/>
  <c r="E17" i="3"/>
  <c r="H17" i="3" s="1"/>
  <c r="E32" i="4"/>
  <c r="H32" i="4" s="1"/>
  <c r="E12" i="4"/>
  <c r="H12" i="4" s="1"/>
  <c r="E22" i="4"/>
  <c r="H22" i="4" s="1"/>
  <c r="E9" i="3"/>
  <c r="H9" i="3" s="1"/>
  <c r="E18" i="2"/>
  <c r="H18" i="2" s="1"/>
  <c r="E26" i="2"/>
  <c r="H26" i="2" s="1"/>
  <c r="E10" i="2"/>
  <c r="H10" i="2" s="1"/>
  <c r="E36" i="1"/>
  <c r="H36" i="1" s="1"/>
  <c r="E16" i="1"/>
  <c r="H16" i="1" s="1"/>
  <c r="E26" i="1"/>
  <c r="H26" i="1" s="1"/>
  <c r="E24" i="8" l="1"/>
  <c r="H24" i="8" s="1"/>
  <c r="E14" i="8"/>
  <c r="H14" i="8" s="1"/>
  <c r="E15" i="7"/>
  <c r="H15" i="7" s="1"/>
  <c r="H26" i="6"/>
  <c r="E37" i="6"/>
  <c r="H37" i="6" s="1"/>
</calcChain>
</file>

<file path=xl/sharedStrings.xml><?xml version="1.0" encoding="utf-8"?>
<sst xmlns="http://schemas.openxmlformats.org/spreadsheetml/2006/main" count="711" uniqueCount="172">
  <si>
    <t>Single</t>
  </si>
  <si>
    <t>Doctor Office Visits During Membership Period</t>
  </si>
  <si>
    <t>Package</t>
  </si>
  <si>
    <t>QTY</t>
  </si>
  <si>
    <t>12 Month Clinic Membership Package Includes 5% off Clinic Products/Services</t>
  </si>
  <si>
    <t>Bronze Package Price</t>
  </si>
  <si>
    <t>Free</t>
  </si>
  <si>
    <t>Individual Purchase Price</t>
  </si>
  <si>
    <t>$AVE</t>
  </si>
  <si>
    <t>One Time Start Up Costs For Trimix Injection Therapy</t>
  </si>
  <si>
    <t>Bronze Trimix Therapy Package</t>
  </si>
  <si>
    <t>Silver Trimix Therapy Package</t>
  </si>
  <si>
    <t>Silver Package Price</t>
  </si>
  <si>
    <t>Gold Therapy Package</t>
  </si>
  <si>
    <t>Gold Package Price</t>
  </si>
  <si>
    <t>30 Month Clinic Membership Package Includes 10% off Clinic Products/Services</t>
  </si>
  <si>
    <t>Lifetime Clinic Membership Package Includes 15% off Clinic Products/Services</t>
  </si>
  <si>
    <t>Initial Office Visit - Ultrasound - Test Dose - Intake - Evaluation</t>
  </si>
  <si>
    <t>Laboratory Test Includes PSA - Free Testosterone - Total Testosterone</t>
  </si>
  <si>
    <t>Sublingual Troche Therapy Packages</t>
  </si>
  <si>
    <t xml:space="preserve">  Upgrade To Trimix Injection Therapy Package (Conversion During Membership)</t>
  </si>
  <si>
    <t>Sublingual Tadalafil, Sildenafil, or Vardenafil Troche With 10mg Apomorphine</t>
  </si>
  <si>
    <t>Trimix Therapy Packages</t>
  </si>
  <si>
    <t>Testosterone Total Health Therapy</t>
  </si>
  <si>
    <t>Price Adjustment For Mens Clinic Current Patients Already In Membership</t>
  </si>
  <si>
    <t>Bronze Testosterone Total Health Therapy Package</t>
  </si>
  <si>
    <t>Silver Testosterone Total Health Therapy Package</t>
  </si>
  <si>
    <t>Gold Testosterone Total Health Therapy Package</t>
  </si>
  <si>
    <t>HGH Low Level Anti-Aging Therapy</t>
  </si>
  <si>
    <t>Bronze HGH Anti-Aging Therapy Package (3 Month)</t>
  </si>
  <si>
    <t>Silver HGH Anti-Aging Therapy Package (6 Month)</t>
  </si>
  <si>
    <t>Gold HGH Anti-Aging Therapy Package (12 Month)</t>
  </si>
  <si>
    <t xml:space="preserve"> Initial Office Visit - Exam - Intake Paperwork - Evaluation</t>
  </si>
  <si>
    <t xml:space="preserve"> Specialty Laboratory Test For HGH Harmone Therapy</t>
  </si>
  <si>
    <t xml:space="preserve"> HGH Daily Subcutaneous Daily Injection .15 mg Low Level Anti-Aging Therapy</t>
  </si>
  <si>
    <t xml:space="preserve"> 12 Month Clinic Membership Package Includes 5% off Clinic Products/Services</t>
  </si>
  <si>
    <t xml:space="preserve"> 30 Month Clinic Membership Package Includes 10% off Clinic Products/Services</t>
  </si>
  <si>
    <t xml:space="preserve"> Lifetime Clinic Membership Package Includes 15% off Clinic Products/Services</t>
  </si>
  <si>
    <t xml:space="preserve"> Price Adjustment For Mens Clinic Current Patients Already In Membership</t>
  </si>
  <si>
    <t xml:space="preserve"> Laboratory Test Includes PSA - Free &amp; Total Testosterone - Estradiol - CBC</t>
  </si>
  <si>
    <t xml:space="preserve"> DHEA Suppliment 1 Month Supply Capsule</t>
  </si>
  <si>
    <t xml:space="preserve"> Fish Oil Suppliment 1 Month Supply Capsule</t>
  </si>
  <si>
    <t xml:space="preserve"> Laboratory Test Includes PSA - Free &amp;Total Testosterone - Estradiol - CBC</t>
  </si>
  <si>
    <t xml:space="preserve"> Pre Drawn Custom Trimix Injection Therapy - Permanent Dose </t>
  </si>
  <si>
    <t xml:space="preserve"> Allowable Trimix Diagnostic Re-Doses During Membership Period</t>
  </si>
  <si>
    <t xml:space="preserve"> Allowable Antidotes During Membership</t>
  </si>
  <si>
    <t xml:space="preserve"> Air Travel Letter For Trimix Injections</t>
  </si>
  <si>
    <t xml:space="preserve"> Doctor Office Visits During Membership Period</t>
  </si>
  <si>
    <t xml:space="preserve"> Total One Time Therapy Start Up Costs</t>
  </si>
  <si>
    <t xml:space="preserve"> Initial Office Visit - Ultrasound - Exam - Test Dose - Intake - Trimix Evaluation</t>
  </si>
  <si>
    <t xml:space="preserve"> Laboratory  Test Includes PSA  - Free Testosterone - Total Testosterone</t>
  </si>
  <si>
    <t xml:space="preserve"> Home Applicator Injection Adjustable With A Lifetime Warranty</t>
  </si>
  <si>
    <t xml:space="preserve"> Insulated Travel Bag For Refrigerated Travel With Storage</t>
  </si>
  <si>
    <t xml:space="preserve"> Lifetime Refreezable Ice Packs for Travel (2) Up To 9 Hours</t>
  </si>
  <si>
    <t xml:space="preserve"> Lipotropic Intermuscular Injection Designed For Weight Loss</t>
  </si>
  <si>
    <t xml:space="preserve"> HCG Injection Therapy Subcutaneous Weekly</t>
  </si>
  <si>
    <t xml:space="preserve"> Testosterone Cypionate Up To 250mg Intermuscular Injection Weekly</t>
  </si>
  <si>
    <t xml:space="preserve"> Laboratory  Testing To Evaluate Weight Loss Protocol</t>
  </si>
  <si>
    <t xml:space="preserve"> EKG Heart Evaluation To Ensure Proper Weight Loss Program</t>
  </si>
  <si>
    <t>Low Carb High Protein Diet</t>
  </si>
  <si>
    <t xml:space="preserve"> Office Visit - Exam - Evaluation - Intake Paperwork</t>
  </si>
  <si>
    <t>One Time Start Up Costs For Weight Loss Program</t>
  </si>
  <si>
    <t xml:space="preserve"> Body Mass Index (BMI) Futurex Reading Weekly</t>
  </si>
  <si>
    <t xml:space="preserve"> Prescription MicroTab Vitamin Therapy One Month Supply</t>
  </si>
  <si>
    <t xml:space="preserve"> High Protein Meal Replacements Shake, Pudding, Or Protein Bar</t>
  </si>
  <si>
    <t xml:space="preserve"> Incredi-Powder Prescription Kegenex 60 Minute Ketosis Formula 1 Month Supply</t>
  </si>
  <si>
    <t xml:space="preserve"> Total One Time Therapy Start Up Costs For Weight Loss Program</t>
  </si>
  <si>
    <t xml:space="preserve"> Daily Diet Plan Emailed &amp; Weekly Weigh In Includes Progress Consult and Coaching</t>
  </si>
  <si>
    <t xml:space="preserve"> 12 Month Clinic Membership Package Includes 5% off Clinic Products/Services (NP Only)</t>
  </si>
  <si>
    <t xml:space="preserve"> 30 Month Clinic Membership Package Includes 10% off Clinic Products/Services (NP Only)</t>
  </si>
  <si>
    <t xml:space="preserve"> Lifetime Clinic Membership Package Includes 15% off Clinic Products/Services (NP Only)</t>
  </si>
  <si>
    <t>Bronze One Month Weight Loss Package</t>
  </si>
  <si>
    <t>Silver Two Month Weight Loss Package</t>
  </si>
  <si>
    <t>Gold Three Month Weight Loss Package</t>
  </si>
  <si>
    <t>Gold Trimix Therapy Package</t>
  </si>
  <si>
    <t>Appetite Suppressant Diet</t>
  </si>
  <si>
    <t xml:space="preserve"> Phentermine or Equivelent Prescription Appetite Suppressant</t>
  </si>
  <si>
    <t xml:space="preserve"> Phenternime or Equivelent Prescription Appetite Suppressant</t>
  </si>
  <si>
    <t>HCG Diet</t>
  </si>
  <si>
    <t xml:space="preserve"> HCG Subcutaneous Diet Specific Injection</t>
  </si>
  <si>
    <t>HCG Subcuaneous Diet Specific Injection</t>
  </si>
  <si>
    <t>Gold Three Person Weight Loss Package</t>
  </si>
  <si>
    <t>Silver Two Person Weight Loss Package</t>
  </si>
  <si>
    <t>Bronze One Person Weight Loss Package</t>
  </si>
  <si>
    <t>21 Day Challenge Diet</t>
  </si>
  <si>
    <t xml:space="preserve"> Initial Office Visit - Exam - Intake Paperwork - Evaluation (New Patient Only)</t>
  </si>
  <si>
    <t>Raising of HGH Strength In Injection Per .5mg</t>
  </si>
  <si>
    <t xml:space="preserve"> Raising of HGH Strength In Injection Per .5mg</t>
  </si>
  <si>
    <t>Raising of HGH Strength In Single Injection Per .5mg</t>
  </si>
  <si>
    <t>Nomenclature</t>
  </si>
  <si>
    <t>Unit of Measure</t>
  </si>
  <si>
    <t>Unit Price</t>
  </si>
  <si>
    <t>Inj</t>
  </si>
  <si>
    <t>EA</t>
  </si>
  <si>
    <t>Troche</t>
  </si>
  <si>
    <t>$$</t>
  </si>
  <si>
    <t>Individual Erectile Dysfunction Products</t>
  </si>
  <si>
    <t xml:space="preserve"> Single Custom Doses of Trimix</t>
  </si>
  <si>
    <t xml:space="preserve"> Office Visit - Ultrasound - Exam - No Test Dose</t>
  </si>
  <si>
    <t xml:space="preserve"> Office Visit - Ultrasound - Exam - Test Dose</t>
  </si>
  <si>
    <t xml:space="preserve"> Lab Test PSA - Testosterone Total &amp; Free</t>
  </si>
  <si>
    <t xml:space="preserve"> Additional Re-Doses Outside of Package</t>
  </si>
  <si>
    <t xml:space="preserve"> Additional Antidotes Outside of Package</t>
  </si>
  <si>
    <t xml:space="preserve"> Home Applicator With A Lifetime Guarantee</t>
  </si>
  <si>
    <t xml:space="preserve"> Insulated Travel Bag With Storage</t>
  </si>
  <si>
    <t xml:space="preserve"> Refreezable Ice Packs for Travel</t>
  </si>
  <si>
    <t xml:space="preserve"> Additional Doctor Office Visits Outside Of Package</t>
  </si>
  <si>
    <t xml:space="preserve"> Penis Ring Adjustable Re-Usable</t>
  </si>
  <si>
    <t xml:space="preserve"> 80mg Tatalafil W/10mg Apomorphine (Cialis)</t>
  </si>
  <si>
    <t xml:space="preserve"> 150mg Sildenafil W/10mg Apomorphine (Viagra)</t>
  </si>
  <si>
    <t xml:space="preserve"> 80mg Vardenafil W/10mg Apomorphine (Levitra)</t>
  </si>
  <si>
    <t xml:space="preserve"> Bronze Member Product/Service Discount</t>
  </si>
  <si>
    <t xml:space="preserve"> Silver Member Product/Service Discount</t>
  </si>
  <si>
    <t xml:space="preserve"> Gold Member Product/Service Discount</t>
  </si>
  <si>
    <t xml:space="preserve"> Platinum Member Product/Service Discount</t>
  </si>
  <si>
    <t xml:space="preserve"> Misc Approved Discount For Product/Service</t>
  </si>
  <si>
    <t xml:space="preserve"> Enhanced Lab PPO Discount</t>
  </si>
  <si>
    <t xml:space="preserve"> Trimix Current Patient Re Buy Discount</t>
  </si>
  <si>
    <t xml:space="preserve"> Refrigerated  Overnight Shipping In State</t>
  </si>
  <si>
    <t xml:space="preserve"> Refrigerated Overnight Shipping Out Of State</t>
  </si>
  <si>
    <t>inj</t>
  </si>
  <si>
    <t>Btl</t>
  </si>
  <si>
    <t xml:space="preserve"> Testosterone Cypianate up to 250mg</t>
  </si>
  <si>
    <t xml:space="preserve"> Lab Test PSA - Free &amp; Total Test Est. CBC</t>
  </si>
  <si>
    <t xml:space="preserve"> HCG Injection Therapy</t>
  </si>
  <si>
    <t xml:space="preserve"> Arimadex</t>
  </si>
  <si>
    <t xml:space="preserve"> DHEA Supplement </t>
  </si>
  <si>
    <t xml:space="preserve"> Fish Oil Supplement</t>
  </si>
  <si>
    <t xml:space="preserve"> Current Patient Bronze PKG Adjustment</t>
  </si>
  <si>
    <t xml:space="preserve"> Current Patient Silver PKG Adjustment</t>
  </si>
  <si>
    <t xml:space="preserve"> Current Patient Gold PKG Adjustment</t>
  </si>
  <si>
    <t xml:space="preserve"> Overnight Shipping In State</t>
  </si>
  <si>
    <t xml:space="preserve"> Overnight Shipping Out Of State</t>
  </si>
  <si>
    <t xml:space="preserve"> 3 Month Supply Discount</t>
  </si>
  <si>
    <t xml:space="preserve"> 6 Month Supply Discount</t>
  </si>
  <si>
    <t xml:space="preserve"> 12 Month Supply Discount</t>
  </si>
  <si>
    <t xml:space="preserve"> 1 Month Supply Discount</t>
  </si>
  <si>
    <t>Testosterone Therapy Individual Pricing</t>
  </si>
  <si>
    <t>Jar</t>
  </si>
  <si>
    <t>Weight Loss Individual Pricing</t>
  </si>
  <si>
    <t xml:space="preserve"> Incredi-Powder 1 Month Supply</t>
  </si>
  <si>
    <t xml:space="preserve"> Lipotropic Injection For Weight Loss</t>
  </si>
  <si>
    <t xml:space="preserve"> Office Visit  - Exam - Intake Paperwork</t>
  </si>
  <si>
    <t xml:space="preserve"> Lab Test Diet Specific</t>
  </si>
  <si>
    <t xml:space="preserve"> Meal Replacements Shake or Pudding</t>
  </si>
  <si>
    <t xml:space="preserve"> Prescription Microtab Vitamin Therapy per month</t>
  </si>
  <si>
    <t xml:space="preserve"> HCG Special OV &amp; Medication</t>
  </si>
  <si>
    <t xml:space="preserve"> Appetite Suppressant Special OV &amp; Medication</t>
  </si>
  <si>
    <t xml:space="preserve"> 15 Day Diet Colon Cleanse</t>
  </si>
  <si>
    <t xml:space="preserve"> 7 Day Diet Colon Cleanse</t>
  </si>
  <si>
    <t xml:space="preserve"> Overnight Weight Loss Supplement (1 Mo)</t>
  </si>
  <si>
    <t xml:space="preserve"> Natures Grain Prescription Thyroid Therapy (1 Mo)</t>
  </si>
  <si>
    <t xml:space="preserve"> Prescription Metformin For Weight Loss (1 Mo)</t>
  </si>
  <si>
    <t xml:space="preserve"> Garcinia Cambogia Appetite Suppressant (1 Mo)</t>
  </si>
  <si>
    <t xml:space="preserve"> Current Patient Package Adjustment</t>
  </si>
  <si>
    <t xml:space="preserve"> Initial Office Visit - Exam - Intake Paperwork - Vitamin Consult</t>
  </si>
  <si>
    <t xml:space="preserve"> Lab Test Vitamin Therapy</t>
  </si>
  <si>
    <t xml:space="preserve"> IV Vitamin Drip Therapy Includes 250 ML Of Fluid</t>
  </si>
  <si>
    <t xml:space="preserve"> B12 Mic Intermuscular Injection Weekly</t>
  </si>
  <si>
    <t>Silver Vitamin Therapy Package (6 Month)</t>
  </si>
  <si>
    <t>Bronze Vitamin Therapy Package (3 Month)</t>
  </si>
  <si>
    <t>Gold Vitamin Therapy Package (12 Month)</t>
  </si>
  <si>
    <t xml:space="preserve"> Vitamin Therapy Packages</t>
  </si>
  <si>
    <t>Himeros Male Enhancement Packages</t>
  </si>
  <si>
    <t>Bronze (2) Himeros Male PRP Enhancement Procedure</t>
  </si>
  <si>
    <t xml:space="preserve"> Himeros PRP 5 Injection Male Enhancement Procedure</t>
  </si>
  <si>
    <t xml:space="preserve"> Blood Kit Includes Drawing Of Blood and Platlet Spin Down Extraction</t>
  </si>
  <si>
    <t xml:space="preserve"> Anesthetic Numbing Cream Application</t>
  </si>
  <si>
    <t xml:space="preserve"> Penile Vacuum Pump and Cylinder </t>
  </si>
  <si>
    <t xml:space="preserve"> Blood Kit Includes Drawing Of Blood and Platelet Spin Down Extraction</t>
  </si>
  <si>
    <t>Bronze (4) Himeros Male PRP Enhancement Procedure</t>
  </si>
  <si>
    <t>Bronze (6) Himeros Male PRP Enhancement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</si>
</sst>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i/>
      <sz val="16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0"/>
      <color rgb="FF800000"/>
      <name val="Calibri"/>
      <family val="2"/>
      <scheme val="minor"/>
    </font>
    <font>
      <b/>
      <i/>
      <sz val="11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i/>
      <sz val="12"/>
      <color theme="1" tint="0.499984740745262"/>
      <name val="Calibri"/>
      <family val="2"/>
      <scheme val="minor"/>
    </font>
    <font>
      <b/>
      <i/>
      <sz val="20"/>
      <color theme="1" tint="0.499984740745262"/>
      <name val="Calibri"/>
      <family val="2"/>
      <scheme val="minor"/>
    </font>
    <font>
      <b/>
      <sz val="22"/>
      <color theme="1" tint="0.499984740745262"/>
      <name val="Calibri"/>
      <family val="2"/>
      <scheme val="minor"/>
    </font>
    <font>
      <b/>
      <i/>
      <sz val="20"/>
      <color theme="7" tint="-0.24994659260841701"/>
      <name val="Calibri"/>
      <family val="2"/>
      <scheme val="minor"/>
    </font>
    <font>
      <b/>
      <sz val="22"/>
      <color theme="7" tint="-0.24994659260841701"/>
      <name val="Calibri"/>
      <family val="2"/>
      <scheme val="minor"/>
    </font>
    <font>
      <b/>
      <sz val="16"/>
      <color theme="7" tint="-0.24994659260841701"/>
      <name val="Calibri"/>
      <family val="2"/>
      <scheme val="minor"/>
    </font>
    <font>
      <b/>
      <sz val="12"/>
      <color theme="7" tint="-0.24994659260841701"/>
      <name val="Calibri"/>
      <family val="2"/>
      <scheme val="minor"/>
    </font>
    <font>
      <b/>
      <i/>
      <sz val="12"/>
      <color theme="7" tint="-0.24994659260841701"/>
      <name val="Calibri"/>
      <family val="2"/>
      <scheme val="minor"/>
    </font>
    <font>
      <b/>
      <i/>
      <sz val="11"/>
      <color rgb="FF660033"/>
      <name val="Calibri"/>
      <family val="2"/>
      <scheme val="minor"/>
    </font>
    <font>
      <b/>
      <sz val="11"/>
      <color rgb="FF660033"/>
      <name val="Calibri"/>
      <family val="2"/>
      <scheme val="minor"/>
    </font>
    <font>
      <b/>
      <sz val="17"/>
      <color rgb="FFC00000"/>
      <name val="Calibri"/>
      <family val="2"/>
      <scheme val="minor"/>
    </font>
    <font>
      <b/>
      <sz val="16"/>
      <color rgb="FF582808"/>
      <name val="Calibri"/>
      <family val="2"/>
      <scheme val="minor"/>
    </font>
    <font>
      <b/>
      <i/>
      <sz val="12"/>
      <color rgb="FF582808"/>
      <name val="Calibri"/>
      <family val="2"/>
      <scheme val="minor"/>
    </font>
    <font>
      <b/>
      <i/>
      <sz val="20"/>
      <color rgb="FF582808"/>
      <name val="Calibri"/>
      <family val="2"/>
      <scheme val="minor"/>
    </font>
    <font>
      <b/>
      <sz val="22"/>
      <color rgb="FF582808"/>
      <name val="Calibri"/>
      <family val="2"/>
      <scheme val="minor"/>
    </font>
    <font>
      <b/>
      <i/>
      <sz val="12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20"/>
      <color rgb="FF800000"/>
      <name val="Calibri"/>
      <family val="2"/>
      <scheme val="minor"/>
    </font>
    <font>
      <b/>
      <sz val="28"/>
      <color rgb="FF800000"/>
      <name val="Calibri"/>
      <family val="2"/>
      <scheme val="minor"/>
    </font>
    <font>
      <b/>
      <i/>
      <sz val="14"/>
      <color rgb="FF582808"/>
      <name val="Calibri"/>
      <family val="2"/>
      <scheme val="minor"/>
    </font>
    <font>
      <b/>
      <i/>
      <sz val="14"/>
      <color theme="2" tint="-0.499984740745262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i/>
      <sz val="14"/>
      <color theme="7" tint="-0.24994659260841701"/>
      <name val="Calibri"/>
      <family val="2"/>
      <scheme val="minor"/>
    </font>
    <font>
      <b/>
      <sz val="14"/>
      <color theme="7" tint="-0.24994659260841701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20"/>
      <color rgb="FF660033"/>
      <name val="Calibri"/>
      <family val="2"/>
      <scheme val="minor"/>
    </font>
    <font>
      <b/>
      <sz val="15"/>
      <color theme="7" tint="-0.24994659260841701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  <font>
      <b/>
      <sz val="15"/>
      <color theme="1" tint="0.499984740745262"/>
      <name val="Calibri"/>
      <family val="2"/>
      <scheme val="minor"/>
    </font>
    <font>
      <b/>
      <sz val="15"/>
      <color rgb="FF582808"/>
      <name val="Calibri"/>
      <family val="2"/>
      <scheme val="minor"/>
    </font>
    <font>
      <b/>
      <sz val="20"/>
      <color rgb="FF582808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  <font>
      <b/>
      <sz val="20"/>
      <color theme="7" tint="-0.24994659260841701"/>
      <name val="Calibri"/>
      <family val="2"/>
      <scheme val="minor"/>
    </font>
    <font>
      <b/>
      <i/>
      <sz val="18"/>
      <color rgb="FF582808"/>
      <name val="Calibri"/>
      <family val="2"/>
      <scheme val="minor"/>
    </font>
    <font>
      <b/>
      <i/>
      <sz val="18"/>
      <color theme="1" tint="0.499984740745262"/>
      <name val="Calibri"/>
      <family val="2"/>
      <scheme val="minor"/>
    </font>
    <font>
      <b/>
      <i/>
      <sz val="18"/>
      <color theme="7" tint="-0.24994659260841701"/>
      <name val="Calibri"/>
      <family val="2"/>
      <scheme val="minor"/>
    </font>
    <font>
      <b/>
      <i/>
      <sz val="14"/>
      <color theme="0" tint="-0.499984740745262"/>
      <name val="Calibri"/>
      <family val="2"/>
      <scheme val="minor"/>
    </font>
    <font>
      <b/>
      <sz val="18"/>
      <color rgb="FF6600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5">
    <border>
      <left/>
      <right/>
      <top/>
      <bottom/>
      <diagonal/>
    </border>
    <border>
      <left/>
      <right/>
      <top style="medium">
        <color rgb="FF660033"/>
      </top>
      <bottom/>
      <diagonal/>
    </border>
    <border>
      <left/>
      <right/>
      <top style="thick">
        <color rgb="FF660033"/>
      </top>
      <bottom/>
      <diagonal/>
    </border>
    <border>
      <left style="thin">
        <color rgb="FF660033"/>
      </left>
      <right style="thin">
        <color rgb="FF660033"/>
      </right>
      <top style="medium">
        <color rgb="FF660033"/>
      </top>
      <bottom style="medium">
        <color rgb="FF660033"/>
      </bottom>
      <diagonal/>
    </border>
    <border>
      <left style="thick">
        <color rgb="FF660033"/>
      </left>
      <right style="thin">
        <color rgb="FF660033"/>
      </right>
      <top style="thick">
        <color rgb="FF660033"/>
      </top>
      <bottom style="medium">
        <color rgb="FF660033"/>
      </bottom>
      <diagonal/>
    </border>
    <border>
      <left style="thin">
        <color rgb="FF660033"/>
      </left>
      <right style="thin">
        <color rgb="FF660033"/>
      </right>
      <top style="thick">
        <color rgb="FF660033"/>
      </top>
      <bottom style="medium">
        <color rgb="FF660033"/>
      </bottom>
      <diagonal/>
    </border>
    <border>
      <left style="thin">
        <color rgb="FF660033"/>
      </left>
      <right style="thick">
        <color rgb="FF660033"/>
      </right>
      <top style="thick">
        <color rgb="FF660033"/>
      </top>
      <bottom style="medium">
        <color rgb="FF660033"/>
      </bottom>
      <diagonal/>
    </border>
    <border>
      <left style="thick">
        <color rgb="FF660033"/>
      </left>
      <right style="thin">
        <color rgb="FF660033"/>
      </right>
      <top style="medium">
        <color rgb="FF660033"/>
      </top>
      <bottom style="medium">
        <color rgb="FF660033"/>
      </bottom>
      <diagonal/>
    </border>
    <border>
      <left style="thin">
        <color rgb="FF660033"/>
      </left>
      <right style="thick">
        <color rgb="FF660033"/>
      </right>
      <top style="medium">
        <color rgb="FF660033"/>
      </top>
      <bottom style="medium">
        <color rgb="FF660033"/>
      </bottom>
      <diagonal/>
    </border>
    <border>
      <left style="thick">
        <color rgb="FF660033"/>
      </left>
      <right style="thin">
        <color rgb="FF660033"/>
      </right>
      <top style="medium">
        <color rgb="FF660033"/>
      </top>
      <bottom style="thick">
        <color rgb="FF660033"/>
      </bottom>
      <diagonal/>
    </border>
    <border>
      <left style="thin">
        <color rgb="FF660033"/>
      </left>
      <right style="thin">
        <color rgb="FF660033"/>
      </right>
      <top style="medium">
        <color rgb="FF660033"/>
      </top>
      <bottom style="thick">
        <color rgb="FF660033"/>
      </bottom>
      <diagonal/>
    </border>
    <border>
      <left style="thin">
        <color rgb="FF660033"/>
      </left>
      <right style="thick">
        <color rgb="FF660033"/>
      </right>
      <top style="medium">
        <color rgb="FF660033"/>
      </top>
      <bottom style="thick">
        <color rgb="FF660033"/>
      </bottom>
      <diagonal/>
    </border>
    <border>
      <left style="thin">
        <color rgb="FF660033"/>
      </left>
      <right style="thick">
        <color rgb="FF660033"/>
      </right>
      <top style="medium">
        <color rgb="FF660033"/>
      </top>
      <bottom/>
      <diagonal/>
    </border>
    <border>
      <left style="thick">
        <color theme="1" tint="0.499984740745262"/>
      </left>
      <right style="thin">
        <color theme="1" tint="0.499984740745262"/>
      </right>
      <top style="thick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ck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thick">
        <color theme="1" tint="0.499984740745262"/>
      </top>
      <bottom style="medium">
        <color theme="1" tint="0.499984740745262"/>
      </bottom>
      <diagonal/>
    </border>
    <border>
      <left style="thick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ck">
        <color theme="7" tint="-0.24994659260841701"/>
      </left>
      <right style="thin">
        <color theme="7" tint="-0.24994659260841701"/>
      </right>
      <top style="thick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ck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thick">
        <color theme="7" tint="-0.24994659260841701"/>
      </right>
      <top style="thick">
        <color theme="7" tint="-0.24994659260841701"/>
      </top>
      <bottom style="medium">
        <color theme="7" tint="-0.24994659260841701"/>
      </bottom>
      <diagonal/>
    </border>
    <border>
      <left style="thick">
        <color theme="7" tint="-0.24994659260841701"/>
      </left>
      <right style="thin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thick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ck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ck">
        <color theme="1" tint="0.499984740745262"/>
      </right>
      <top style="medium">
        <color theme="1" tint="0.499984740745262"/>
      </top>
      <bottom/>
      <diagonal/>
    </border>
    <border>
      <left style="thick">
        <color theme="1" tint="0.499984740745262"/>
      </left>
      <right/>
      <top style="medium">
        <color theme="1" tint="0.499984740745262"/>
      </top>
      <bottom style="thick">
        <color theme="1" tint="0.499984740745262"/>
      </bottom>
      <diagonal/>
    </border>
    <border>
      <left/>
      <right/>
      <top style="medium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medium">
        <color theme="1" tint="0.499984740745262"/>
      </top>
      <bottom style="thick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ck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ck">
        <color theme="1" tint="0.499984740745262"/>
      </bottom>
      <diagonal/>
    </border>
    <border>
      <left style="thick">
        <color rgb="FF582808"/>
      </left>
      <right style="thin">
        <color rgb="FF582808"/>
      </right>
      <top style="thick">
        <color rgb="FF582808"/>
      </top>
      <bottom style="medium">
        <color rgb="FF582808"/>
      </bottom>
      <diagonal/>
    </border>
    <border>
      <left style="thin">
        <color rgb="FF582808"/>
      </left>
      <right style="thin">
        <color rgb="FF582808"/>
      </right>
      <top style="thick">
        <color rgb="FF582808"/>
      </top>
      <bottom style="medium">
        <color rgb="FF582808"/>
      </bottom>
      <diagonal/>
    </border>
    <border>
      <left style="thin">
        <color rgb="FF582808"/>
      </left>
      <right style="thick">
        <color rgb="FF582808"/>
      </right>
      <top style="thick">
        <color rgb="FF582808"/>
      </top>
      <bottom style="medium">
        <color rgb="FF582808"/>
      </bottom>
      <diagonal/>
    </border>
    <border>
      <left style="thick">
        <color rgb="FF582808"/>
      </left>
      <right style="thin">
        <color rgb="FF582808"/>
      </right>
      <top style="medium">
        <color rgb="FF582808"/>
      </top>
      <bottom style="medium">
        <color rgb="FF582808"/>
      </bottom>
      <diagonal/>
    </border>
    <border>
      <left style="thin">
        <color rgb="FF582808"/>
      </left>
      <right style="thin">
        <color rgb="FF582808"/>
      </right>
      <top style="medium">
        <color rgb="FF582808"/>
      </top>
      <bottom style="medium">
        <color rgb="FF582808"/>
      </bottom>
      <diagonal/>
    </border>
    <border>
      <left style="thin">
        <color rgb="FF582808"/>
      </left>
      <right style="thick">
        <color rgb="FF582808"/>
      </right>
      <top style="medium">
        <color rgb="FF582808"/>
      </top>
      <bottom style="medium">
        <color rgb="FF582808"/>
      </bottom>
      <diagonal/>
    </border>
    <border>
      <left style="thick">
        <color rgb="FF582808"/>
      </left>
      <right/>
      <top style="medium">
        <color rgb="FF582808"/>
      </top>
      <bottom style="thick">
        <color rgb="FF582808"/>
      </bottom>
      <diagonal/>
    </border>
    <border>
      <left/>
      <right/>
      <top style="medium">
        <color rgb="FF582808"/>
      </top>
      <bottom style="thick">
        <color rgb="FF582808"/>
      </bottom>
      <diagonal/>
    </border>
    <border>
      <left/>
      <right style="thin">
        <color rgb="FF582808"/>
      </right>
      <top style="medium">
        <color rgb="FF582808"/>
      </top>
      <bottom style="thick">
        <color rgb="FF582808"/>
      </bottom>
      <diagonal/>
    </border>
    <border>
      <left style="thin">
        <color rgb="FF582808"/>
      </left>
      <right/>
      <top style="medium">
        <color rgb="FF582808"/>
      </top>
      <bottom style="thick">
        <color rgb="FF582808"/>
      </bottom>
      <diagonal/>
    </border>
    <border>
      <left/>
      <right style="thick">
        <color rgb="FF582808"/>
      </right>
      <top style="medium">
        <color rgb="FF582808"/>
      </top>
      <bottom style="thick">
        <color rgb="FF582808"/>
      </bottom>
      <diagonal/>
    </border>
    <border>
      <left style="thin">
        <color theme="7" tint="-0.24994659260841701"/>
      </left>
      <right/>
      <top style="medium">
        <color theme="7" tint="-0.24994659260841701"/>
      </top>
      <bottom style="thick">
        <color theme="7" tint="-0.24994659260841701"/>
      </bottom>
      <diagonal/>
    </border>
    <border>
      <left/>
      <right/>
      <top style="medium">
        <color theme="7" tint="-0.24994659260841701"/>
      </top>
      <bottom style="thick">
        <color theme="7" tint="-0.24994659260841701"/>
      </bottom>
      <diagonal/>
    </border>
    <border>
      <left/>
      <right style="thin">
        <color theme="7" tint="-0.24994659260841701"/>
      </right>
      <top style="medium">
        <color theme="7" tint="-0.24994659260841701"/>
      </top>
      <bottom style="thick">
        <color theme="7" tint="-0.24994659260841701"/>
      </bottom>
      <diagonal/>
    </border>
    <border>
      <left style="thick">
        <color theme="7" tint="-0.24994659260841701"/>
      </left>
      <right/>
      <top style="medium">
        <color theme="7" tint="-0.24994659260841701"/>
      </top>
      <bottom style="thick">
        <color theme="7" tint="-0.24994659260841701"/>
      </bottom>
      <diagonal/>
    </border>
    <border>
      <left/>
      <right style="thick">
        <color theme="7" tint="-0.24994659260841701"/>
      </right>
      <top style="medium">
        <color theme="7" tint="-0.24994659260841701"/>
      </top>
      <bottom style="thick">
        <color theme="7" tint="-0.24994659260841701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ck">
        <color theme="1" tint="0.499984740745262"/>
      </left>
      <right style="thin">
        <color theme="1" tint="0.499984740745262"/>
      </right>
      <top style="thick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 style="thin">
        <color rgb="FF582808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rgb="FF582808"/>
      </left>
      <right style="thin">
        <color rgb="FF582808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rgb="FF582808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ck">
        <color theme="7" tint="-0.24994659260841701"/>
      </left>
      <right style="thin">
        <color theme="7" tint="-0.24994659260841701"/>
      </right>
      <top style="thick">
        <color theme="7" tint="-0.24994659260841701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n">
        <color rgb="FF582808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rgb="FF582808"/>
      </left>
      <right style="thin">
        <color rgb="FF582808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rgb="FF582808"/>
      </left>
      <right style="thin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theme="1" tint="0.499984740745262"/>
      </left>
      <right style="thin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ck">
        <color rgb="FF800000"/>
      </left>
      <right style="thin">
        <color rgb="FF800000"/>
      </right>
      <top style="thick">
        <color rgb="FF800000"/>
      </top>
      <bottom style="thick">
        <color rgb="FF800000"/>
      </bottom>
      <diagonal/>
    </border>
    <border>
      <left style="thin">
        <color rgb="FF800000"/>
      </left>
      <right style="thin">
        <color rgb="FF800000"/>
      </right>
      <top style="thick">
        <color rgb="FF800000"/>
      </top>
      <bottom style="thick">
        <color rgb="FF800000"/>
      </bottom>
      <diagonal/>
    </border>
    <border>
      <left style="thin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/>
    </border>
    <border>
      <left style="thick">
        <color rgb="FF660033"/>
      </left>
      <right/>
      <top style="thick">
        <color rgb="FF660033"/>
      </top>
      <bottom style="medium">
        <color rgb="FF660033"/>
      </bottom>
      <diagonal/>
    </border>
    <border>
      <left/>
      <right/>
      <top style="thick">
        <color rgb="FF660033"/>
      </top>
      <bottom style="medium">
        <color rgb="FF660033"/>
      </bottom>
      <diagonal/>
    </border>
    <border>
      <left/>
      <right style="thin">
        <color rgb="FF660033"/>
      </right>
      <top style="thick">
        <color rgb="FF660033"/>
      </top>
      <bottom style="medium">
        <color rgb="FF660033"/>
      </bottom>
      <diagonal/>
    </border>
    <border>
      <left style="thick">
        <color rgb="FF660033"/>
      </left>
      <right/>
      <top style="medium">
        <color rgb="FF660033"/>
      </top>
      <bottom style="medium">
        <color rgb="FF660033"/>
      </bottom>
      <diagonal/>
    </border>
    <border>
      <left/>
      <right/>
      <top style="medium">
        <color rgb="FF660033"/>
      </top>
      <bottom style="medium">
        <color rgb="FF660033"/>
      </bottom>
      <diagonal/>
    </border>
    <border>
      <left/>
      <right style="thin">
        <color rgb="FF660033"/>
      </right>
      <top style="medium">
        <color rgb="FF660033"/>
      </top>
      <bottom style="medium">
        <color rgb="FF660033"/>
      </bottom>
      <diagonal/>
    </border>
    <border>
      <left style="thick">
        <color rgb="FF660033"/>
      </left>
      <right/>
      <top style="medium">
        <color rgb="FF660033"/>
      </top>
      <bottom/>
      <diagonal/>
    </border>
    <border>
      <left/>
      <right style="thin">
        <color rgb="FF660033"/>
      </right>
      <top style="medium">
        <color rgb="FF660033"/>
      </top>
      <bottom/>
      <diagonal/>
    </border>
    <border>
      <left/>
      <right style="thick">
        <color rgb="FF660033"/>
      </right>
      <top/>
      <bottom/>
      <diagonal/>
    </border>
    <border>
      <left/>
      <right style="thick">
        <color rgb="FF660033"/>
      </right>
      <top style="thick">
        <color rgb="FF660033"/>
      </top>
      <bottom/>
      <diagonal/>
    </border>
    <border>
      <left style="thick">
        <color rgb="FF582808"/>
      </left>
      <right/>
      <top style="medium">
        <color rgb="FF582808"/>
      </top>
      <bottom style="medium">
        <color rgb="FF582808"/>
      </bottom>
      <diagonal/>
    </border>
    <border>
      <left/>
      <right/>
      <top style="medium">
        <color rgb="FF582808"/>
      </top>
      <bottom style="medium">
        <color rgb="FF582808"/>
      </bottom>
      <diagonal/>
    </border>
    <border>
      <left/>
      <right style="thin">
        <color rgb="FF582808"/>
      </right>
      <top style="medium">
        <color rgb="FF582808"/>
      </top>
      <bottom style="medium">
        <color rgb="FF582808"/>
      </bottom>
      <diagonal/>
    </border>
    <border>
      <left style="thick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ck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ck">
        <color theme="2" tint="-0.499984740745262"/>
      </left>
      <right style="thin">
        <color rgb="FF582808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582808"/>
      </left>
      <right style="thin">
        <color rgb="FF582808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582808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7" tint="-0.24994659260841701"/>
      </left>
      <right style="thin">
        <color rgb="FF582808"/>
      </right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1" tint="0.499984740745262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 style="thin">
        <color theme="1" tint="0.499984740745262"/>
      </left>
      <right/>
      <top/>
      <bottom style="thick">
        <color theme="1" tint="0.499984740745262"/>
      </bottom>
      <diagonal/>
    </border>
    <border>
      <left/>
      <right style="thin">
        <color theme="1" tint="0.499984740745262"/>
      </right>
      <top/>
      <bottom style="thick">
        <color theme="1" tint="0.499984740745262"/>
      </bottom>
      <diagonal/>
    </border>
    <border>
      <left style="thin">
        <color theme="2" tint="-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thick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ck">
        <color theme="7" tint="-0.24994659260841701"/>
      </left>
      <right/>
      <top/>
      <bottom style="thick">
        <color theme="7" tint="-0.24994659260841701"/>
      </bottom>
      <diagonal/>
    </border>
    <border>
      <left/>
      <right/>
      <top/>
      <bottom style="thick">
        <color theme="7" tint="-0.24994659260841701"/>
      </bottom>
      <diagonal/>
    </border>
    <border>
      <left/>
      <right style="thin">
        <color theme="7" tint="-0.24994659260841701"/>
      </right>
      <top/>
      <bottom style="thick">
        <color theme="7" tint="-0.24994659260841701"/>
      </bottom>
      <diagonal/>
    </border>
    <border>
      <left style="thin">
        <color theme="7" tint="-0.24994659260841701"/>
      </left>
      <right/>
      <top/>
      <bottom style="thick">
        <color theme="7" tint="-0.24994659260841701"/>
      </bottom>
      <diagonal/>
    </border>
    <border>
      <left style="thick">
        <color theme="1" tint="0.499984740745262"/>
      </left>
      <right style="thin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ck">
        <color rgb="FF582808"/>
      </left>
      <right style="thin">
        <color rgb="FF582808"/>
      </right>
      <top style="thick">
        <color rgb="FF582808"/>
      </top>
      <bottom style="thick">
        <color rgb="FF582808"/>
      </bottom>
      <diagonal/>
    </border>
    <border>
      <left style="thin">
        <color rgb="FF582808"/>
      </left>
      <right style="thin">
        <color rgb="FF582808"/>
      </right>
      <top style="thick">
        <color rgb="FF582808"/>
      </top>
      <bottom style="thick">
        <color rgb="FF582808"/>
      </bottom>
      <diagonal/>
    </border>
    <border>
      <left style="thin">
        <color rgb="FF582808"/>
      </left>
      <right style="thick">
        <color rgb="FF582808"/>
      </right>
      <top style="thick">
        <color rgb="FF582808"/>
      </top>
      <bottom style="thick">
        <color rgb="FF582808"/>
      </bottom>
      <diagonal/>
    </border>
    <border>
      <left style="thick">
        <color theme="7" tint="-0.24994659260841701"/>
      </left>
      <right/>
      <top style="medium">
        <color theme="7" tint="-0.24994659260841701"/>
      </top>
      <bottom/>
      <diagonal/>
    </border>
    <border>
      <left/>
      <right/>
      <top style="medium">
        <color theme="7" tint="-0.24994659260841701"/>
      </top>
      <bottom/>
      <diagonal/>
    </border>
    <border>
      <left/>
      <right style="thin">
        <color theme="7" tint="-0.24994659260841701"/>
      </right>
      <top style="medium">
        <color theme="7" tint="-0.24994659260841701"/>
      </top>
      <bottom/>
      <diagonal/>
    </border>
    <border>
      <left style="thin">
        <color theme="7" tint="-0.24994659260841701"/>
      </left>
      <right/>
      <top style="medium">
        <color theme="7" tint="-0.24994659260841701"/>
      </top>
      <bottom/>
      <diagonal/>
    </border>
    <border>
      <left/>
      <right style="thick">
        <color theme="7" tint="-0.24994659260841701"/>
      </right>
      <top style="medium">
        <color theme="7" tint="-0.24994659260841701"/>
      </top>
      <bottom/>
      <diagonal/>
    </border>
    <border>
      <left style="thick">
        <color theme="7" tint="-0.24994659260841701"/>
      </left>
      <right style="thin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n">
        <color theme="7" tint="-0.24994659260841701"/>
      </left>
      <right style="thick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ck">
        <color rgb="FF800000"/>
      </left>
      <right style="thin">
        <color rgb="FF800000"/>
      </right>
      <top style="medium">
        <color auto="1"/>
      </top>
      <bottom style="medium">
        <color rgb="FF800000"/>
      </bottom>
      <diagonal/>
    </border>
    <border>
      <left style="thin">
        <color rgb="FF800000"/>
      </left>
      <right style="thin">
        <color rgb="FF800000"/>
      </right>
      <top style="medium">
        <color auto="1"/>
      </top>
      <bottom style="medium">
        <color rgb="FF800000"/>
      </bottom>
      <diagonal/>
    </border>
    <border>
      <left style="thin">
        <color rgb="FF800000"/>
      </left>
      <right style="thick">
        <color rgb="FF800000"/>
      </right>
      <top style="medium">
        <color auto="1"/>
      </top>
      <bottom style="medium">
        <color rgb="FF800000"/>
      </bottom>
      <diagonal/>
    </border>
    <border>
      <left style="thick">
        <color rgb="FF800000"/>
      </left>
      <right style="thin">
        <color rgb="FF800000"/>
      </right>
      <top style="medium">
        <color rgb="FF800000"/>
      </top>
      <bottom style="medium">
        <color rgb="FF800000"/>
      </bottom>
      <diagonal/>
    </border>
    <border>
      <left style="thin">
        <color rgb="FF800000"/>
      </left>
      <right style="thin">
        <color rgb="FF800000"/>
      </right>
      <top style="medium">
        <color rgb="FF800000"/>
      </top>
      <bottom style="medium">
        <color rgb="FF800000"/>
      </bottom>
      <diagonal/>
    </border>
    <border>
      <left style="thin">
        <color rgb="FF800000"/>
      </left>
      <right style="thick">
        <color rgb="FF800000"/>
      </right>
      <top style="medium">
        <color rgb="FF800000"/>
      </top>
      <bottom style="medium">
        <color rgb="FF800000"/>
      </bottom>
      <diagonal/>
    </border>
    <border>
      <left style="thick">
        <color rgb="FF800000"/>
      </left>
      <right style="thin">
        <color rgb="FF800000"/>
      </right>
      <top style="medium">
        <color rgb="FF800000"/>
      </top>
      <bottom/>
      <diagonal/>
    </border>
    <border>
      <left style="thin">
        <color rgb="FF800000"/>
      </left>
      <right style="thin">
        <color rgb="FF800000"/>
      </right>
      <top style="medium">
        <color rgb="FF800000"/>
      </top>
      <bottom/>
      <diagonal/>
    </border>
    <border>
      <left style="thin">
        <color rgb="FF800000"/>
      </left>
      <right style="thick">
        <color rgb="FF800000"/>
      </right>
      <top style="medium">
        <color rgb="FF800000"/>
      </top>
      <bottom/>
      <diagonal/>
    </border>
    <border>
      <left style="thick">
        <color rgb="FF660033"/>
      </left>
      <right style="thin">
        <color rgb="FF660033"/>
      </right>
      <top style="thick">
        <color rgb="FF660033"/>
      </top>
      <bottom/>
      <diagonal/>
    </border>
    <border>
      <left style="thin">
        <color rgb="FF660033"/>
      </left>
      <right style="thin">
        <color rgb="FF660033"/>
      </right>
      <top style="thick">
        <color rgb="FF660033"/>
      </top>
      <bottom/>
      <diagonal/>
    </border>
    <border>
      <left style="thin">
        <color rgb="FF660033"/>
      </left>
      <right style="thick">
        <color rgb="FF660033"/>
      </right>
      <top style="thick">
        <color rgb="FF660033"/>
      </top>
      <bottom/>
      <diagonal/>
    </border>
    <border>
      <left style="thick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ck">
        <color theme="2" tint="-0.499984740745262"/>
      </left>
      <right style="thin">
        <color theme="2" tint="-0.499984740745262"/>
      </right>
      <top style="thick">
        <color theme="2" tint="-0.499984740745262"/>
      </top>
      <bottom style="medium">
        <color theme="2" tint="-0.499984740745262"/>
      </bottom>
      <diagonal/>
    </border>
    <border>
      <left/>
      <right style="thin">
        <color theme="1" tint="0.499984740745262"/>
      </right>
      <top style="thick">
        <color theme="1" tint="0.499984740745262"/>
      </top>
      <bottom style="medium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ck">
        <color theme="2" tint="-0.499984740745262"/>
      </top>
      <bottom style="medium">
        <color theme="2" tint="-0.499984740745262"/>
      </bottom>
      <diagonal/>
    </border>
    <border>
      <left/>
      <right style="thin">
        <color theme="7" tint="-0.24994659260841701"/>
      </right>
      <top style="thick">
        <color theme="7" tint="-0.24994659260841701"/>
      </top>
      <bottom/>
      <diagonal/>
    </border>
    <border>
      <left style="medium">
        <color theme="7" tint="-0.24994659260841701"/>
      </left>
      <right style="thin">
        <color theme="1" tint="0.499984740745262"/>
      </right>
      <top/>
      <bottom style="medium">
        <color theme="7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7" tint="-0.24994659260841701"/>
      </bottom>
      <diagonal/>
    </border>
    <border>
      <left style="thin">
        <color theme="1" tint="0.499984740745262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/>
      <right style="thin">
        <color theme="7" tint="-0.24994659260841701"/>
      </right>
      <top/>
      <bottom style="medium">
        <color theme="7" tint="-0.24994659260841701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4" fontId="18" fillId="0" borderId="17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64" fontId="18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164" fontId="30" fillId="0" borderId="37" xfId="0" applyNumberFormat="1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164" fontId="10" fillId="0" borderId="37" xfId="0" applyNumberFormat="1" applyFont="1" applyBorder="1" applyAlignment="1">
      <alignment horizontal="center" vertical="center"/>
    </xf>
    <xf numFmtId="164" fontId="9" fillId="0" borderId="41" xfId="0" applyNumberFormat="1" applyFont="1" applyBorder="1" applyAlignment="1">
      <alignment horizontal="center" vertical="center"/>
    </xf>
    <xf numFmtId="164" fontId="9" fillId="0" borderId="29" xfId="0" applyNumberFormat="1" applyFont="1" applyBorder="1" applyAlignment="1">
      <alignment horizontal="center" vertical="center"/>
    </xf>
    <xf numFmtId="164" fontId="28" fillId="0" borderId="46" xfId="0" applyNumberFormat="1" applyFont="1" applyBorder="1" applyAlignment="1">
      <alignment horizontal="center" vertical="center"/>
    </xf>
    <xf numFmtId="164" fontId="18" fillId="0" borderId="49" xfId="0" applyNumberFormat="1" applyFont="1" applyBorder="1" applyAlignment="1">
      <alignment horizontal="center" vertical="center"/>
    </xf>
    <xf numFmtId="164" fontId="25" fillId="0" borderId="55" xfId="0" applyNumberFormat="1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164" fontId="29" fillId="0" borderId="64" xfId="0" applyNumberFormat="1" applyFont="1" applyBorder="1" applyAlignment="1">
      <alignment horizontal="center" vertical="center"/>
    </xf>
    <xf numFmtId="164" fontId="34" fillId="0" borderId="64" xfId="0" applyNumberFormat="1" applyFont="1" applyBorder="1" applyAlignment="1">
      <alignment horizontal="center" vertical="center"/>
    </xf>
    <xf numFmtId="164" fontId="23" fillId="0" borderId="65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74" xfId="0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0" fillId="0" borderId="75" xfId="0" applyBorder="1" applyAlignment="1">
      <alignment vertical="center"/>
    </xf>
    <xf numFmtId="0" fontId="26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15" fillId="0" borderId="57" xfId="0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164" fontId="18" fillId="0" borderId="81" xfId="0" applyNumberFormat="1" applyFont="1" applyBorder="1" applyAlignment="1">
      <alignment horizontal="center" vertical="center"/>
    </xf>
    <xf numFmtId="0" fontId="18" fillId="0" borderId="81" xfId="0" applyFont="1" applyBorder="1" applyAlignment="1">
      <alignment horizontal="center" vertical="center"/>
    </xf>
    <xf numFmtId="164" fontId="33" fillId="0" borderId="88" xfId="0" applyNumberFormat="1" applyFont="1" applyBorder="1" applyAlignment="1">
      <alignment horizontal="center" vertical="center"/>
    </xf>
    <xf numFmtId="0" fontId="33" fillId="0" borderId="88" xfId="0" applyFont="1" applyBorder="1" applyAlignment="1">
      <alignment horizontal="center" vertical="center"/>
    </xf>
    <xf numFmtId="164" fontId="10" fillId="0" borderId="55" xfId="0" applyNumberFormat="1" applyFont="1" applyBorder="1" applyAlignment="1">
      <alignment horizontal="center" vertical="center"/>
    </xf>
    <xf numFmtId="0" fontId="0" fillId="0" borderId="74" xfId="0" applyBorder="1" applyAlignment="1">
      <alignment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90" xfId="0" applyNumberFormat="1" applyFont="1" applyBorder="1" applyAlignment="1">
      <alignment horizontal="center" vertical="center"/>
    </xf>
    <xf numFmtId="0" fontId="30" fillId="0" borderId="88" xfId="0" applyFont="1" applyBorder="1" applyAlignment="1">
      <alignment horizontal="center" vertical="center"/>
    </xf>
    <xf numFmtId="164" fontId="10" fillId="0" borderId="88" xfId="0" applyNumberFormat="1" applyFont="1" applyBorder="1" applyAlignment="1">
      <alignment horizontal="center" vertical="center"/>
    </xf>
    <xf numFmtId="164" fontId="28" fillId="0" borderId="97" xfId="0" applyNumberFormat="1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6" fillId="0" borderId="57" xfId="0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6" fillId="0" borderId="51" xfId="0" applyFont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164" fontId="28" fillId="0" borderId="41" xfId="0" applyNumberFormat="1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4" fontId="33" fillId="0" borderId="100" xfId="0" applyNumberFormat="1" applyFont="1" applyBorder="1" applyAlignment="1">
      <alignment horizontal="center" vertical="center"/>
    </xf>
    <xf numFmtId="0" fontId="33" fillId="0" borderId="100" xfId="0" applyFont="1" applyBorder="1" applyAlignment="1">
      <alignment horizontal="center" vertical="center"/>
    </xf>
    <xf numFmtId="164" fontId="10" fillId="0" borderId="100" xfId="0" applyNumberFormat="1" applyFont="1" applyBorder="1" applyAlignment="1">
      <alignment horizontal="center" vertical="center"/>
    </xf>
    <xf numFmtId="164" fontId="30" fillId="0" borderId="103" xfId="0" applyNumberFormat="1" applyFont="1" applyBorder="1" applyAlignment="1">
      <alignment horizontal="center" vertical="center"/>
    </xf>
    <xf numFmtId="0" fontId="30" fillId="0" borderId="103" xfId="0" applyFont="1" applyBorder="1" applyAlignment="1">
      <alignment horizontal="center" vertical="center"/>
    </xf>
    <xf numFmtId="164" fontId="10" fillId="0" borderId="103" xfId="0" applyNumberFormat="1" applyFont="1" applyBorder="1" applyAlignment="1">
      <alignment horizontal="center" vertical="center"/>
    </xf>
    <xf numFmtId="164" fontId="28" fillId="0" borderId="107" xfId="0" applyNumberFormat="1" applyFont="1" applyBorder="1" applyAlignment="1">
      <alignment horizontal="center" vertical="center"/>
    </xf>
    <xf numFmtId="164" fontId="10" fillId="0" borderId="111" xfId="0" applyNumberFormat="1" applyFont="1" applyBorder="1" applyAlignment="1">
      <alignment horizontal="center" vertical="center"/>
    </xf>
    <xf numFmtId="164" fontId="25" fillId="0" borderId="111" xfId="0" applyNumberFormat="1" applyFont="1" applyBorder="1" applyAlignment="1">
      <alignment horizontal="center" vertical="center"/>
    </xf>
    <xf numFmtId="0" fontId="25" fillId="0" borderId="11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9" fontId="11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164" fontId="11" fillId="0" borderId="115" xfId="0" applyNumberFormat="1" applyFont="1" applyBorder="1" applyAlignment="1">
      <alignment horizontal="center" vertical="center"/>
    </xf>
    <xf numFmtId="0" fontId="11" fillId="0" borderId="117" xfId="0" applyFont="1" applyBorder="1" applyAlignment="1">
      <alignment horizontal="center" vertical="center"/>
    </xf>
    <xf numFmtId="164" fontId="11" fillId="0" borderId="118" xfId="0" applyNumberFormat="1" applyFont="1" applyBorder="1" applyAlignment="1">
      <alignment horizontal="center" vertical="center"/>
    </xf>
    <xf numFmtId="9" fontId="11" fillId="0" borderId="118" xfId="0" applyNumberFormat="1" applyFont="1" applyBorder="1" applyAlignment="1">
      <alignment horizontal="center" vertical="center"/>
    </xf>
    <xf numFmtId="0" fontId="11" fillId="0" borderId="118" xfId="0" applyFont="1" applyBorder="1" applyAlignment="1">
      <alignment horizontal="center" vertical="center"/>
    </xf>
    <xf numFmtId="165" fontId="11" fillId="0" borderId="118" xfId="0" applyNumberFormat="1" applyFont="1" applyBorder="1" applyAlignment="1">
      <alignment horizontal="center" vertical="center"/>
    </xf>
    <xf numFmtId="0" fontId="11" fillId="0" borderId="120" xfId="0" applyFont="1" applyBorder="1" applyAlignment="1">
      <alignment horizontal="center" vertical="center"/>
    </xf>
    <xf numFmtId="165" fontId="11" fillId="0" borderId="121" xfId="0" applyNumberFormat="1" applyFont="1" applyBorder="1" applyAlignment="1">
      <alignment horizontal="center" vertical="center"/>
    </xf>
    <xf numFmtId="0" fontId="11" fillId="0" borderId="123" xfId="0" applyFont="1" applyBorder="1" applyAlignment="1">
      <alignment horizontal="center" vertical="center" wrapText="1"/>
    </xf>
    <xf numFmtId="0" fontId="11" fillId="0" borderId="124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/>
    </xf>
    <xf numFmtId="164" fontId="43" fillId="0" borderId="8" xfId="0" applyNumberFormat="1" applyFont="1" applyBorder="1" applyAlignment="1">
      <alignment horizontal="center" vertical="center"/>
    </xf>
    <xf numFmtId="9" fontId="43" fillId="0" borderId="8" xfId="0" applyNumberFormat="1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165" fontId="43" fillId="0" borderId="8" xfId="0" applyNumberFormat="1" applyFont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165" fontId="43" fillId="0" borderId="11" xfId="0" applyNumberFormat="1" applyFont="1" applyBorder="1" applyAlignment="1">
      <alignment horizontal="center" vertical="center"/>
    </xf>
    <xf numFmtId="164" fontId="25" fillId="0" borderId="126" xfId="0" applyNumberFormat="1" applyFont="1" applyBorder="1" applyAlignment="1">
      <alignment horizontal="center" vertical="center"/>
    </xf>
    <xf numFmtId="0" fontId="25" fillId="0" borderId="126" xfId="0" applyFont="1" applyBorder="1" applyAlignment="1">
      <alignment horizontal="center" vertical="center"/>
    </xf>
    <xf numFmtId="0" fontId="16" fillId="0" borderId="12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34" fillId="0" borderId="129" xfId="0" applyFont="1" applyBorder="1" applyAlignment="1">
      <alignment horizontal="center" vertical="center"/>
    </xf>
    <xf numFmtId="0" fontId="23" fillId="0" borderId="130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164" fontId="25" fillId="0" borderId="134" xfId="0" applyNumberFormat="1" applyFont="1" applyBorder="1" applyAlignment="1">
      <alignment horizontal="center" vertical="center"/>
    </xf>
    <xf numFmtId="0" fontId="35" fillId="0" borderId="63" xfId="0" applyFont="1" applyBorder="1" applyAlignment="1">
      <alignment horizontal="left" vertical="center"/>
    </xf>
    <xf numFmtId="0" fontId="35" fillId="0" borderId="64" xfId="0" applyFont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5" fillId="0" borderId="23" xfId="0" applyFont="1" applyBorder="1" applyAlignment="1">
      <alignment horizontal="left" vertical="center"/>
    </xf>
    <xf numFmtId="164" fontId="5" fillId="0" borderId="23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0" fontId="25" fillId="0" borderId="131" xfId="0" applyFont="1" applyBorder="1" applyAlignment="1">
      <alignment horizontal="left" vertical="center" wrapText="1"/>
    </xf>
    <xf numFmtId="0" fontId="25" fillId="0" borderId="132" xfId="0" applyFont="1" applyBorder="1" applyAlignment="1">
      <alignment horizontal="left" vertical="center" wrapText="1"/>
    </xf>
    <xf numFmtId="0" fontId="25" fillId="0" borderId="133" xfId="0" applyFont="1" applyBorder="1" applyAlignment="1">
      <alignment horizontal="left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164" fontId="22" fillId="0" borderId="45" xfId="0" applyNumberFormat="1" applyFont="1" applyBorder="1" applyAlignment="1">
      <alignment horizontal="center" vertical="center"/>
    </xf>
    <xf numFmtId="164" fontId="22" fillId="0" borderId="48" xfId="0" applyNumberFormat="1" applyFont="1" applyBorder="1" applyAlignment="1">
      <alignment horizontal="center" vertical="center"/>
    </xf>
    <xf numFmtId="0" fontId="33" fillId="0" borderId="79" xfId="0" applyFont="1" applyBorder="1" applyAlignment="1">
      <alignment horizontal="left" vertical="center"/>
    </xf>
    <xf numFmtId="0" fontId="33" fillId="0" borderId="88" xfId="0" applyFont="1" applyBorder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0" fontId="18" fillId="0" borderId="80" xfId="0" applyFont="1" applyBorder="1" applyAlignment="1">
      <alignment horizontal="left" vertical="center" wrapText="1"/>
    </xf>
    <xf numFmtId="0" fontId="18" fillId="0" borderId="81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164" fontId="7" fillId="0" borderId="29" xfId="0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164" fontId="20" fillId="0" borderId="29" xfId="0" applyNumberFormat="1" applyFont="1" applyBorder="1" applyAlignment="1">
      <alignment horizontal="center" vertical="center"/>
    </xf>
    <xf numFmtId="164" fontId="20" fillId="0" borderId="3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0" fontId="34" fillId="0" borderId="127" xfId="0" applyFont="1" applyBorder="1" applyAlignment="1">
      <alignment horizontal="center" vertical="center"/>
    </xf>
    <xf numFmtId="0" fontId="34" fillId="0" borderId="12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0" fillId="0" borderId="36" xfId="0" applyFont="1" applyBorder="1" applyAlignment="1">
      <alignment horizontal="left" vertical="center"/>
    </xf>
    <xf numFmtId="0" fontId="30" fillId="0" borderId="37" xfId="0" applyFont="1" applyBorder="1" applyAlignment="1">
      <alignment horizontal="left" vertical="center"/>
    </xf>
    <xf numFmtId="164" fontId="5" fillId="0" borderId="37" xfId="0" applyNumberFormat="1" applyFont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0" fontId="30" fillId="0" borderId="36" xfId="0" applyFont="1" applyBorder="1" applyAlignment="1">
      <alignment horizontal="left" vertical="center" wrapText="1"/>
    </xf>
    <xf numFmtId="0" fontId="30" fillId="0" borderId="37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164" fontId="7" fillId="0" borderId="40" xfId="0" applyNumberFormat="1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164" fontId="32" fillId="0" borderId="40" xfId="0" applyNumberFormat="1" applyFont="1" applyBorder="1" applyAlignment="1">
      <alignment horizontal="center" vertical="center"/>
    </xf>
    <xf numFmtId="164" fontId="32" fillId="0" borderId="43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41" fillId="0" borderId="22" xfId="0" applyFont="1" applyBorder="1" applyAlignment="1">
      <alignment horizontal="left" vertical="center"/>
    </xf>
    <xf numFmtId="0" fontId="41" fillId="0" borderId="23" xfId="0" applyFont="1" applyBorder="1" applyAlignment="1">
      <alignment horizontal="left" vertical="center"/>
    </xf>
    <xf numFmtId="0" fontId="42" fillId="0" borderId="125" xfId="0" applyFont="1" applyBorder="1" applyAlignment="1">
      <alignment horizontal="left" vertical="center" wrapText="1"/>
    </xf>
    <xf numFmtId="0" fontId="42" fillId="0" borderId="126" xfId="0" applyFont="1" applyBorder="1" applyAlignment="1">
      <alignment horizontal="left" vertical="center" wrapText="1"/>
    </xf>
    <xf numFmtId="0" fontId="23" fillId="0" borderId="56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9" fillId="0" borderId="79" xfId="0" applyFont="1" applyBorder="1" applyAlignment="1">
      <alignment horizontal="left" vertical="center"/>
    </xf>
    <xf numFmtId="0" fontId="39" fillId="0" borderId="88" xfId="0" applyFont="1" applyBorder="1" applyAlignment="1">
      <alignment horizontal="left" vertical="center"/>
    </xf>
    <xf numFmtId="0" fontId="40" fillId="0" borderId="80" xfId="0" applyFont="1" applyBorder="1" applyAlignment="1">
      <alignment horizontal="left" vertical="center" wrapText="1"/>
    </xf>
    <xf numFmtId="0" fontId="40" fillId="0" borderId="81" xfId="0" applyFont="1" applyBorder="1" applyAlignment="1">
      <alignment horizontal="left" vertical="center" wrapText="1"/>
    </xf>
    <xf numFmtId="0" fontId="38" fillId="0" borderId="36" xfId="0" applyFont="1" applyBorder="1" applyAlignment="1">
      <alignment horizontal="left" vertical="center" wrapText="1"/>
    </xf>
    <xf numFmtId="0" fontId="38" fillId="0" borderId="37" xfId="0" applyFont="1" applyBorder="1" applyAlignment="1">
      <alignment horizontal="left" vertical="center" wrapText="1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38" fillId="0" borderId="36" xfId="0" applyFont="1" applyBorder="1" applyAlignment="1">
      <alignment horizontal="left" vertical="center"/>
    </xf>
    <xf numFmtId="0" fontId="38" fillId="0" borderId="37" xfId="0" applyFont="1" applyBorder="1" applyAlignment="1">
      <alignment horizontal="left" vertical="center"/>
    </xf>
    <xf numFmtId="0" fontId="38" fillId="0" borderId="76" xfId="0" applyFont="1" applyBorder="1" applyAlignment="1">
      <alignment horizontal="left" vertical="center"/>
    </xf>
    <xf numFmtId="0" fontId="38" fillId="0" borderId="77" xfId="0" applyFont="1" applyBorder="1" applyAlignment="1">
      <alignment horizontal="left" vertical="center"/>
    </xf>
    <xf numFmtId="0" fontId="38" fillId="0" borderId="78" xfId="0" applyFont="1" applyBorder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43" fillId="0" borderId="7" xfId="0" applyFont="1" applyBorder="1" applyAlignment="1">
      <alignment horizontal="left" vertical="center"/>
    </xf>
    <xf numFmtId="0" fontId="43" fillId="0" borderId="3" xfId="0" applyFont="1" applyBorder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11" fillId="0" borderId="122" xfId="0" applyFont="1" applyBorder="1" applyAlignment="1">
      <alignment horizontal="center" vertical="center"/>
    </xf>
    <xf numFmtId="0" fontId="11" fillId="0" borderId="123" xfId="0" applyFont="1" applyBorder="1" applyAlignment="1">
      <alignment horizontal="center" vertical="center"/>
    </xf>
    <xf numFmtId="0" fontId="43" fillId="0" borderId="7" xfId="0" applyFont="1" applyBorder="1" applyAlignment="1">
      <alignment horizontal="left" vertical="center" wrapText="1"/>
    </xf>
    <xf numFmtId="0" fontId="43" fillId="0" borderId="3" xfId="0" applyFont="1" applyBorder="1" applyAlignment="1">
      <alignment horizontal="left" vertical="center" wrapText="1"/>
    </xf>
    <xf numFmtId="0" fontId="43" fillId="0" borderId="9" xfId="0" applyFont="1" applyBorder="1" applyAlignment="1">
      <alignment horizontal="left" vertical="center"/>
    </xf>
    <xf numFmtId="0" fontId="43" fillId="0" borderId="10" xfId="0" applyFont="1" applyBorder="1" applyAlignment="1">
      <alignment horizontal="left" vertical="center"/>
    </xf>
    <xf numFmtId="0" fontId="43" fillId="0" borderId="7" xfId="0" applyFont="1" applyBorder="1" applyAlignment="1">
      <alignment horizontal="left"/>
    </xf>
    <xf numFmtId="0" fontId="43" fillId="0" borderId="3" xfId="0" applyFont="1" applyBorder="1" applyAlignment="1">
      <alignment horizontal="left"/>
    </xf>
    <xf numFmtId="0" fontId="11" fillId="0" borderId="116" xfId="0" applyFont="1" applyBorder="1" applyAlignment="1">
      <alignment horizontal="left" vertical="center"/>
    </xf>
    <xf numFmtId="0" fontId="11" fillId="0" borderId="117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3" xfId="0" applyFont="1" applyBorder="1" applyAlignment="1">
      <alignment horizontal="left" vertical="center"/>
    </xf>
    <xf numFmtId="0" fontId="11" fillId="0" borderId="114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9" xfId="0" applyFont="1" applyBorder="1" applyAlignment="1">
      <alignment horizontal="left" vertical="center"/>
    </xf>
    <xf numFmtId="0" fontId="11" fillId="0" borderId="120" xfId="0" applyFont="1" applyBorder="1" applyAlignment="1">
      <alignment horizontal="left" vertical="center"/>
    </xf>
    <xf numFmtId="0" fontId="11" fillId="0" borderId="69" xfId="0" applyFont="1" applyBorder="1" applyAlignment="1">
      <alignment horizontal="left" vertical="center"/>
    </xf>
    <xf numFmtId="0" fontId="11" fillId="0" borderId="70" xfId="0" applyFont="1" applyBorder="1" applyAlignment="1">
      <alignment horizontal="left" vertical="center"/>
    </xf>
    <xf numFmtId="0" fontId="11" fillId="0" borderId="71" xfId="0" applyFont="1" applyBorder="1" applyAlignment="1">
      <alignment horizontal="left" vertical="center"/>
    </xf>
    <xf numFmtId="0" fontId="11" fillId="0" borderId="69" xfId="0" applyFont="1" applyBorder="1" applyAlignment="1">
      <alignment horizontal="left"/>
    </xf>
    <xf numFmtId="0" fontId="11" fillId="0" borderId="70" xfId="0" applyFont="1" applyBorder="1" applyAlignment="1">
      <alignment horizontal="left"/>
    </xf>
    <xf numFmtId="0" fontId="11" fillId="0" borderId="71" xfId="0" applyFont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49" fillId="0" borderId="33" xfId="0" applyFont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3" fillId="0" borderId="72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2" fillId="0" borderId="9" xfId="0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0" fontId="30" fillId="0" borderId="76" xfId="0" applyFont="1" applyBorder="1" applyAlignment="1">
      <alignment horizontal="left" vertical="center"/>
    </xf>
    <xf numFmtId="0" fontId="30" fillId="0" borderId="77" xfId="0" applyFont="1" applyBorder="1" applyAlignment="1">
      <alignment horizontal="left" vertical="center"/>
    </xf>
    <xf numFmtId="0" fontId="30" fillId="0" borderId="78" xfId="0" applyFont="1" applyBorder="1" applyAlignment="1">
      <alignment horizontal="left" vertical="center"/>
    </xf>
    <xf numFmtId="0" fontId="48" fillId="0" borderId="50" xfId="0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4" fillId="0" borderId="40" xfId="0" applyNumberFormat="1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53" fillId="0" borderId="42" xfId="0" applyFont="1" applyBorder="1" applyAlignment="1">
      <alignment horizontal="center" vertical="center" wrapText="1"/>
    </xf>
    <xf numFmtId="0" fontId="53" fillId="0" borderId="40" xfId="0" applyFont="1" applyBorder="1" applyAlignment="1">
      <alignment horizontal="center" vertical="center" wrapText="1"/>
    </xf>
    <xf numFmtId="164" fontId="50" fillId="0" borderId="40" xfId="0" applyNumberFormat="1" applyFont="1" applyBorder="1" applyAlignment="1">
      <alignment horizontal="center" vertical="center"/>
    </xf>
    <xf numFmtId="164" fontId="50" fillId="0" borderId="43" xfId="0" applyNumberFormat="1" applyFont="1" applyBorder="1" applyAlignment="1">
      <alignment horizontal="center" vertical="center"/>
    </xf>
    <xf numFmtId="0" fontId="33" fillId="0" borderId="79" xfId="0" applyFont="1" applyBorder="1" applyAlignment="1">
      <alignment horizontal="left" vertical="center" wrapText="1"/>
    </xf>
    <xf numFmtId="0" fontId="33" fillId="0" borderId="88" xfId="0" applyFont="1" applyBorder="1" applyAlignment="1">
      <alignment horizontal="left" vertical="center" wrapText="1"/>
    </xf>
    <xf numFmtId="0" fontId="45" fillId="0" borderId="56" xfId="0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7" fillId="0" borderId="20" xfId="0" applyFont="1" applyBorder="1" applyAlignment="1">
      <alignment horizontal="center" vertical="center"/>
    </xf>
    <xf numFmtId="0" fontId="47" fillId="0" borderId="21" xfId="0" applyFont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 wrapText="1"/>
    </xf>
    <xf numFmtId="0" fontId="8" fillId="0" borderId="90" xfId="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164" fontId="7" fillId="0" borderId="90" xfId="0" applyNumberFormat="1" applyFont="1" applyBorder="1" applyAlignment="1">
      <alignment horizontal="center" vertical="center" wrapText="1"/>
    </xf>
    <xf numFmtId="0" fontId="7" fillId="0" borderId="92" xfId="0" applyFont="1" applyBorder="1" applyAlignment="1">
      <alignment horizontal="center" vertical="center" wrapText="1"/>
    </xf>
    <xf numFmtId="0" fontId="54" fillId="0" borderId="90" xfId="0" applyFont="1" applyBorder="1" applyAlignment="1">
      <alignment horizontal="center" vertical="center" wrapText="1"/>
    </xf>
    <xf numFmtId="164" fontId="51" fillId="0" borderId="29" xfId="0" applyNumberFormat="1" applyFont="1" applyBorder="1" applyAlignment="1">
      <alignment horizontal="center" vertical="center"/>
    </xf>
    <xf numFmtId="164" fontId="51" fillId="0" borderId="30" xfId="0" applyNumberFormat="1" applyFont="1" applyBorder="1" applyAlignment="1">
      <alignment horizontal="center" vertical="center"/>
    </xf>
    <xf numFmtId="0" fontId="25" fillId="0" borderId="22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0" fontId="8" fillId="0" borderId="95" xfId="0" applyFont="1" applyBorder="1" applyAlignment="1">
      <alignment horizontal="center" vertical="center" wrapText="1"/>
    </xf>
    <xf numFmtId="0" fontId="8" fillId="0" borderId="96" xfId="0" applyFont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164" fontId="7" fillId="0" borderId="96" xfId="0" applyNumberFormat="1" applyFont="1" applyBorder="1" applyAlignment="1">
      <alignment horizontal="center" vertical="center" wrapText="1"/>
    </xf>
    <xf numFmtId="0" fontId="7" fillId="0" borderId="97" xfId="0" applyFont="1" applyBorder="1" applyAlignment="1">
      <alignment horizontal="center" vertical="center" wrapText="1"/>
    </xf>
    <xf numFmtId="0" fontId="55" fillId="0" borderId="98" xfId="0" applyFont="1" applyBorder="1" applyAlignment="1">
      <alignment horizontal="center" vertical="center" wrapText="1"/>
    </xf>
    <xf numFmtId="0" fontId="55" fillId="0" borderId="96" xfId="0" applyFont="1" applyBorder="1" applyAlignment="1">
      <alignment horizontal="center" vertical="center" wrapText="1"/>
    </xf>
    <xf numFmtId="164" fontId="52" fillId="0" borderId="45" xfId="0" applyNumberFormat="1" applyFont="1" applyBorder="1" applyAlignment="1">
      <alignment horizontal="center" vertical="center"/>
    </xf>
    <xf numFmtId="164" fontId="52" fillId="0" borderId="48" xfId="0" applyNumberFormat="1" applyFont="1" applyBorder="1" applyAlignment="1">
      <alignment horizontal="center" vertical="center"/>
    </xf>
    <xf numFmtId="164" fontId="5" fillId="0" borderId="93" xfId="0" applyNumberFormat="1" applyFont="1" applyBorder="1" applyAlignment="1">
      <alignment horizontal="center" vertical="center"/>
    </xf>
    <xf numFmtId="164" fontId="5" fillId="0" borderId="94" xfId="0" applyNumberFormat="1" applyFont="1" applyBorder="1" applyAlignment="1">
      <alignment horizontal="center" vertical="center"/>
    </xf>
    <xf numFmtId="0" fontId="33" fillId="0" borderId="82" xfId="0" applyFont="1" applyBorder="1" applyAlignment="1">
      <alignment horizontal="left" vertical="center"/>
    </xf>
    <xf numFmtId="0" fontId="33" fillId="0" borderId="83" xfId="0" applyFont="1" applyBorder="1" applyAlignment="1">
      <alignment horizontal="left" vertical="center"/>
    </xf>
    <xf numFmtId="0" fontId="33" fillId="0" borderId="84" xfId="0" applyFont="1" applyBorder="1" applyAlignment="1">
      <alignment horizontal="left" vertical="center"/>
    </xf>
    <xf numFmtId="0" fontId="25" fillId="0" borderId="85" xfId="0" applyFont="1" applyBorder="1" applyAlignment="1">
      <alignment horizontal="left" vertical="center"/>
    </xf>
    <xf numFmtId="0" fontId="25" fillId="0" borderId="59" xfId="0" applyFont="1" applyBorder="1" applyAlignment="1">
      <alignment horizontal="left" vertical="center"/>
    </xf>
    <xf numFmtId="0" fontId="25" fillId="0" borderId="60" xfId="0" applyFont="1" applyBorder="1" applyAlignment="1">
      <alignment horizontal="left" vertical="center"/>
    </xf>
    <xf numFmtId="0" fontId="25" fillId="0" borderId="86" xfId="0" applyFont="1" applyBorder="1" applyAlignment="1">
      <alignment horizontal="left" vertical="center" wrapText="1"/>
    </xf>
    <xf numFmtId="0" fontId="25" fillId="0" borderId="61" xfId="0" applyFont="1" applyBorder="1" applyAlignment="1">
      <alignment horizontal="left" vertical="center" wrapText="1"/>
    </xf>
    <xf numFmtId="0" fontId="25" fillId="0" borderId="62" xfId="0" applyFont="1" applyBorder="1" applyAlignment="1">
      <alignment horizontal="left" vertical="center" wrapText="1"/>
    </xf>
    <xf numFmtId="0" fontId="56" fillId="0" borderId="99" xfId="0" applyFont="1" applyBorder="1" applyAlignment="1">
      <alignment horizontal="left" vertical="center" wrapText="1"/>
    </xf>
    <xf numFmtId="0" fontId="56" fillId="0" borderId="100" xfId="0" applyFont="1" applyBorder="1" applyAlignment="1">
      <alignment horizontal="left" vertical="center" wrapText="1"/>
    </xf>
    <xf numFmtId="164" fontId="5" fillId="0" borderId="100" xfId="0" applyNumberFormat="1" applyFont="1" applyBorder="1" applyAlignment="1">
      <alignment horizontal="center" vertical="center"/>
    </xf>
    <xf numFmtId="164" fontId="5" fillId="0" borderId="101" xfId="0" applyNumberFormat="1" applyFont="1" applyBorder="1" applyAlignment="1">
      <alignment horizontal="center" vertical="center"/>
    </xf>
    <xf numFmtId="0" fontId="42" fillId="0" borderId="22" xfId="0" applyFont="1" applyBorder="1" applyAlignment="1">
      <alignment horizontal="left" vertical="center" wrapText="1"/>
    </xf>
    <xf numFmtId="0" fontId="42" fillId="0" borderId="23" xfId="0" applyFont="1" applyBorder="1" applyAlignment="1">
      <alignment horizontal="left" vertical="center" wrapText="1"/>
    </xf>
    <xf numFmtId="0" fontId="38" fillId="0" borderId="102" xfId="0" applyFont="1" applyBorder="1" applyAlignment="1">
      <alignment horizontal="left" vertical="center" wrapText="1"/>
    </xf>
    <xf numFmtId="0" fontId="38" fillId="0" borderId="103" xfId="0" applyFont="1" applyBorder="1" applyAlignment="1">
      <alignment horizontal="left" vertical="center" wrapText="1"/>
    </xf>
    <xf numFmtId="164" fontId="5" fillId="0" borderId="103" xfId="0" applyNumberFormat="1" applyFont="1" applyBorder="1" applyAlignment="1">
      <alignment horizontal="center" vertical="center"/>
    </xf>
    <xf numFmtId="164" fontId="5" fillId="0" borderId="104" xfId="0" applyNumberFormat="1" applyFont="1" applyBorder="1" applyAlignment="1">
      <alignment horizontal="center" vertical="center"/>
    </xf>
    <xf numFmtId="0" fontId="41" fillId="0" borderId="110" xfId="0" applyFont="1" applyBorder="1" applyAlignment="1">
      <alignment horizontal="left" vertical="center" wrapText="1"/>
    </xf>
    <xf numFmtId="0" fontId="41" fillId="0" borderId="111" xfId="0" applyFont="1" applyBorder="1" applyAlignment="1">
      <alignment horizontal="left" vertical="center" wrapText="1"/>
    </xf>
    <xf numFmtId="164" fontId="5" fillId="0" borderId="111" xfId="0" applyNumberFormat="1" applyFont="1" applyBorder="1" applyAlignment="1">
      <alignment horizontal="center" vertical="center"/>
    </xf>
    <xf numFmtId="164" fontId="5" fillId="0" borderId="112" xfId="0" applyNumberFormat="1" applyFont="1" applyBorder="1" applyAlignment="1">
      <alignment horizontal="center" vertical="center"/>
    </xf>
    <xf numFmtId="0" fontId="8" fillId="0" borderId="105" xfId="0" applyFont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0" fontId="4" fillId="0" borderId="108" xfId="0" applyFont="1" applyBorder="1" applyAlignment="1">
      <alignment horizontal="center" vertical="center" wrapText="1"/>
    </xf>
    <xf numFmtId="0" fontId="4" fillId="0" borderId="106" xfId="0" applyFont="1" applyBorder="1" applyAlignment="1">
      <alignment horizontal="center" vertical="center" wrapText="1"/>
    </xf>
    <xf numFmtId="164" fontId="7" fillId="0" borderId="106" xfId="0" applyNumberFormat="1" applyFont="1" applyBorder="1" applyAlignment="1">
      <alignment horizontal="center" vertical="center" wrapText="1"/>
    </xf>
    <xf numFmtId="0" fontId="7" fillId="0" borderId="107" xfId="0" applyFont="1" applyBorder="1" applyAlignment="1">
      <alignment horizontal="center" vertical="center" wrapText="1"/>
    </xf>
    <xf numFmtId="0" fontId="21" fillId="0" borderId="108" xfId="0" applyFont="1" applyBorder="1" applyAlignment="1">
      <alignment horizontal="center" vertical="center" wrapText="1"/>
    </xf>
    <xf numFmtId="0" fontId="21" fillId="0" borderId="106" xfId="0" applyFont="1" applyBorder="1" applyAlignment="1">
      <alignment horizontal="center" vertical="center" wrapText="1"/>
    </xf>
    <xf numFmtId="164" fontId="22" fillId="0" borderId="106" xfId="0" applyNumberFormat="1" applyFont="1" applyBorder="1" applyAlignment="1">
      <alignment horizontal="center" vertical="center"/>
    </xf>
    <xf numFmtId="164" fontId="22" fillId="0" borderId="109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7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33" fillId="0" borderId="52" xfId="0" applyFont="1" applyBorder="1" applyAlignment="1">
      <alignment horizontal="left" vertical="center"/>
    </xf>
    <xf numFmtId="0" fontId="33" fillId="0" borderId="53" xfId="0" applyFont="1" applyBorder="1" applyAlignment="1">
      <alignment horizontal="left" vertical="center"/>
    </xf>
    <xf numFmtId="0" fontId="33" fillId="0" borderId="54" xfId="0" applyFont="1" applyBorder="1" applyAlignment="1">
      <alignment horizontal="left" vertical="center"/>
    </xf>
    <xf numFmtId="0" fontId="25" fillId="0" borderId="58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24" fillId="0" borderId="22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0" fontId="13" fillId="0" borderId="73" xfId="0" applyFont="1" applyBorder="1" applyAlignment="1">
      <alignment horizontal="left" vertical="center"/>
    </xf>
    <xf numFmtId="0" fontId="13" fillId="0" borderId="66" xfId="0" applyFont="1" applyBorder="1" applyAlignment="1">
      <alignment horizontal="left" vertical="center"/>
    </xf>
    <xf numFmtId="0" fontId="13" fillId="0" borderId="67" xfId="0" applyFont="1" applyBorder="1" applyAlignment="1">
      <alignment horizontal="left" vertical="center"/>
    </xf>
    <xf numFmtId="0" fontId="13" fillId="0" borderId="68" xfId="0" applyFont="1" applyBorder="1" applyAlignment="1">
      <alignment horizontal="left" vertical="center"/>
    </xf>
    <xf numFmtId="0" fontId="13" fillId="0" borderId="69" xfId="0" applyFont="1" applyBorder="1" applyAlignment="1">
      <alignment horizontal="left" vertical="center"/>
    </xf>
    <xf numFmtId="0" fontId="13" fillId="0" borderId="70" xfId="0" applyFont="1" applyBorder="1" applyAlignment="1">
      <alignment horizontal="left" vertical="center"/>
    </xf>
    <xf numFmtId="0" fontId="13" fillId="0" borderId="71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  <color rgb="FF800000"/>
      <color rgb="FF582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572855</xdr:colOff>
      <xdr:row>1</xdr:row>
      <xdr:rowOff>182879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2455" cy="3657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572855</xdr:colOff>
      <xdr:row>1</xdr:row>
      <xdr:rowOff>182879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2455" cy="3657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0</xdr:row>
      <xdr:rowOff>3</xdr:rowOff>
    </xdr:from>
    <xdr:to>
      <xdr:col>2</xdr:col>
      <xdr:colOff>391212</xdr:colOff>
      <xdr:row>2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1" y="3"/>
          <a:ext cx="1595171" cy="47243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548641</xdr:colOff>
      <xdr:row>2</xdr:row>
      <xdr:rowOff>117194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30680" cy="4829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15242</xdr:colOff>
      <xdr:row>0</xdr:row>
      <xdr:rowOff>3</xdr:rowOff>
    </xdr:from>
    <xdr:to>
      <xdr:col>2</xdr:col>
      <xdr:colOff>22860</xdr:colOff>
      <xdr:row>1</xdr:row>
      <xdr:rowOff>180466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2" y="3"/>
          <a:ext cx="1226818" cy="3633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7621</xdr:colOff>
      <xdr:row>0</xdr:row>
      <xdr:rowOff>22860</xdr:rowOff>
    </xdr:from>
    <xdr:to>
      <xdr:col>4</xdr:col>
      <xdr:colOff>83821</xdr:colOff>
      <xdr:row>3</xdr:row>
      <xdr:rowOff>7939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1" y="22860"/>
          <a:ext cx="1905000" cy="564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-148252</xdr:colOff>
      <xdr:row>0</xdr:row>
      <xdr:rowOff>-49803</xdr:rowOff>
    </xdr:from>
    <xdr:to>
      <xdr:col>2</xdr:col>
      <xdr:colOff>554704</xdr:colOff>
      <xdr:row>2</xdr:row>
      <xdr:rowOff>57426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-148252" y="-49803"/>
          <a:ext cx="1884056" cy="5739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0</xdr:row>
      <xdr:rowOff>3</xdr:rowOff>
    </xdr:from>
    <xdr:to>
      <xdr:col>2</xdr:col>
      <xdr:colOff>391212</xdr:colOff>
      <xdr:row>2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1" y="3"/>
          <a:ext cx="1595171" cy="4724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548641</xdr:colOff>
      <xdr:row>2</xdr:row>
      <xdr:rowOff>117194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30680" cy="4829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548641</xdr:colOff>
      <xdr:row>2</xdr:row>
      <xdr:rowOff>117194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30680" cy="4829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3</xdr:col>
      <xdr:colOff>586740</xdr:colOff>
      <xdr:row>1</xdr:row>
      <xdr:rowOff>156197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0"/>
          <a:ext cx="1196339" cy="3543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3</xdr:col>
      <xdr:colOff>586740</xdr:colOff>
      <xdr:row>1</xdr:row>
      <xdr:rowOff>156197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0"/>
          <a:ext cx="1196339" cy="3543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3</xdr:col>
      <xdr:colOff>586740</xdr:colOff>
      <xdr:row>1</xdr:row>
      <xdr:rowOff>156197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0"/>
          <a:ext cx="1196339" cy="3543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3</xdr:col>
      <xdr:colOff>586740</xdr:colOff>
      <xdr:row>1</xdr:row>
      <xdr:rowOff>156197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0"/>
          <a:ext cx="1196339" cy="354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25" sqref="N25:O30"/>
    </sheetView>
  </sheetViews>
  <sheetFormatPr defaultColWidth="8.85546875" defaultRowHeight="15" x14ac:dyDescent="0.25"/>
  <cols>
    <col min="1" max="4" width="8.85546875" style="1"/>
    <col min="5" max="5" width="11.28515625" style="1" bestFit="1" customWidth="1"/>
    <col min="6" max="8" width="8.85546875" style="1"/>
    <col min="9" max="9" width="8" style="1" customWidth="1"/>
    <col min="10" max="10" width="6.28515625" style="1" customWidth="1"/>
    <col min="11" max="12" width="9" style="1" bestFit="1" customWidth="1"/>
    <col min="13" max="13" width="10.28515625" style="1" bestFit="1" customWidth="1"/>
    <col min="14" max="16384" width="8.85546875" style="1"/>
  </cols>
  <sheetData>
    <row r="1" spans="1:17" ht="14.45" customHeight="1" x14ac:dyDescent="0.25">
      <c r="B1" s="34"/>
      <c r="C1" s="34"/>
      <c r="D1" s="172" t="s">
        <v>163</v>
      </c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39"/>
    </row>
    <row r="2" spans="1:17" ht="14.45" customHeight="1" x14ac:dyDescent="0.25">
      <c r="B2" s="34"/>
      <c r="C2" s="34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39"/>
    </row>
    <row r="3" spans="1:17" ht="10.15" customHeight="1" thickBot="1" x14ac:dyDescent="0.3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7" ht="19.899999999999999" customHeight="1" thickTop="1" thickBot="1" x14ac:dyDescent="0.3">
      <c r="A4" s="174" t="s">
        <v>164</v>
      </c>
      <c r="B4" s="175"/>
      <c r="C4" s="175"/>
      <c r="D4" s="175"/>
      <c r="E4" s="175"/>
      <c r="F4" s="175"/>
      <c r="G4" s="175"/>
      <c r="H4" s="175"/>
      <c r="I4" s="175"/>
      <c r="J4" s="175"/>
      <c r="K4" s="20" t="s">
        <v>0</v>
      </c>
      <c r="L4" s="20" t="s">
        <v>3</v>
      </c>
      <c r="M4" s="21" t="s">
        <v>0</v>
      </c>
      <c r="N4" s="176" t="s">
        <v>2</v>
      </c>
      <c r="O4" s="177"/>
    </row>
    <row r="5" spans="1:17" ht="16.899999999999999" customHeight="1" thickBot="1" x14ac:dyDescent="0.3">
      <c r="A5" s="156" t="s">
        <v>85</v>
      </c>
      <c r="B5" s="157"/>
      <c r="C5" s="157"/>
      <c r="D5" s="157"/>
      <c r="E5" s="157"/>
      <c r="F5" s="157"/>
      <c r="G5" s="157"/>
      <c r="H5" s="157"/>
      <c r="I5" s="157"/>
      <c r="J5" s="157"/>
      <c r="K5" s="22">
        <v>100</v>
      </c>
      <c r="L5" s="23">
        <v>1</v>
      </c>
      <c r="M5" s="24">
        <f>K5*L5</f>
        <v>100</v>
      </c>
      <c r="N5" s="158">
        <f>M5*0.85</f>
        <v>85</v>
      </c>
      <c r="O5" s="159"/>
      <c r="Q5" s="40"/>
    </row>
    <row r="6" spans="1:17" ht="16.899999999999999" customHeight="1" thickBot="1" x14ac:dyDescent="0.3">
      <c r="A6" s="156" t="s">
        <v>39</v>
      </c>
      <c r="B6" s="157"/>
      <c r="C6" s="157"/>
      <c r="D6" s="157"/>
      <c r="E6" s="157"/>
      <c r="F6" s="157"/>
      <c r="G6" s="157"/>
      <c r="H6" s="157"/>
      <c r="I6" s="157"/>
      <c r="J6" s="157"/>
      <c r="K6" s="22">
        <v>49</v>
      </c>
      <c r="L6" s="23">
        <v>1</v>
      </c>
      <c r="M6" s="24">
        <f t="shared" ref="M6:M10" si="0">K6*L6</f>
        <v>49</v>
      </c>
      <c r="N6" s="158">
        <f t="shared" ref="N6:N10" si="1">M6*0.85</f>
        <v>41.65</v>
      </c>
      <c r="O6" s="159"/>
    </row>
    <row r="7" spans="1:17" ht="16.899999999999999" customHeight="1" thickBot="1" x14ac:dyDescent="0.3">
      <c r="A7" s="156" t="s">
        <v>165</v>
      </c>
      <c r="B7" s="157"/>
      <c r="C7" s="157"/>
      <c r="D7" s="157"/>
      <c r="E7" s="157"/>
      <c r="F7" s="157"/>
      <c r="G7" s="157"/>
      <c r="H7" s="157"/>
      <c r="I7" s="157"/>
      <c r="J7" s="157"/>
      <c r="K7" s="22">
        <v>1300</v>
      </c>
      <c r="L7" s="23">
        <v>2</v>
      </c>
      <c r="M7" s="24">
        <f t="shared" si="0"/>
        <v>2600</v>
      </c>
      <c r="N7" s="158">
        <f t="shared" si="1"/>
        <v>2210</v>
      </c>
      <c r="O7" s="159"/>
    </row>
    <row r="8" spans="1:17" ht="16.899999999999999" customHeight="1" thickBot="1" x14ac:dyDescent="0.3">
      <c r="A8" s="156" t="s">
        <v>169</v>
      </c>
      <c r="B8" s="157"/>
      <c r="C8" s="157"/>
      <c r="D8" s="157"/>
      <c r="E8" s="157"/>
      <c r="F8" s="157"/>
      <c r="G8" s="157"/>
      <c r="H8" s="157"/>
      <c r="I8" s="157"/>
      <c r="J8" s="157"/>
      <c r="K8" s="22">
        <v>500</v>
      </c>
      <c r="L8" s="23">
        <v>2</v>
      </c>
      <c r="M8" s="24">
        <f t="shared" si="0"/>
        <v>1000</v>
      </c>
      <c r="N8" s="158">
        <f t="shared" si="1"/>
        <v>850</v>
      </c>
      <c r="O8" s="159"/>
    </row>
    <row r="9" spans="1:17" ht="16.899999999999999" customHeight="1" thickBot="1" x14ac:dyDescent="0.3">
      <c r="A9" s="156" t="s">
        <v>167</v>
      </c>
      <c r="B9" s="157"/>
      <c r="C9" s="157"/>
      <c r="D9" s="157"/>
      <c r="E9" s="157"/>
      <c r="F9" s="157"/>
      <c r="G9" s="157"/>
      <c r="H9" s="157"/>
      <c r="I9" s="157"/>
      <c r="J9" s="157"/>
      <c r="K9" s="22">
        <v>75</v>
      </c>
      <c r="L9" s="23">
        <v>2</v>
      </c>
      <c r="M9" s="24">
        <f t="shared" si="0"/>
        <v>150</v>
      </c>
      <c r="N9" s="158">
        <f t="shared" si="1"/>
        <v>127.5</v>
      </c>
      <c r="O9" s="159"/>
    </row>
    <row r="10" spans="1:17" ht="16.899999999999999" customHeight="1" thickBot="1" x14ac:dyDescent="0.3">
      <c r="A10" s="156" t="s">
        <v>168</v>
      </c>
      <c r="B10" s="157"/>
      <c r="C10" s="157"/>
      <c r="D10" s="157"/>
      <c r="E10" s="157"/>
      <c r="F10" s="157"/>
      <c r="G10" s="157"/>
      <c r="H10" s="157"/>
      <c r="I10" s="157"/>
      <c r="J10" s="157"/>
      <c r="K10" s="22">
        <v>95</v>
      </c>
      <c r="L10" s="23">
        <v>1</v>
      </c>
      <c r="M10" s="24">
        <f t="shared" si="0"/>
        <v>95</v>
      </c>
      <c r="N10" s="158">
        <f t="shared" si="1"/>
        <v>80.75</v>
      </c>
      <c r="O10" s="159"/>
    </row>
    <row r="11" spans="1:17" ht="16.899999999999999" customHeight="1" thickBot="1" x14ac:dyDescent="0.3">
      <c r="A11" s="160" t="s">
        <v>35</v>
      </c>
      <c r="B11" s="161"/>
      <c r="C11" s="161"/>
      <c r="D11" s="161"/>
      <c r="E11" s="161"/>
      <c r="F11" s="161"/>
      <c r="G11" s="161"/>
      <c r="H11" s="161"/>
      <c r="I11" s="161"/>
      <c r="J11" s="161"/>
      <c r="K11" s="22">
        <v>150</v>
      </c>
      <c r="L11" s="23">
        <v>1</v>
      </c>
      <c r="M11" s="24">
        <v>150</v>
      </c>
      <c r="N11" s="158" t="s">
        <v>6</v>
      </c>
      <c r="O11" s="159"/>
    </row>
    <row r="12" spans="1:17" ht="25.9" customHeight="1" thickBot="1" x14ac:dyDescent="0.3">
      <c r="A12" s="162" t="s">
        <v>7</v>
      </c>
      <c r="B12" s="163"/>
      <c r="C12" s="163"/>
      <c r="D12" s="163"/>
      <c r="E12" s="25">
        <f>SUM(M5:M11)</f>
        <v>4144</v>
      </c>
      <c r="F12" s="164" t="s">
        <v>8</v>
      </c>
      <c r="G12" s="165"/>
      <c r="H12" s="166">
        <f>E12-N12</f>
        <v>749</v>
      </c>
      <c r="I12" s="167"/>
      <c r="J12" s="168" t="s">
        <v>5</v>
      </c>
      <c r="K12" s="169"/>
      <c r="L12" s="169"/>
      <c r="M12" s="169"/>
      <c r="N12" s="170">
        <v>3395</v>
      </c>
      <c r="O12" s="171"/>
    </row>
    <row r="13" spans="1:17" ht="10.15" customHeight="1" thickTop="1" thickBot="1" x14ac:dyDescent="0.3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</row>
    <row r="14" spans="1:17" ht="20.45" customHeight="1" thickTop="1" thickBot="1" x14ac:dyDescent="0.3">
      <c r="A14" s="151" t="s">
        <v>170</v>
      </c>
      <c r="B14" s="152"/>
      <c r="C14" s="152"/>
      <c r="D14" s="152"/>
      <c r="E14" s="152"/>
      <c r="F14" s="152"/>
      <c r="G14" s="152"/>
      <c r="H14" s="152"/>
      <c r="I14" s="152"/>
      <c r="J14" s="152"/>
      <c r="K14" s="108" t="s">
        <v>0</v>
      </c>
      <c r="L14" s="106" t="s">
        <v>3</v>
      </c>
      <c r="M14" s="5" t="s">
        <v>0</v>
      </c>
      <c r="N14" s="153" t="s">
        <v>2</v>
      </c>
      <c r="O14" s="154"/>
      <c r="Q14" s="40"/>
    </row>
    <row r="15" spans="1:17" ht="16.899999999999999" customHeight="1" thickBot="1" x14ac:dyDescent="0.3">
      <c r="A15" s="131" t="s">
        <v>85</v>
      </c>
      <c r="B15" s="132"/>
      <c r="C15" s="132"/>
      <c r="D15" s="132"/>
      <c r="E15" s="132"/>
      <c r="F15" s="132"/>
      <c r="G15" s="132"/>
      <c r="H15" s="132"/>
      <c r="I15" s="132"/>
      <c r="J15" s="132"/>
      <c r="K15" s="46">
        <v>100</v>
      </c>
      <c r="L15" s="107">
        <v>1</v>
      </c>
      <c r="M15" s="8">
        <f>K15*L15</f>
        <v>100</v>
      </c>
      <c r="N15" s="133">
        <f>M15*0.774</f>
        <v>77.400000000000006</v>
      </c>
      <c r="O15" s="134"/>
      <c r="Q15" s="40"/>
    </row>
    <row r="16" spans="1:17" ht="16.899999999999999" customHeight="1" thickBot="1" x14ac:dyDescent="0.3">
      <c r="A16" s="131" t="s">
        <v>39</v>
      </c>
      <c r="B16" s="132"/>
      <c r="C16" s="132"/>
      <c r="D16" s="132"/>
      <c r="E16" s="132"/>
      <c r="F16" s="132"/>
      <c r="G16" s="132"/>
      <c r="H16" s="132"/>
      <c r="I16" s="132"/>
      <c r="J16" s="132"/>
      <c r="K16" s="46">
        <v>49</v>
      </c>
      <c r="L16" s="107">
        <v>1</v>
      </c>
      <c r="M16" s="8">
        <f t="shared" ref="M16:M20" si="2">K16*L16</f>
        <v>49</v>
      </c>
      <c r="N16" s="133">
        <f t="shared" ref="N16:N20" si="3">M16*0.774</f>
        <v>37.926000000000002</v>
      </c>
      <c r="O16" s="134"/>
    </row>
    <row r="17" spans="1:17" ht="16.899999999999999" customHeight="1" thickBot="1" x14ac:dyDescent="0.3">
      <c r="A17" s="131" t="s">
        <v>165</v>
      </c>
      <c r="B17" s="132"/>
      <c r="C17" s="132"/>
      <c r="D17" s="132"/>
      <c r="E17" s="132"/>
      <c r="F17" s="132"/>
      <c r="G17" s="132"/>
      <c r="H17" s="132"/>
      <c r="I17" s="132"/>
      <c r="J17" s="132"/>
      <c r="K17" s="46">
        <v>1300</v>
      </c>
      <c r="L17" s="107">
        <v>4</v>
      </c>
      <c r="M17" s="8">
        <f t="shared" si="2"/>
        <v>5200</v>
      </c>
      <c r="N17" s="133">
        <f t="shared" si="3"/>
        <v>4024.8</v>
      </c>
      <c r="O17" s="134"/>
    </row>
    <row r="18" spans="1:17" ht="16.899999999999999" customHeight="1" thickBot="1" x14ac:dyDescent="0.3">
      <c r="A18" s="131" t="s">
        <v>166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46">
        <v>500</v>
      </c>
      <c r="L18" s="107">
        <v>4</v>
      </c>
      <c r="M18" s="8">
        <f t="shared" si="2"/>
        <v>2000</v>
      </c>
      <c r="N18" s="133">
        <f t="shared" si="3"/>
        <v>1548</v>
      </c>
      <c r="O18" s="134"/>
    </row>
    <row r="19" spans="1:17" ht="16.899999999999999" customHeight="1" thickBot="1" x14ac:dyDescent="0.3">
      <c r="A19" s="131" t="s">
        <v>167</v>
      </c>
      <c r="B19" s="132"/>
      <c r="C19" s="132"/>
      <c r="D19" s="132"/>
      <c r="E19" s="132"/>
      <c r="F19" s="132"/>
      <c r="G19" s="132"/>
      <c r="H19" s="132"/>
      <c r="I19" s="132"/>
      <c r="J19" s="132"/>
      <c r="K19" s="46">
        <v>75</v>
      </c>
      <c r="L19" s="107">
        <v>4</v>
      </c>
      <c r="M19" s="8">
        <f t="shared" si="2"/>
        <v>300</v>
      </c>
      <c r="N19" s="133">
        <f t="shared" si="3"/>
        <v>232.20000000000002</v>
      </c>
      <c r="O19" s="134"/>
    </row>
    <row r="20" spans="1:17" ht="16.899999999999999" customHeight="1" thickBot="1" x14ac:dyDescent="0.3">
      <c r="A20" s="131" t="s">
        <v>168</v>
      </c>
      <c r="B20" s="132"/>
      <c r="C20" s="132"/>
      <c r="D20" s="132"/>
      <c r="E20" s="132"/>
      <c r="F20" s="132"/>
      <c r="G20" s="132"/>
      <c r="H20" s="132"/>
      <c r="I20" s="132"/>
      <c r="J20" s="132"/>
      <c r="K20" s="46">
        <v>95</v>
      </c>
      <c r="L20" s="107">
        <v>1</v>
      </c>
      <c r="M20" s="8">
        <f t="shared" si="2"/>
        <v>95</v>
      </c>
      <c r="N20" s="133">
        <f t="shared" si="3"/>
        <v>73.53</v>
      </c>
      <c r="O20" s="134"/>
    </row>
    <row r="21" spans="1:17" ht="16.899999999999999" customHeight="1" thickBot="1" x14ac:dyDescent="0.3">
      <c r="A21" s="135" t="s">
        <v>36</v>
      </c>
      <c r="B21" s="136"/>
      <c r="C21" s="136"/>
      <c r="D21" s="136"/>
      <c r="E21" s="136"/>
      <c r="F21" s="136"/>
      <c r="G21" s="136"/>
      <c r="H21" s="136"/>
      <c r="I21" s="136"/>
      <c r="J21" s="136"/>
      <c r="K21" s="44">
        <v>200</v>
      </c>
      <c r="L21" s="15">
        <v>1</v>
      </c>
      <c r="M21" s="16">
        <v>200</v>
      </c>
      <c r="N21" s="133" t="s">
        <v>6</v>
      </c>
      <c r="O21" s="134"/>
    </row>
    <row r="22" spans="1:17" ht="25.15" customHeight="1" thickBot="1" x14ac:dyDescent="0.3">
      <c r="A22" s="137" t="s">
        <v>7</v>
      </c>
      <c r="B22" s="138"/>
      <c r="C22" s="138"/>
      <c r="D22" s="138"/>
      <c r="E22" s="26">
        <f>SUM(M15:M21)</f>
        <v>7944</v>
      </c>
      <c r="F22" s="139" t="s">
        <v>8</v>
      </c>
      <c r="G22" s="140"/>
      <c r="H22" s="141">
        <f>E22-N22</f>
        <v>1949</v>
      </c>
      <c r="I22" s="142"/>
      <c r="J22" s="143" t="s">
        <v>12</v>
      </c>
      <c r="K22" s="143"/>
      <c r="L22" s="143"/>
      <c r="M22" s="143"/>
      <c r="N22" s="144">
        <v>5995</v>
      </c>
      <c r="O22" s="145"/>
    </row>
    <row r="23" spans="1:17" ht="10.15" customHeight="1" thickTop="1" thickBot="1" x14ac:dyDescent="0.3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</row>
    <row r="24" spans="1:17" ht="20.45" customHeight="1" thickTop="1" thickBot="1" x14ac:dyDescent="0.3">
      <c r="A24" s="147" t="s">
        <v>171</v>
      </c>
      <c r="B24" s="148"/>
      <c r="C24" s="148"/>
      <c r="D24" s="148"/>
      <c r="E24" s="148"/>
      <c r="F24" s="148"/>
      <c r="G24" s="148"/>
      <c r="H24" s="148"/>
      <c r="I24" s="148"/>
      <c r="J24" s="148"/>
      <c r="K24" s="9" t="s">
        <v>0</v>
      </c>
      <c r="L24" s="109" t="s">
        <v>3</v>
      </c>
      <c r="M24" s="41" t="s">
        <v>0</v>
      </c>
      <c r="N24" s="149" t="s">
        <v>2</v>
      </c>
      <c r="O24" s="150"/>
    </row>
    <row r="25" spans="1:17" ht="16.899999999999999" customHeight="1" thickBot="1" x14ac:dyDescent="0.3">
      <c r="A25" s="114" t="s">
        <v>85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">
        <v>100</v>
      </c>
      <c r="L25" s="110">
        <v>1</v>
      </c>
      <c r="M25" s="13">
        <f>K25*L25</f>
        <v>100</v>
      </c>
      <c r="N25" s="116">
        <f>M25*0.609</f>
        <v>60.9</v>
      </c>
      <c r="O25" s="117"/>
      <c r="Q25" s="40"/>
    </row>
    <row r="26" spans="1:17" ht="16.899999999999999" customHeight="1" thickBot="1" x14ac:dyDescent="0.3">
      <c r="A26" s="114" t="s">
        <v>39</v>
      </c>
      <c r="B26" s="115"/>
      <c r="C26" s="115"/>
      <c r="D26" s="115"/>
      <c r="E26" s="115"/>
      <c r="F26" s="115"/>
      <c r="G26" s="115"/>
      <c r="H26" s="115"/>
      <c r="I26" s="115"/>
      <c r="J26" s="115"/>
      <c r="K26" s="11">
        <v>49</v>
      </c>
      <c r="L26" s="110">
        <v>1</v>
      </c>
      <c r="M26" s="13">
        <f t="shared" ref="M26:M31" si="4">K26*L26</f>
        <v>49</v>
      </c>
      <c r="N26" s="116">
        <f t="shared" ref="N26:N30" si="5">M26*0.609</f>
        <v>29.841000000000001</v>
      </c>
      <c r="O26" s="117"/>
    </row>
    <row r="27" spans="1:17" ht="16.899999999999999" customHeight="1" thickBot="1" x14ac:dyDescent="0.3">
      <c r="A27" s="114" t="s">
        <v>165</v>
      </c>
      <c r="B27" s="115"/>
      <c r="C27" s="115"/>
      <c r="D27" s="115"/>
      <c r="E27" s="115"/>
      <c r="F27" s="115"/>
      <c r="G27" s="115"/>
      <c r="H27" s="115"/>
      <c r="I27" s="115"/>
      <c r="J27" s="115"/>
      <c r="K27" s="11">
        <v>1300</v>
      </c>
      <c r="L27" s="110">
        <v>6</v>
      </c>
      <c r="M27" s="13">
        <f t="shared" si="4"/>
        <v>7800</v>
      </c>
      <c r="N27" s="116">
        <f t="shared" si="5"/>
        <v>4750.2</v>
      </c>
      <c r="O27" s="117"/>
    </row>
    <row r="28" spans="1:17" ht="16.899999999999999" customHeight="1" thickBot="1" x14ac:dyDescent="0.3">
      <c r="A28" s="114" t="s">
        <v>166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">
        <v>500</v>
      </c>
      <c r="L28" s="110">
        <v>6</v>
      </c>
      <c r="M28" s="13">
        <f t="shared" si="4"/>
        <v>3000</v>
      </c>
      <c r="N28" s="116">
        <f t="shared" si="5"/>
        <v>1827</v>
      </c>
      <c r="O28" s="117"/>
    </row>
    <row r="29" spans="1:17" ht="16.899999999999999" customHeight="1" thickBot="1" x14ac:dyDescent="0.3">
      <c r="A29" s="114" t="s">
        <v>167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">
        <v>75</v>
      </c>
      <c r="L29" s="110">
        <v>6</v>
      </c>
      <c r="M29" s="13">
        <f t="shared" si="4"/>
        <v>450</v>
      </c>
      <c r="N29" s="116">
        <f t="shared" si="5"/>
        <v>274.05</v>
      </c>
      <c r="O29" s="117"/>
    </row>
    <row r="30" spans="1:17" ht="16.899999999999999" customHeight="1" thickBot="1" x14ac:dyDescent="0.3">
      <c r="A30" s="114" t="s">
        <v>168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">
        <v>95</v>
      </c>
      <c r="L30" s="110">
        <v>1</v>
      </c>
      <c r="M30" s="13">
        <f t="shared" si="4"/>
        <v>95</v>
      </c>
      <c r="N30" s="116">
        <f t="shared" si="5"/>
        <v>57.854999999999997</v>
      </c>
      <c r="O30" s="117"/>
    </row>
    <row r="31" spans="1:17" ht="16.899999999999999" customHeight="1" thickBot="1" x14ac:dyDescent="0.3">
      <c r="A31" s="118" t="s">
        <v>36</v>
      </c>
      <c r="B31" s="119"/>
      <c r="C31" s="119"/>
      <c r="D31" s="119"/>
      <c r="E31" s="119"/>
      <c r="F31" s="119"/>
      <c r="G31" s="119"/>
      <c r="H31" s="119"/>
      <c r="I31" s="119"/>
      <c r="J31" s="120"/>
      <c r="K31" s="111">
        <v>300</v>
      </c>
      <c r="L31" s="12">
        <v>1</v>
      </c>
      <c r="M31" s="13">
        <f t="shared" si="4"/>
        <v>300</v>
      </c>
      <c r="N31" s="116" t="s">
        <v>6</v>
      </c>
      <c r="O31" s="117"/>
    </row>
    <row r="32" spans="1:17" ht="24.6" customHeight="1" thickBot="1" x14ac:dyDescent="0.3">
      <c r="A32" s="121" t="s">
        <v>7</v>
      </c>
      <c r="B32" s="122"/>
      <c r="C32" s="122"/>
      <c r="D32" s="122"/>
      <c r="E32" s="27">
        <f>SUM(M25:M31)</f>
        <v>11794</v>
      </c>
      <c r="F32" s="123" t="s">
        <v>8</v>
      </c>
      <c r="G32" s="124"/>
      <c r="H32" s="125">
        <f>E32-N32</f>
        <v>4799</v>
      </c>
      <c r="I32" s="126"/>
      <c r="J32" s="127" t="s">
        <v>14</v>
      </c>
      <c r="K32" s="128"/>
      <c r="L32" s="128"/>
      <c r="M32" s="128"/>
      <c r="N32" s="129">
        <v>6995</v>
      </c>
      <c r="O32" s="130"/>
    </row>
    <row r="33" spans="1:15" ht="10.15" customHeight="1" thickTop="1" thickBot="1" x14ac:dyDescent="0.3"/>
    <row r="34" spans="1:15" ht="22.5" thickTop="1" thickBot="1" x14ac:dyDescent="0.3">
      <c r="A34" s="112" t="s">
        <v>24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31">
        <v>42</v>
      </c>
      <c r="N34" s="32">
        <v>38</v>
      </c>
      <c r="O34" s="33">
        <v>61</v>
      </c>
    </row>
    <row r="35" spans="1:15" ht="15.75" thickTop="1" x14ac:dyDescent="0.25"/>
  </sheetData>
  <mergeCells count="68">
    <mergeCell ref="D1:O2"/>
    <mergeCell ref="A3:O3"/>
    <mergeCell ref="A4:J4"/>
    <mergeCell ref="N4:O4"/>
    <mergeCell ref="A5:J5"/>
    <mergeCell ref="N5:O5"/>
    <mergeCell ref="A6:J6"/>
    <mergeCell ref="N6:O6"/>
    <mergeCell ref="A7:J7"/>
    <mergeCell ref="N7:O7"/>
    <mergeCell ref="A8:J8"/>
    <mergeCell ref="N8:O8"/>
    <mergeCell ref="A13:O13"/>
    <mergeCell ref="A9:J9"/>
    <mergeCell ref="N9:O9"/>
    <mergeCell ref="A10:J10"/>
    <mergeCell ref="N10:O10"/>
    <mergeCell ref="A11:J11"/>
    <mergeCell ref="N11:O11"/>
    <mergeCell ref="A12:D12"/>
    <mergeCell ref="F12:G12"/>
    <mergeCell ref="H12:I12"/>
    <mergeCell ref="J12:M12"/>
    <mergeCell ref="N12:O12"/>
    <mergeCell ref="A14:J14"/>
    <mergeCell ref="N14:O14"/>
    <mergeCell ref="A15:J15"/>
    <mergeCell ref="N15:O15"/>
    <mergeCell ref="A16:J16"/>
    <mergeCell ref="N16:O16"/>
    <mergeCell ref="A17:J17"/>
    <mergeCell ref="N17:O17"/>
    <mergeCell ref="A18:J18"/>
    <mergeCell ref="N18:O18"/>
    <mergeCell ref="A19:J19"/>
    <mergeCell ref="N19:O19"/>
    <mergeCell ref="A26:J26"/>
    <mergeCell ref="N26:O26"/>
    <mergeCell ref="A20:J20"/>
    <mergeCell ref="N20:O20"/>
    <mergeCell ref="A21:J21"/>
    <mergeCell ref="N21:O21"/>
    <mergeCell ref="A22:D22"/>
    <mergeCell ref="F22:G22"/>
    <mergeCell ref="H22:I22"/>
    <mergeCell ref="J22:M22"/>
    <mergeCell ref="N22:O22"/>
    <mergeCell ref="A23:O23"/>
    <mergeCell ref="A24:J24"/>
    <mergeCell ref="N24:O24"/>
    <mergeCell ref="A25:J25"/>
    <mergeCell ref="N25:O25"/>
    <mergeCell ref="A27:J27"/>
    <mergeCell ref="N27:O27"/>
    <mergeCell ref="A28:J28"/>
    <mergeCell ref="N28:O28"/>
    <mergeCell ref="A29:J29"/>
    <mergeCell ref="N29:O29"/>
    <mergeCell ref="A34:L34"/>
    <mergeCell ref="A30:J30"/>
    <mergeCell ref="N30:O30"/>
    <mergeCell ref="A31:J31"/>
    <mergeCell ref="N31:O31"/>
    <mergeCell ref="A32:D32"/>
    <mergeCell ref="F32:G32"/>
    <mergeCell ref="H32:I32"/>
    <mergeCell ref="J32:M32"/>
    <mergeCell ref="N32:O32"/>
  </mergeCells>
  <pageMargins left="0.25" right="0.2" top="0.1" bottom="0.1" header="0.01" footer="0.01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9" workbookViewId="0">
      <selection activeCell="N25" sqref="N25:O25"/>
    </sheetView>
  </sheetViews>
  <sheetFormatPr defaultColWidth="8.85546875" defaultRowHeight="15" x14ac:dyDescent="0.25"/>
  <cols>
    <col min="1" max="4" width="8.85546875" style="1"/>
    <col min="5" max="5" width="11.28515625" style="1" bestFit="1" customWidth="1"/>
    <col min="6" max="8" width="8.85546875" style="1"/>
    <col min="9" max="9" width="8" style="1" customWidth="1"/>
    <col min="10" max="10" width="6.28515625" style="1" customWidth="1"/>
    <col min="11" max="12" width="9" style="1" bestFit="1" customWidth="1"/>
    <col min="13" max="13" width="10.28515625" style="1" bestFit="1" customWidth="1"/>
    <col min="14" max="16384" width="8.85546875" style="1"/>
  </cols>
  <sheetData>
    <row r="1" spans="1:17" ht="14.45" customHeight="1" x14ac:dyDescent="0.25">
      <c r="B1" s="34"/>
      <c r="C1" s="34"/>
      <c r="D1" s="172" t="s">
        <v>23</v>
      </c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39"/>
    </row>
    <row r="2" spans="1:17" ht="14.45" customHeight="1" x14ac:dyDescent="0.25">
      <c r="B2" s="34"/>
      <c r="C2" s="34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39"/>
    </row>
    <row r="3" spans="1:17" ht="10.15" customHeight="1" thickBot="1" x14ac:dyDescent="0.3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7" ht="19.899999999999999" customHeight="1" thickTop="1" thickBot="1" x14ac:dyDescent="0.3">
      <c r="A4" s="174" t="s">
        <v>25</v>
      </c>
      <c r="B4" s="175"/>
      <c r="C4" s="175"/>
      <c r="D4" s="175"/>
      <c r="E4" s="175"/>
      <c r="F4" s="175"/>
      <c r="G4" s="175"/>
      <c r="H4" s="175"/>
      <c r="I4" s="175"/>
      <c r="J4" s="175"/>
      <c r="K4" s="20" t="s">
        <v>0</v>
      </c>
      <c r="L4" s="20" t="s">
        <v>3</v>
      </c>
      <c r="M4" s="21" t="s">
        <v>0</v>
      </c>
      <c r="N4" s="176" t="s">
        <v>2</v>
      </c>
      <c r="O4" s="177"/>
    </row>
    <row r="5" spans="1:17" ht="16.899999999999999" customHeight="1" thickBot="1" x14ac:dyDescent="0.3">
      <c r="A5" s="156" t="s">
        <v>85</v>
      </c>
      <c r="B5" s="157"/>
      <c r="C5" s="157"/>
      <c r="D5" s="157"/>
      <c r="E5" s="157"/>
      <c r="F5" s="157"/>
      <c r="G5" s="157"/>
      <c r="H5" s="157"/>
      <c r="I5" s="157"/>
      <c r="J5" s="157"/>
      <c r="K5" s="22">
        <v>100</v>
      </c>
      <c r="L5" s="23">
        <v>1</v>
      </c>
      <c r="M5" s="24">
        <f>K5*L5</f>
        <v>100</v>
      </c>
      <c r="N5" s="158">
        <f>M5*0.82</f>
        <v>82</v>
      </c>
      <c r="O5" s="159"/>
      <c r="Q5" s="40"/>
    </row>
    <row r="6" spans="1:17" ht="16.899999999999999" customHeight="1" thickBot="1" x14ac:dyDescent="0.3">
      <c r="A6" s="156" t="s">
        <v>39</v>
      </c>
      <c r="B6" s="157"/>
      <c r="C6" s="157"/>
      <c r="D6" s="157"/>
      <c r="E6" s="157"/>
      <c r="F6" s="157"/>
      <c r="G6" s="157"/>
      <c r="H6" s="157"/>
      <c r="I6" s="157"/>
      <c r="J6" s="157"/>
      <c r="K6" s="22">
        <v>99</v>
      </c>
      <c r="L6" s="23">
        <v>1</v>
      </c>
      <c r="M6" s="24">
        <f t="shared" ref="M6:M10" si="0">K6*L6</f>
        <v>99</v>
      </c>
      <c r="N6" s="158">
        <f t="shared" ref="N6:N10" si="1">M6*0.82</f>
        <v>81.179999999999993</v>
      </c>
      <c r="O6" s="159"/>
    </row>
    <row r="7" spans="1:17" ht="16.899999999999999" customHeight="1" thickBot="1" x14ac:dyDescent="0.3">
      <c r="A7" s="156" t="s">
        <v>56</v>
      </c>
      <c r="B7" s="157"/>
      <c r="C7" s="157"/>
      <c r="D7" s="157"/>
      <c r="E7" s="157"/>
      <c r="F7" s="157"/>
      <c r="G7" s="157"/>
      <c r="H7" s="157"/>
      <c r="I7" s="157"/>
      <c r="J7" s="157"/>
      <c r="K7" s="22">
        <v>75</v>
      </c>
      <c r="L7" s="23">
        <v>12</v>
      </c>
      <c r="M7" s="24">
        <f t="shared" si="0"/>
        <v>900</v>
      </c>
      <c r="N7" s="158">
        <f t="shared" si="1"/>
        <v>738</v>
      </c>
      <c r="O7" s="159"/>
    </row>
    <row r="8" spans="1:17" ht="16.899999999999999" customHeight="1" thickBot="1" x14ac:dyDescent="0.3">
      <c r="A8" s="156" t="s">
        <v>55</v>
      </c>
      <c r="B8" s="157"/>
      <c r="C8" s="157"/>
      <c r="D8" s="157"/>
      <c r="E8" s="157"/>
      <c r="F8" s="157"/>
      <c r="G8" s="157"/>
      <c r="H8" s="157"/>
      <c r="I8" s="157"/>
      <c r="J8" s="157"/>
      <c r="K8" s="22">
        <v>25</v>
      </c>
      <c r="L8" s="23">
        <v>12</v>
      </c>
      <c r="M8" s="24">
        <f t="shared" si="0"/>
        <v>300</v>
      </c>
      <c r="N8" s="158">
        <f t="shared" si="1"/>
        <v>245.99999999999997</v>
      </c>
      <c r="O8" s="159"/>
    </row>
    <row r="9" spans="1:17" ht="16.899999999999999" customHeight="1" thickBot="1" x14ac:dyDescent="0.3">
      <c r="A9" s="156" t="s">
        <v>40</v>
      </c>
      <c r="B9" s="157"/>
      <c r="C9" s="157"/>
      <c r="D9" s="157"/>
      <c r="E9" s="157"/>
      <c r="F9" s="157"/>
      <c r="G9" s="157"/>
      <c r="H9" s="157"/>
      <c r="I9" s="157"/>
      <c r="J9" s="157"/>
      <c r="K9" s="22">
        <v>30</v>
      </c>
      <c r="L9" s="23">
        <v>3</v>
      </c>
      <c r="M9" s="24">
        <f t="shared" si="0"/>
        <v>90</v>
      </c>
      <c r="N9" s="158">
        <f t="shared" si="1"/>
        <v>73.8</v>
      </c>
      <c r="O9" s="159"/>
    </row>
    <row r="10" spans="1:17" ht="16.899999999999999" customHeight="1" thickBot="1" x14ac:dyDescent="0.3">
      <c r="A10" s="156" t="s">
        <v>41</v>
      </c>
      <c r="B10" s="157"/>
      <c r="C10" s="157"/>
      <c r="D10" s="157"/>
      <c r="E10" s="157"/>
      <c r="F10" s="157"/>
      <c r="G10" s="157"/>
      <c r="H10" s="157"/>
      <c r="I10" s="157"/>
      <c r="J10" s="157"/>
      <c r="K10" s="22">
        <v>30</v>
      </c>
      <c r="L10" s="23">
        <v>3</v>
      </c>
      <c r="M10" s="24">
        <f t="shared" si="0"/>
        <v>90</v>
      </c>
      <c r="N10" s="158">
        <f t="shared" si="1"/>
        <v>73.8</v>
      </c>
      <c r="O10" s="159"/>
    </row>
    <row r="11" spans="1:17" ht="16.899999999999999" customHeight="1" thickBot="1" x14ac:dyDescent="0.3">
      <c r="A11" s="160" t="s">
        <v>35</v>
      </c>
      <c r="B11" s="161"/>
      <c r="C11" s="161"/>
      <c r="D11" s="161"/>
      <c r="E11" s="161"/>
      <c r="F11" s="161"/>
      <c r="G11" s="161"/>
      <c r="H11" s="161"/>
      <c r="I11" s="161"/>
      <c r="J11" s="161"/>
      <c r="K11" s="22">
        <v>150</v>
      </c>
      <c r="L11" s="23">
        <v>1</v>
      </c>
      <c r="M11" s="24">
        <v>150</v>
      </c>
      <c r="N11" s="158" t="s">
        <v>6</v>
      </c>
      <c r="O11" s="159"/>
    </row>
    <row r="12" spans="1:17" ht="25.9" customHeight="1" thickBot="1" x14ac:dyDescent="0.3">
      <c r="A12" s="162" t="s">
        <v>7</v>
      </c>
      <c r="B12" s="163"/>
      <c r="C12" s="163"/>
      <c r="D12" s="163"/>
      <c r="E12" s="25">
        <f>SUM(M5:M11)</f>
        <v>1729</v>
      </c>
      <c r="F12" s="164" t="s">
        <v>8</v>
      </c>
      <c r="G12" s="165"/>
      <c r="H12" s="166">
        <f>E12-N12</f>
        <v>434</v>
      </c>
      <c r="I12" s="167"/>
      <c r="J12" s="168" t="s">
        <v>5</v>
      </c>
      <c r="K12" s="169"/>
      <c r="L12" s="169"/>
      <c r="M12" s="169"/>
      <c r="N12" s="170">
        <v>1295</v>
      </c>
      <c r="O12" s="171"/>
    </row>
    <row r="13" spans="1:17" ht="10.15" customHeight="1" thickTop="1" thickBot="1" x14ac:dyDescent="0.3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</row>
    <row r="14" spans="1:17" ht="20.45" customHeight="1" thickTop="1" thickBot="1" x14ac:dyDescent="0.3">
      <c r="A14" s="192" t="s">
        <v>26</v>
      </c>
      <c r="B14" s="193"/>
      <c r="C14" s="193"/>
      <c r="D14" s="193"/>
      <c r="E14" s="193"/>
      <c r="F14" s="193"/>
      <c r="G14" s="193"/>
      <c r="H14" s="193"/>
      <c r="I14" s="193"/>
      <c r="J14" s="193"/>
      <c r="K14" s="4" t="s">
        <v>0</v>
      </c>
      <c r="L14" s="4" t="s">
        <v>3</v>
      </c>
      <c r="M14" s="5" t="s">
        <v>0</v>
      </c>
      <c r="N14" s="153" t="s">
        <v>2</v>
      </c>
      <c r="O14" s="154"/>
      <c r="Q14" s="40"/>
    </row>
    <row r="15" spans="1:17" ht="16.899999999999999" customHeight="1" thickBot="1" x14ac:dyDescent="0.3">
      <c r="A15" s="287" t="s">
        <v>32</v>
      </c>
      <c r="B15" s="288"/>
      <c r="C15" s="288"/>
      <c r="D15" s="288"/>
      <c r="E15" s="288"/>
      <c r="F15" s="288"/>
      <c r="G15" s="288"/>
      <c r="H15" s="288"/>
      <c r="I15" s="288"/>
      <c r="J15" s="289"/>
      <c r="K15" s="28">
        <v>100</v>
      </c>
      <c r="L15" s="7">
        <v>1</v>
      </c>
      <c r="M15" s="8">
        <f>K15*L15</f>
        <v>100</v>
      </c>
      <c r="N15" s="133">
        <f>M15*0.715</f>
        <v>71.5</v>
      </c>
      <c r="O15" s="134"/>
      <c r="Q15" s="40"/>
    </row>
    <row r="16" spans="1:17" ht="16.899999999999999" customHeight="1" thickBot="1" x14ac:dyDescent="0.3">
      <c r="A16" s="287" t="s">
        <v>42</v>
      </c>
      <c r="B16" s="288"/>
      <c r="C16" s="288"/>
      <c r="D16" s="288"/>
      <c r="E16" s="288"/>
      <c r="F16" s="288"/>
      <c r="G16" s="288"/>
      <c r="H16" s="288"/>
      <c r="I16" s="288"/>
      <c r="J16" s="289"/>
      <c r="K16" s="28">
        <v>99</v>
      </c>
      <c r="L16" s="7">
        <v>2</v>
      </c>
      <c r="M16" s="8">
        <f t="shared" ref="M16:M20" si="2">K16*L16</f>
        <v>198</v>
      </c>
      <c r="N16" s="133">
        <f t="shared" ref="N16:N20" si="3">M16*0.715</f>
        <v>141.57</v>
      </c>
      <c r="O16" s="134"/>
    </row>
    <row r="17" spans="1:17" ht="16.899999999999999" customHeight="1" thickBot="1" x14ac:dyDescent="0.3">
      <c r="A17" s="287" t="s">
        <v>56</v>
      </c>
      <c r="B17" s="288"/>
      <c r="C17" s="288"/>
      <c r="D17" s="288"/>
      <c r="E17" s="288"/>
      <c r="F17" s="288"/>
      <c r="G17" s="288"/>
      <c r="H17" s="288"/>
      <c r="I17" s="288"/>
      <c r="J17" s="289"/>
      <c r="K17" s="28">
        <v>75</v>
      </c>
      <c r="L17" s="7">
        <v>24</v>
      </c>
      <c r="M17" s="8">
        <f t="shared" si="2"/>
        <v>1800</v>
      </c>
      <c r="N17" s="133">
        <f t="shared" si="3"/>
        <v>1287</v>
      </c>
      <c r="O17" s="134"/>
    </row>
    <row r="18" spans="1:17" ht="16.899999999999999" customHeight="1" thickBot="1" x14ac:dyDescent="0.3">
      <c r="A18" s="287" t="s">
        <v>55</v>
      </c>
      <c r="B18" s="288"/>
      <c r="C18" s="288"/>
      <c r="D18" s="288"/>
      <c r="E18" s="288"/>
      <c r="F18" s="288"/>
      <c r="G18" s="288"/>
      <c r="H18" s="288"/>
      <c r="I18" s="288"/>
      <c r="J18" s="289"/>
      <c r="K18" s="28">
        <v>25</v>
      </c>
      <c r="L18" s="7">
        <v>24</v>
      </c>
      <c r="M18" s="8">
        <f t="shared" si="2"/>
        <v>600</v>
      </c>
      <c r="N18" s="133">
        <f t="shared" si="3"/>
        <v>429</v>
      </c>
      <c r="O18" s="134"/>
    </row>
    <row r="19" spans="1:17" ht="16.899999999999999" customHeight="1" thickBot="1" x14ac:dyDescent="0.3">
      <c r="A19" s="287" t="s">
        <v>40</v>
      </c>
      <c r="B19" s="288"/>
      <c r="C19" s="288"/>
      <c r="D19" s="288"/>
      <c r="E19" s="288"/>
      <c r="F19" s="288"/>
      <c r="G19" s="288"/>
      <c r="H19" s="288"/>
      <c r="I19" s="288"/>
      <c r="J19" s="289"/>
      <c r="K19" s="28">
        <v>30</v>
      </c>
      <c r="L19" s="7">
        <v>6</v>
      </c>
      <c r="M19" s="8">
        <f t="shared" si="2"/>
        <v>180</v>
      </c>
      <c r="N19" s="133">
        <f t="shared" si="3"/>
        <v>128.69999999999999</v>
      </c>
      <c r="O19" s="134"/>
    </row>
    <row r="20" spans="1:17" ht="16.899999999999999" customHeight="1" thickBot="1" x14ac:dyDescent="0.3">
      <c r="A20" s="287" t="s">
        <v>41</v>
      </c>
      <c r="B20" s="288"/>
      <c r="C20" s="288"/>
      <c r="D20" s="288"/>
      <c r="E20" s="288"/>
      <c r="F20" s="288"/>
      <c r="G20" s="288"/>
      <c r="H20" s="288"/>
      <c r="I20" s="288"/>
      <c r="J20" s="289"/>
      <c r="K20" s="28">
        <v>30</v>
      </c>
      <c r="L20" s="7">
        <v>6</v>
      </c>
      <c r="M20" s="8">
        <f t="shared" si="2"/>
        <v>180</v>
      </c>
      <c r="N20" s="133">
        <f t="shared" si="3"/>
        <v>128.69999999999999</v>
      </c>
      <c r="O20" s="134"/>
    </row>
    <row r="21" spans="1:17" ht="16.899999999999999" customHeight="1" thickBot="1" x14ac:dyDescent="0.3">
      <c r="A21" s="135" t="s">
        <v>36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4">
        <v>200</v>
      </c>
      <c r="L21" s="15">
        <v>1</v>
      </c>
      <c r="M21" s="16">
        <v>200</v>
      </c>
      <c r="N21" s="133" t="s">
        <v>6</v>
      </c>
      <c r="O21" s="134"/>
    </row>
    <row r="22" spans="1:17" ht="25.15" customHeight="1" thickBot="1" x14ac:dyDescent="0.3">
      <c r="A22" s="137" t="s">
        <v>7</v>
      </c>
      <c r="B22" s="138"/>
      <c r="C22" s="138"/>
      <c r="D22" s="138"/>
      <c r="E22" s="26">
        <f>SUM(M15:M21)</f>
        <v>3258</v>
      </c>
      <c r="F22" s="139" t="s">
        <v>8</v>
      </c>
      <c r="G22" s="140"/>
      <c r="H22" s="141">
        <f>E22-N22</f>
        <v>1073</v>
      </c>
      <c r="I22" s="142"/>
      <c r="J22" s="143" t="s">
        <v>12</v>
      </c>
      <c r="K22" s="143"/>
      <c r="L22" s="143"/>
      <c r="M22" s="143"/>
      <c r="N22" s="144">
        <v>2185</v>
      </c>
      <c r="O22" s="145"/>
    </row>
    <row r="23" spans="1:17" ht="10.15" customHeight="1" thickTop="1" thickBot="1" x14ac:dyDescent="0.3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</row>
    <row r="24" spans="1:17" ht="20.45" customHeight="1" thickTop="1" thickBot="1" x14ac:dyDescent="0.3">
      <c r="A24" s="182" t="s">
        <v>27</v>
      </c>
      <c r="B24" s="183"/>
      <c r="C24" s="183"/>
      <c r="D24" s="183"/>
      <c r="E24" s="183"/>
      <c r="F24" s="183"/>
      <c r="G24" s="183"/>
      <c r="H24" s="183"/>
      <c r="I24" s="183"/>
      <c r="J24" s="183"/>
      <c r="K24" s="30" t="s">
        <v>0</v>
      </c>
      <c r="L24" s="30" t="s">
        <v>3</v>
      </c>
      <c r="M24" s="41" t="s">
        <v>0</v>
      </c>
      <c r="N24" s="149" t="s">
        <v>2</v>
      </c>
      <c r="O24" s="150"/>
    </row>
    <row r="25" spans="1:17" ht="16.899999999999999" customHeight="1" thickBot="1" x14ac:dyDescent="0.3">
      <c r="A25" s="290" t="s">
        <v>32</v>
      </c>
      <c r="B25" s="291"/>
      <c r="C25" s="291"/>
      <c r="D25" s="291"/>
      <c r="E25" s="291"/>
      <c r="F25" s="291"/>
      <c r="G25" s="291"/>
      <c r="H25" s="291"/>
      <c r="I25" s="291"/>
      <c r="J25" s="292"/>
      <c r="K25" s="29">
        <v>100</v>
      </c>
      <c r="L25" s="12">
        <v>1</v>
      </c>
      <c r="M25" s="13">
        <f>K25*L25</f>
        <v>100</v>
      </c>
      <c r="N25" s="116">
        <f>M25*0.615</f>
        <v>61.5</v>
      </c>
      <c r="O25" s="117"/>
      <c r="Q25" s="40"/>
    </row>
    <row r="26" spans="1:17" ht="16.899999999999999" customHeight="1" thickBot="1" x14ac:dyDescent="0.3">
      <c r="A26" s="290" t="s">
        <v>39</v>
      </c>
      <c r="B26" s="291"/>
      <c r="C26" s="291"/>
      <c r="D26" s="291"/>
      <c r="E26" s="291"/>
      <c r="F26" s="291"/>
      <c r="G26" s="291"/>
      <c r="H26" s="291"/>
      <c r="I26" s="291"/>
      <c r="J26" s="292"/>
      <c r="K26" s="29">
        <v>99</v>
      </c>
      <c r="L26" s="12">
        <v>4</v>
      </c>
      <c r="M26" s="13">
        <f t="shared" ref="M26:M31" si="4">K26*L26</f>
        <v>396</v>
      </c>
      <c r="N26" s="116">
        <f t="shared" ref="N26:N30" si="5">M26*0.615</f>
        <v>243.54</v>
      </c>
      <c r="O26" s="117"/>
    </row>
    <row r="27" spans="1:17" ht="16.899999999999999" customHeight="1" thickBot="1" x14ac:dyDescent="0.3">
      <c r="A27" s="290" t="s">
        <v>56</v>
      </c>
      <c r="B27" s="291"/>
      <c r="C27" s="291"/>
      <c r="D27" s="291"/>
      <c r="E27" s="291"/>
      <c r="F27" s="291"/>
      <c r="G27" s="291"/>
      <c r="H27" s="291"/>
      <c r="I27" s="291"/>
      <c r="J27" s="292"/>
      <c r="K27" s="29">
        <v>75</v>
      </c>
      <c r="L27" s="12">
        <v>48</v>
      </c>
      <c r="M27" s="13">
        <f t="shared" si="4"/>
        <v>3600</v>
      </c>
      <c r="N27" s="116">
        <f t="shared" si="5"/>
        <v>2214</v>
      </c>
      <c r="O27" s="117"/>
    </row>
    <row r="28" spans="1:17" ht="16.899999999999999" customHeight="1" thickBot="1" x14ac:dyDescent="0.3">
      <c r="A28" s="290" t="s">
        <v>55</v>
      </c>
      <c r="B28" s="291"/>
      <c r="C28" s="291"/>
      <c r="D28" s="291"/>
      <c r="E28" s="291"/>
      <c r="F28" s="291"/>
      <c r="G28" s="291"/>
      <c r="H28" s="291"/>
      <c r="I28" s="291"/>
      <c r="J28" s="292"/>
      <c r="K28" s="29">
        <v>25</v>
      </c>
      <c r="L28" s="12">
        <v>48</v>
      </c>
      <c r="M28" s="13">
        <f t="shared" si="4"/>
        <v>1200</v>
      </c>
      <c r="N28" s="116">
        <f t="shared" si="5"/>
        <v>738</v>
      </c>
      <c r="O28" s="117"/>
    </row>
    <row r="29" spans="1:17" ht="16.899999999999999" customHeight="1" thickBot="1" x14ac:dyDescent="0.3">
      <c r="A29" s="290" t="s">
        <v>40</v>
      </c>
      <c r="B29" s="291"/>
      <c r="C29" s="291"/>
      <c r="D29" s="291"/>
      <c r="E29" s="291"/>
      <c r="F29" s="291"/>
      <c r="G29" s="291"/>
      <c r="H29" s="291"/>
      <c r="I29" s="291"/>
      <c r="J29" s="292"/>
      <c r="K29" s="29">
        <v>30</v>
      </c>
      <c r="L29" s="12">
        <v>12</v>
      </c>
      <c r="M29" s="13">
        <f t="shared" si="4"/>
        <v>360</v>
      </c>
      <c r="N29" s="116">
        <f t="shared" si="5"/>
        <v>221.4</v>
      </c>
      <c r="O29" s="117"/>
    </row>
    <row r="30" spans="1:17" ht="16.899999999999999" customHeight="1" thickBot="1" x14ac:dyDescent="0.3">
      <c r="A30" s="290" t="s">
        <v>41</v>
      </c>
      <c r="B30" s="291"/>
      <c r="C30" s="291"/>
      <c r="D30" s="291"/>
      <c r="E30" s="291"/>
      <c r="F30" s="291"/>
      <c r="G30" s="291"/>
      <c r="H30" s="291"/>
      <c r="I30" s="291"/>
      <c r="J30" s="292"/>
      <c r="K30" s="29">
        <v>30</v>
      </c>
      <c r="L30" s="12">
        <v>12</v>
      </c>
      <c r="M30" s="13">
        <f t="shared" si="4"/>
        <v>360</v>
      </c>
      <c r="N30" s="116">
        <f t="shared" si="5"/>
        <v>221.4</v>
      </c>
      <c r="O30" s="117"/>
    </row>
    <row r="31" spans="1:17" ht="16.899999999999999" customHeight="1" thickBot="1" x14ac:dyDescent="0.3">
      <c r="A31" s="293" t="s">
        <v>36</v>
      </c>
      <c r="B31" s="294"/>
      <c r="C31" s="294"/>
      <c r="D31" s="294"/>
      <c r="E31" s="294"/>
      <c r="F31" s="294"/>
      <c r="G31" s="294"/>
      <c r="H31" s="294"/>
      <c r="I31" s="294"/>
      <c r="J31" s="295"/>
      <c r="K31" s="29">
        <v>300</v>
      </c>
      <c r="L31" s="12">
        <v>1</v>
      </c>
      <c r="M31" s="13">
        <f t="shared" si="4"/>
        <v>300</v>
      </c>
      <c r="N31" s="116" t="s">
        <v>6</v>
      </c>
      <c r="O31" s="117"/>
    </row>
    <row r="32" spans="1:17" ht="24.6" customHeight="1" thickBot="1" x14ac:dyDescent="0.3">
      <c r="A32" s="121" t="s">
        <v>7</v>
      </c>
      <c r="B32" s="122"/>
      <c r="C32" s="122"/>
      <c r="D32" s="122"/>
      <c r="E32" s="27">
        <f>SUM(M25:M31)</f>
        <v>6316</v>
      </c>
      <c r="F32" s="123" t="s">
        <v>8</v>
      </c>
      <c r="G32" s="124"/>
      <c r="H32" s="125">
        <f>E32-N32</f>
        <v>2621</v>
      </c>
      <c r="I32" s="126"/>
      <c r="J32" s="127" t="s">
        <v>14</v>
      </c>
      <c r="K32" s="128"/>
      <c r="L32" s="128"/>
      <c r="M32" s="128"/>
      <c r="N32" s="129">
        <v>3695</v>
      </c>
      <c r="O32" s="130"/>
    </row>
    <row r="33" spans="1:15" ht="10.15" customHeight="1" thickTop="1" thickBot="1" x14ac:dyDescent="0.3"/>
    <row r="34" spans="1:15" ht="22.5" thickTop="1" thickBot="1" x14ac:dyDescent="0.3">
      <c r="A34" s="112" t="s">
        <v>24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31">
        <f>N5</f>
        <v>82</v>
      </c>
      <c r="N34" s="32">
        <f>N15</f>
        <v>71.5</v>
      </c>
      <c r="O34" s="33">
        <f>N25</f>
        <v>61.5</v>
      </c>
    </row>
    <row r="35" spans="1:15" ht="15.75" thickTop="1" x14ac:dyDescent="0.25"/>
  </sheetData>
  <mergeCells count="68">
    <mergeCell ref="D1:O2"/>
    <mergeCell ref="A34:L34"/>
    <mergeCell ref="A30:J30"/>
    <mergeCell ref="N30:O30"/>
    <mergeCell ref="A31:J31"/>
    <mergeCell ref="N31:O31"/>
    <mergeCell ref="A32:D32"/>
    <mergeCell ref="F32:G32"/>
    <mergeCell ref="H32:I32"/>
    <mergeCell ref="J32:M32"/>
    <mergeCell ref="N32:O32"/>
    <mergeCell ref="A27:J27"/>
    <mergeCell ref="N27:O27"/>
    <mergeCell ref="A28:J28"/>
    <mergeCell ref="N28:O28"/>
    <mergeCell ref="A29:J29"/>
    <mergeCell ref="N29:O29"/>
    <mergeCell ref="A23:O23"/>
    <mergeCell ref="A24:J24"/>
    <mergeCell ref="N24:O24"/>
    <mergeCell ref="A25:J25"/>
    <mergeCell ref="N25:O25"/>
    <mergeCell ref="A26:J26"/>
    <mergeCell ref="N26:O26"/>
    <mergeCell ref="A20:J20"/>
    <mergeCell ref="N20:O20"/>
    <mergeCell ref="A21:J21"/>
    <mergeCell ref="N21:O21"/>
    <mergeCell ref="A22:D22"/>
    <mergeCell ref="F22:G22"/>
    <mergeCell ref="H22:I22"/>
    <mergeCell ref="J22:M22"/>
    <mergeCell ref="N22:O22"/>
    <mergeCell ref="A17:J17"/>
    <mergeCell ref="N17:O17"/>
    <mergeCell ref="A18:J18"/>
    <mergeCell ref="N18:O18"/>
    <mergeCell ref="A19:J19"/>
    <mergeCell ref="N19:O19"/>
    <mergeCell ref="A16:J16"/>
    <mergeCell ref="N16:O16"/>
    <mergeCell ref="A10:J10"/>
    <mergeCell ref="N10:O10"/>
    <mergeCell ref="A11:J11"/>
    <mergeCell ref="N11:O11"/>
    <mergeCell ref="A12:D12"/>
    <mergeCell ref="F12:G12"/>
    <mergeCell ref="H12:I12"/>
    <mergeCell ref="J12:M12"/>
    <mergeCell ref="N12:O12"/>
    <mergeCell ref="A13:O13"/>
    <mergeCell ref="A14:J14"/>
    <mergeCell ref="N14:O14"/>
    <mergeCell ref="A15:J15"/>
    <mergeCell ref="N15:O15"/>
    <mergeCell ref="A7:J7"/>
    <mergeCell ref="N7:O7"/>
    <mergeCell ref="A8:J8"/>
    <mergeCell ref="N8:O8"/>
    <mergeCell ref="A9:J9"/>
    <mergeCell ref="N9:O9"/>
    <mergeCell ref="A6:J6"/>
    <mergeCell ref="N6:O6"/>
    <mergeCell ref="A3:O3"/>
    <mergeCell ref="A4:J4"/>
    <mergeCell ref="N4:O4"/>
    <mergeCell ref="A5:J5"/>
    <mergeCell ref="N5:O5"/>
  </mergeCells>
  <pageMargins left="0.25" right="0.2" top="0.1" bottom="0.1" header="0.01" footer="0.01"/>
  <pageSetup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3" workbookViewId="0">
      <selection activeCell="Y17" sqref="Y17"/>
    </sheetView>
  </sheetViews>
  <sheetFormatPr defaultColWidth="8.85546875" defaultRowHeight="15" x14ac:dyDescent="0.25"/>
  <cols>
    <col min="1" max="4" width="8.85546875" style="1"/>
    <col min="5" max="5" width="11.28515625" style="1" bestFit="1" customWidth="1"/>
    <col min="6" max="8" width="8.85546875" style="1"/>
    <col min="9" max="9" width="8" style="1" customWidth="1"/>
    <col min="10" max="10" width="6.28515625" style="1" customWidth="1"/>
    <col min="11" max="12" width="9" style="1" bestFit="1" customWidth="1"/>
    <col min="13" max="13" width="10.28515625" style="1" bestFit="1" customWidth="1"/>
    <col min="14" max="16384" width="8.85546875" style="1"/>
  </cols>
  <sheetData>
    <row r="1" spans="1:17" x14ac:dyDescent="0.25">
      <c r="C1" s="199" t="s">
        <v>28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7" ht="22.15" customHeight="1" x14ac:dyDescent="0.25"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</row>
    <row r="3" spans="1:17" ht="10.15" customHeight="1" thickBot="1" x14ac:dyDescent="0.3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7" ht="22.9" customHeight="1" thickTop="1" thickBot="1" x14ac:dyDescent="0.3">
      <c r="A4" s="174" t="s">
        <v>29</v>
      </c>
      <c r="B4" s="175"/>
      <c r="C4" s="175"/>
      <c r="D4" s="175"/>
      <c r="E4" s="175"/>
      <c r="F4" s="175"/>
      <c r="G4" s="175"/>
      <c r="H4" s="175"/>
      <c r="I4" s="175"/>
      <c r="J4" s="175"/>
      <c r="K4" s="20" t="s">
        <v>0</v>
      </c>
      <c r="L4" s="20" t="s">
        <v>3</v>
      </c>
      <c r="M4" s="21" t="s">
        <v>0</v>
      </c>
      <c r="N4" s="176" t="s">
        <v>2</v>
      </c>
      <c r="O4" s="177"/>
      <c r="Q4" s="40"/>
    </row>
    <row r="5" spans="1:17" ht="22.15" customHeight="1" thickBot="1" x14ac:dyDescent="0.3">
      <c r="A5" s="194" t="s">
        <v>32</v>
      </c>
      <c r="B5" s="195"/>
      <c r="C5" s="195"/>
      <c r="D5" s="195"/>
      <c r="E5" s="195"/>
      <c r="F5" s="195"/>
      <c r="G5" s="195"/>
      <c r="H5" s="195"/>
      <c r="I5" s="195"/>
      <c r="J5" s="195"/>
      <c r="K5" s="22">
        <v>100</v>
      </c>
      <c r="L5" s="23">
        <v>1</v>
      </c>
      <c r="M5" s="24">
        <f>K5*L5</f>
        <v>100</v>
      </c>
      <c r="N5" s="158">
        <f>M5*0.825</f>
        <v>82.5</v>
      </c>
      <c r="O5" s="159"/>
      <c r="Q5" s="40"/>
    </row>
    <row r="6" spans="1:17" ht="22.15" customHeight="1" thickBot="1" x14ac:dyDescent="0.3">
      <c r="A6" s="194" t="s">
        <v>33</v>
      </c>
      <c r="B6" s="195"/>
      <c r="C6" s="195"/>
      <c r="D6" s="195"/>
      <c r="E6" s="195"/>
      <c r="F6" s="195"/>
      <c r="G6" s="195"/>
      <c r="H6" s="195"/>
      <c r="I6" s="195"/>
      <c r="J6" s="195"/>
      <c r="K6" s="22">
        <v>99</v>
      </c>
      <c r="L6" s="23">
        <v>1</v>
      </c>
      <c r="M6" s="24">
        <f>K6*L6</f>
        <v>99</v>
      </c>
      <c r="N6" s="158">
        <f t="shared" ref="N6:N7" si="0">M6*0.825</f>
        <v>81.674999999999997</v>
      </c>
      <c r="O6" s="159"/>
    </row>
    <row r="7" spans="1:17" ht="22.15" customHeight="1" thickBot="1" x14ac:dyDescent="0.3">
      <c r="A7" s="194" t="s">
        <v>34</v>
      </c>
      <c r="B7" s="195"/>
      <c r="C7" s="195"/>
      <c r="D7" s="195"/>
      <c r="E7" s="195"/>
      <c r="F7" s="195"/>
      <c r="G7" s="195"/>
      <c r="H7" s="195"/>
      <c r="I7" s="195"/>
      <c r="J7" s="195"/>
      <c r="K7" s="22">
        <v>50</v>
      </c>
      <c r="L7" s="23">
        <v>90</v>
      </c>
      <c r="M7" s="24">
        <f>K7*L7</f>
        <v>4500</v>
      </c>
      <c r="N7" s="158">
        <f t="shared" si="0"/>
        <v>3712.5</v>
      </c>
      <c r="O7" s="159"/>
    </row>
    <row r="8" spans="1:17" ht="22.15" customHeight="1" thickBot="1" x14ac:dyDescent="0.3">
      <c r="A8" s="190" t="s">
        <v>35</v>
      </c>
      <c r="B8" s="191"/>
      <c r="C8" s="191"/>
      <c r="D8" s="191"/>
      <c r="E8" s="191"/>
      <c r="F8" s="191"/>
      <c r="G8" s="191"/>
      <c r="H8" s="191"/>
      <c r="I8" s="191"/>
      <c r="J8" s="191"/>
      <c r="K8" s="22">
        <v>150</v>
      </c>
      <c r="L8" s="23">
        <v>1</v>
      </c>
      <c r="M8" s="24">
        <f>K8*L8</f>
        <v>150</v>
      </c>
      <c r="N8" s="158" t="s">
        <v>6</v>
      </c>
      <c r="O8" s="159"/>
    </row>
    <row r="9" spans="1:17" ht="28.15" customHeight="1" thickBot="1" x14ac:dyDescent="0.3">
      <c r="A9" s="162" t="s">
        <v>7</v>
      </c>
      <c r="B9" s="163"/>
      <c r="C9" s="163"/>
      <c r="D9" s="163"/>
      <c r="E9" s="25">
        <f>SUM(M5:M8)</f>
        <v>4849</v>
      </c>
      <c r="F9" s="164" t="s">
        <v>8</v>
      </c>
      <c r="G9" s="165"/>
      <c r="H9" s="166">
        <f>E9-N9</f>
        <v>974</v>
      </c>
      <c r="I9" s="167"/>
      <c r="J9" s="168" t="s">
        <v>5</v>
      </c>
      <c r="K9" s="169"/>
      <c r="L9" s="169"/>
      <c r="M9" s="169"/>
      <c r="N9" s="170">
        <v>3875</v>
      </c>
      <c r="O9" s="171"/>
    </row>
    <row r="10" spans="1:17" ht="22.15" customHeight="1" thickTop="1" thickBot="1" x14ac:dyDescent="0.3">
      <c r="A10" s="302" t="s">
        <v>87</v>
      </c>
      <c r="B10" s="303"/>
      <c r="C10" s="303"/>
      <c r="D10" s="303"/>
      <c r="E10" s="303"/>
      <c r="F10" s="303"/>
      <c r="G10" s="303"/>
      <c r="H10" s="303"/>
      <c r="I10" s="303"/>
      <c r="J10" s="303"/>
      <c r="K10" s="67">
        <v>16.649999999999999</v>
      </c>
      <c r="L10" s="68">
        <v>1</v>
      </c>
      <c r="M10" s="69">
        <f t="shared" ref="M10" si="1">K10*L10</f>
        <v>16.649999999999999</v>
      </c>
      <c r="N10" s="304">
        <f>M10*0.825</f>
        <v>13.736249999999998</v>
      </c>
      <c r="O10" s="305"/>
    </row>
    <row r="11" spans="1:17" ht="10.15" customHeight="1" thickTop="1" thickBot="1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</row>
    <row r="12" spans="1:17" ht="22.9" customHeight="1" thickTop="1" thickBot="1" x14ac:dyDescent="0.3">
      <c r="A12" s="192" t="s">
        <v>30</v>
      </c>
      <c r="B12" s="193"/>
      <c r="C12" s="193"/>
      <c r="D12" s="193"/>
      <c r="E12" s="193"/>
      <c r="F12" s="193"/>
      <c r="G12" s="193"/>
      <c r="H12" s="193"/>
      <c r="I12" s="193"/>
      <c r="J12" s="193"/>
      <c r="K12" s="43" t="s">
        <v>0</v>
      </c>
      <c r="L12" s="43" t="s">
        <v>3</v>
      </c>
      <c r="M12" s="5" t="s">
        <v>0</v>
      </c>
      <c r="N12" s="153" t="s">
        <v>2</v>
      </c>
      <c r="O12" s="154"/>
      <c r="Q12" s="40"/>
    </row>
    <row r="13" spans="1:17" ht="22.15" customHeight="1" thickBot="1" x14ac:dyDescent="0.3">
      <c r="A13" s="186" t="s">
        <v>32</v>
      </c>
      <c r="B13" s="187"/>
      <c r="C13" s="187"/>
      <c r="D13" s="187"/>
      <c r="E13" s="187"/>
      <c r="F13" s="187"/>
      <c r="G13" s="187"/>
      <c r="H13" s="187"/>
      <c r="I13" s="187"/>
      <c r="J13" s="187"/>
      <c r="K13" s="46">
        <v>100</v>
      </c>
      <c r="L13" s="47">
        <v>1</v>
      </c>
      <c r="M13" s="42">
        <f>K13*L13</f>
        <v>100</v>
      </c>
      <c r="N13" s="133">
        <f>M13*0.753</f>
        <v>75.3</v>
      </c>
      <c r="O13" s="134"/>
      <c r="Q13" s="40"/>
    </row>
    <row r="14" spans="1:17" ht="22.15" customHeight="1" thickBot="1" x14ac:dyDescent="0.3">
      <c r="A14" s="186" t="s">
        <v>33</v>
      </c>
      <c r="B14" s="187"/>
      <c r="C14" s="187"/>
      <c r="D14" s="187"/>
      <c r="E14" s="187"/>
      <c r="F14" s="187"/>
      <c r="G14" s="187"/>
      <c r="H14" s="187"/>
      <c r="I14" s="187"/>
      <c r="J14" s="187"/>
      <c r="K14" s="46">
        <v>99</v>
      </c>
      <c r="L14" s="47">
        <v>2</v>
      </c>
      <c r="M14" s="42">
        <f t="shared" ref="M14:M15" si="2">K14*L14</f>
        <v>198</v>
      </c>
      <c r="N14" s="133">
        <f t="shared" ref="N14:N15" si="3">M14*0.753</f>
        <v>149.09399999999999</v>
      </c>
      <c r="O14" s="134"/>
    </row>
    <row r="15" spans="1:17" ht="22.15" customHeight="1" thickBot="1" x14ac:dyDescent="0.3">
      <c r="A15" s="186" t="s">
        <v>34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46">
        <v>50</v>
      </c>
      <c r="L15" s="47">
        <v>180</v>
      </c>
      <c r="M15" s="42">
        <f t="shared" si="2"/>
        <v>9000</v>
      </c>
      <c r="N15" s="133">
        <f t="shared" si="3"/>
        <v>6777</v>
      </c>
      <c r="O15" s="134"/>
    </row>
    <row r="16" spans="1:17" ht="22.15" customHeight="1" thickBot="1" x14ac:dyDescent="0.3">
      <c r="A16" s="188" t="s">
        <v>36</v>
      </c>
      <c r="B16" s="189"/>
      <c r="C16" s="189"/>
      <c r="D16" s="189"/>
      <c r="E16" s="189"/>
      <c r="F16" s="189"/>
      <c r="G16" s="189"/>
      <c r="H16" s="189"/>
      <c r="I16" s="189"/>
      <c r="J16" s="189"/>
      <c r="K16" s="44">
        <v>200</v>
      </c>
      <c r="L16" s="45">
        <v>1</v>
      </c>
      <c r="M16" s="16">
        <v>200</v>
      </c>
      <c r="N16" s="133" t="s">
        <v>6</v>
      </c>
      <c r="O16" s="134"/>
    </row>
    <row r="17" spans="1:17" ht="28.15" customHeight="1" thickBot="1" x14ac:dyDescent="0.3">
      <c r="A17" s="137" t="s">
        <v>7</v>
      </c>
      <c r="B17" s="138"/>
      <c r="C17" s="138"/>
      <c r="D17" s="138"/>
      <c r="E17" s="26">
        <f>SUM(M13:M16)</f>
        <v>9498</v>
      </c>
      <c r="F17" s="139" t="s">
        <v>8</v>
      </c>
      <c r="G17" s="140"/>
      <c r="H17" s="141">
        <f>E17-N17</f>
        <v>2503</v>
      </c>
      <c r="I17" s="142"/>
      <c r="J17" s="143" t="s">
        <v>12</v>
      </c>
      <c r="K17" s="143"/>
      <c r="L17" s="143"/>
      <c r="M17" s="143"/>
      <c r="N17" s="144">
        <v>6995</v>
      </c>
      <c r="O17" s="145"/>
    </row>
    <row r="18" spans="1:17" ht="22.15" customHeight="1" thickTop="1" thickBot="1" x14ac:dyDescent="0.3">
      <c r="A18" s="296" t="s">
        <v>86</v>
      </c>
      <c r="B18" s="297"/>
      <c r="C18" s="297"/>
      <c r="D18" s="297"/>
      <c r="E18" s="297"/>
      <c r="F18" s="297"/>
      <c r="G18" s="297"/>
      <c r="H18" s="297"/>
      <c r="I18" s="297"/>
      <c r="J18" s="297"/>
      <c r="K18" s="64">
        <v>16.649999999999999</v>
      </c>
      <c r="L18" s="65">
        <v>1</v>
      </c>
      <c r="M18" s="66">
        <f t="shared" ref="M18" si="4">K18*L18</f>
        <v>16.649999999999999</v>
      </c>
      <c r="N18" s="298">
        <f t="shared" ref="N18" si="5">M18*0.753</f>
        <v>12.53745</v>
      </c>
      <c r="O18" s="299"/>
    </row>
    <row r="19" spans="1:17" ht="10.15" customHeight="1" thickTop="1" thickBot="1" x14ac:dyDescent="0.3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</row>
    <row r="20" spans="1:17" ht="22.9" customHeight="1" thickTop="1" thickBot="1" x14ac:dyDescent="0.3">
      <c r="A20" s="182" t="s">
        <v>31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30" t="s">
        <v>0</v>
      </c>
      <c r="L20" s="30" t="s">
        <v>3</v>
      </c>
      <c r="M20" s="10" t="s">
        <v>0</v>
      </c>
      <c r="N20" s="184" t="s">
        <v>2</v>
      </c>
      <c r="O20" s="185"/>
      <c r="Q20" s="40"/>
    </row>
    <row r="21" spans="1:17" ht="22.15" customHeight="1" thickBot="1" x14ac:dyDescent="0.3">
      <c r="A21" s="178" t="s">
        <v>32</v>
      </c>
      <c r="B21" s="179"/>
      <c r="C21" s="179"/>
      <c r="D21" s="179"/>
      <c r="E21" s="179"/>
      <c r="F21" s="179"/>
      <c r="G21" s="179"/>
      <c r="H21" s="179"/>
      <c r="I21" s="179"/>
      <c r="J21" s="179"/>
      <c r="K21" s="11">
        <v>100</v>
      </c>
      <c r="L21" s="12">
        <v>1</v>
      </c>
      <c r="M21" s="48">
        <f>K21*L21</f>
        <v>100</v>
      </c>
      <c r="N21" s="116">
        <f>M21*0.692</f>
        <v>69.199999999999989</v>
      </c>
      <c r="O21" s="117"/>
      <c r="Q21" s="40"/>
    </row>
    <row r="22" spans="1:17" ht="22.15" customHeight="1" thickBot="1" x14ac:dyDescent="0.3">
      <c r="A22" s="178" t="s">
        <v>33</v>
      </c>
      <c r="B22" s="179"/>
      <c r="C22" s="179"/>
      <c r="D22" s="179"/>
      <c r="E22" s="179"/>
      <c r="F22" s="179"/>
      <c r="G22" s="179"/>
      <c r="H22" s="179"/>
      <c r="I22" s="179"/>
      <c r="J22" s="179"/>
      <c r="K22" s="11">
        <v>99</v>
      </c>
      <c r="L22" s="12">
        <v>4</v>
      </c>
      <c r="M22" s="48">
        <f t="shared" ref="M22:M24" si="6">K22*L22</f>
        <v>396</v>
      </c>
      <c r="N22" s="116">
        <f t="shared" ref="N22:N23" si="7">M22*0.692</f>
        <v>274.03199999999998</v>
      </c>
      <c r="O22" s="117"/>
    </row>
    <row r="23" spans="1:17" ht="22.15" customHeight="1" thickBot="1" x14ac:dyDescent="0.3">
      <c r="A23" s="178" t="s">
        <v>34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1">
        <v>50</v>
      </c>
      <c r="L23" s="12">
        <v>360</v>
      </c>
      <c r="M23" s="48">
        <f t="shared" si="6"/>
        <v>18000</v>
      </c>
      <c r="N23" s="116">
        <f t="shared" si="7"/>
        <v>12455.999999999998</v>
      </c>
      <c r="O23" s="117"/>
    </row>
    <row r="24" spans="1:17" ht="22.15" customHeight="1" thickBot="1" x14ac:dyDescent="0.3">
      <c r="A24" s="300" t="s">
        <v>37</v>
      </c>
      <c r="B24" s="301"/>
      <c r="C24" s="301"/>
      <c r="D24" s="301"/>
      <c r="E24" s="301"/>
      <c r="F24" s="301"/>
      <c r="G24" s="301"/>
      <c r="H24" s="301"/>
      <c r="I24" s="301"/>
      <c r="J24" s="301"/>
      <c r="K24" s="11">
        <v>300</v>
      </c>
      <c r="L24" s="12">
        <v>1</v>
      </c>
      <c r="M24" s="13">
        <f t="shared" si="6"/>
        <v>300</v>
      </c>
      <c r="N24" s="116" t="s">
        <v>6</v>
      </c>
      <c r="O24" s="117"/>
    </row>
    <row r="25" spans="1:17" ht="28.15" customHeight="1" thickBot="1" x14ac:dyDescent="0.3">
      <c r="A25" s="310" t="s">
        <v>7</v>
      </c>
      <c r="B25" s="311"/>
      <c r="C25" s="311"/>
      <c r="D25" s="311"/>
      <c r="E25" s="70">
        <f>SUM(M21:M24)</f>
        <v>18796</v>
      </c>
      <c r="F25" s="312" t="s">
        <v>8</v>
      </c>
      <c r="G25" s="313"/>
      <c r="H25" s="314">
        <f>E25-N25</f>
        <v>6001</v>
      </c>
      <c r="I25" s="315"/>
      <c r="J25" s="316" t="s">
        <v>14</v>
      </c>
      <c r="K25" s="317"/>
      <c r="L25" s="317"/>
      <c r="M25" s="317"/>
      <c r="N25" s="318">
        <v>12795</v>
      </c>
      <c r="O25" s="319"/>
    </row>
    <row r="26" spans="1:17" ht="22.15" customHeight="1" thickTop="1" thickBot="1" x14ac:dyDescent="0.3">
      <c r="A26" s="306" t="s">
        <v>88</v>
      </c>
      <c r="B26" s="307"/>
      <c r="C26" s="307"/>
      <c r="D26" s="307"/>
      <c r="E26" s="307"/>
      <c r="F26" s="307"/>
      <c r="G26" s="307"/>
      <c r="H26" s="307"/>
      <c r="I26" s="307"/>
      <c r="J26" s="307"/>
      <c r="K26" s="72">
        <v>16.649999999999999</v>
      </c>
      <c r="L26" s="73">
        <v>1</v>
      </c>
      <c r="M26" s="71">
        <f t="shared" ref="M26" si="8">K26*L26</f>
        <v>16.649999999999999</v>
      </c>
      <c r="N26" s="308">
        <f>M26*0.692</f>
        <v>11.521799999999999</v>
      </c>
      <c r="O26" s="309"/>
    </row>
    <row r="27" spans="1:17" ht="10.15" customHeight="1" thickTop="1" thickBot="1" x14ac:dyDescent="0.3"/>
    <row r="28" spans="1:17" ht="21.6" customHeight="1" thickTop="1" thickBot="1" x14ac:dyDescent="0.3">
      <c r="A28" s="112" t="s">
        <v>38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31">
        <f>N5</f>
        <v>82.5</v>
      </c>
      <c r="N28" s="32">
        <f>N13</f>
        <v>75.3</v>
      </c>
      <c r="O28" s="33">
        <f>N21</f>
        <v>69.199999999999989</v>
      </c>
    </row>
    <row r="29" spans="1:17" ht="15.75" thickTop="1" x14ac:dyDescent="0.25"/>
  </sheetData>
  <mergeCells count="56">
    <mergeCell ref="A10:J10"/>
    <mergeCell ref="N10:O10"/>
    <mergeCell ref="A26:J26"/>
    <mergeCell ref="N26:O26"/>
    <mergeCell ref="A25:D25"/>
    <mergeCell ref="F25:G25"/>
    <mergeCell ref="H25:I25"/>
    <mergeCell ref="J25:M25"/>
    <mergeCell ref="N25:O25"/>
    <mergeCell ref="A20:J20"/>
    <mergeCell ref="N20:O20"/>
    <mergeCell ref="A21:J21"/>
    <mergeCell ref="N21:O21"/>
    <mergeCell ref="A22:J22"/>
    <mergeCell ref="N22:O22"/>
    <mergeCell ref="A17:D17"/>
    <mergeCell ref="A28:L28"/>
    <mergeCell ref="A23:J23"/>
    <mergeCell ref="N23:O23"/>
    <mergeCell ref="N24:O24"/>
    <mergeCell ref="A24:J24"/>
    <mergeCell ref="F17:G17"/>
    <mergeCell ref="H17:I17"/>
    <mergeCell ref="J17:M17"/>
    <mergeCell ref="N17:O17"/>
    <mergeCell ref="A19:O19"/>
    <mergeCell ref="A18:J18"/>
    <mergeCell ref="N18:O18"/>
    <mergeCell ref="A15:J15"/>
    <mergeCell ref="N15:O15"/>
    <mergeCell ref="N16:O16"/>
    <mergeCell ref="A16:J16"/>
    <mergeCell ref="A11:O11"/>
    <mergeCell ref="A12:J12"/>
    <mergeCell ref="N12:O12"/>
    <mergeCell ref="A13:J13"/>
    <mergeCell ref="N13:O13"/>
    <mergeCell ref="A14:J14"/>
    <mergeCell ref="N14:O14"/>
    <mergeCell ref="A8:J8"/>
    <mergeCell ref="N8:O8"/>
    <mergeCell ref="A9:D9"/>
    <mergeCell ref="F9:G9"/>
    <mergeCell ref="H9:I9"/>
    <mergeCell ref="J9:M9"/>
    <mergeCell ref="N9:O9"/>
    <mergeCell ref="A6:J6"/>
    <mergeCell ref="N6:O6"/>
    <mergeCell ref="A7:J7"/>
    <mergeCell ref="N7:O7"/>
    <mergeCell ref="C1:O2"/>
    <mergeCell ref="A3:O3"/>
    <mergeCell ref="A4:J4"/>
    <mergeCell ref="N4:O4"/>
    <mergeCell ref="A5:J5"/>
    <mergeCell ref="N5:O5"/>
  </mergeCells>
  <pageMargins left="0.25" right="0.17499999999999999" top="0.1" bottom="0.1" header="0.02" footer="0.02"/>
  <pageSetup orientation="landscape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L13" sqref="L13"/>
    </sheetView>
  </sheetViews>
  <sheetFormatPr defaultColWidth="8.85546875" defaultRowHeight="15" x14ac:dyDescent="0.25"/>
  <cols>
    <col min="1" max="4" width="15.7109375" style="74" customWidth="1"/>
    <col min="5" max="6" width="12.7109375" style="74" customWidth="1"/>
    <col min="7" max="16384" width="8.85546875" style="74"/>
  </cols>
  <sheetData>
    <row r="1" spans="1:9" x14ac:dyDescent="0.25">
      <c r="C1" s="202" t="s">
        <v>96</v>
      </c>
      <c r="D1" s="202"/>
      <c r="E1" s="202"/>
      <c r="F1" s="202"/>
    </row>
    <row r="2" spans="1:9" x14ac:dyDescent="0.25">
      <c r="C2" s="202"/>
      <c r="D2" s="202"/>
      <c r="E2" s="202"/>
      <c r="F2" s="202"/>
    </row>
    <row r="3" spans="1:9" x14ac:dyDescent="0.25">
      <c r="C3" s="203"/>
      <c r="D3" s="203"/>
      <c r="E3" s="203"/>
      <c r="F3" s="203"/>
    </row>
    <row r="4" spans="1:9" ht="24" thickBot="1" x14ac:dyDescent="0.3">
      <c r="C4" s="76"/>
      <c r="D4" s="76"/>
      <c r="E4" s="76"/>
      <c r="F4" s="76"/>
    </row>
    <row r="5" spans="1:9" ht="33" thickTop="1" thickBot="1" x14ac:dyDescent="0.3">
      <c r="A5" s="214" t="s">
        <v>89</v>
      </c>
      <c r="B5" s="215"/>
      <c r="C5" s="215"/>
      <c r="D5" s="215"/>
      <c r="E5" s="77" t="s">
        <v>90</v>
      </c>
      <c r="F5" s="78" t="s">
        <v>91</v>
      </c>
      <c r="G5" s="75"/>
      <c r="H5" s="75"/>
      <c r="I5" s="75"/>
    </row>
    <row r="6" spans="1:9" ht="25.15" customHeight="1" thickBot="1" x14ac:dyDescent="0.3">
      <c r="A6" s="228" t="s">
        <v>97</v>
      </c>
      <c r="B6" s="229"/>
      <c r="C6" s="229"/>
      <c r="D6" s="229"/>
      <c r="E6" s="79" t="s">
        <v>92</v>
      </c>
      <c r="F6" s="80">
        <v>55</v>
      </c>
    </row>
    <row r="7" spans="1:9" ht="25.15" customHeight="1" thickBot="1" x14ac:dyDescent="0.3">
      <c r="A7" s="228" t="s">
        <v>98</v>
      </c>
      <c r="B7" s="229"/>
      <c r="C7" s="229"/>
      <c r="D7" s="229"/>
      <c r="E7" s="79" t="s">
        <v>93</v>
      </c>
      <c r="F7" s="80">
        <v>99</v>
      </c>
    </row>
    <row r="8" spans="1:9" ht="25.15" customHeight="1" thickBot="1" x14ac:dyDescent="0.3">
      <c r="A8" s="228" t="s">
        <v>99</v>
      </c>
      <c r="B8" s="229"/>
      <c r="C8" s="229"/>
      <c r="D8" s="229"/>
      <c r="E8" s="79" t="s">
        <v>93</v>
      </c>
      <c r="F8" s="80">
        <v>150</v>
      </c>
    </row>
    <row r="9" spans="1:9" ht="25.15" customHeight="1" thickBot="1" x14ac:dyDescent="0.3">
      <c r="A9" s="228" t="s">
        <v>100</v>
      </c>
      <c r="B9" s="229"/>
      <c r="C9" s="229"/>
      <c r="D9" s="229"/>
      <c r="E9" s="79" t="s">
        <v>93</v>
      </c>
      <c r="F9" s="80">
        <v>49</v>
      </c>
    </row>
    <row r="10" spans="1:9" ht="25.15" customHeight="1" thickBot="1" x14ac:dyDescent="0.3">
      <c r="A10" s="228" t="s">
        <v>101</v>
      </c>
      <c r="B10" s="229"/>
      <c r="C10" s="229"/>
      <c r="D10" s="229"/>
      <c r="E10" s="79" t="s">
        <v>92</v>
      </c>
      <c r="F10" s="80">
        <v>55</v>
      </c>
    </row>
    <row r="11" spans="1:9" ht="25.15" customHeight="1" thickBot="1" x14ac:dyDescent="0.3">
      <c r="A11" s="228" t="s">
        <v>102</v>
      </c>
      <c r="B11" s="229"/>
      <c r="C11" s="229"/>
      <c r="D11" s="229"/>
      <c r="E11" s="79" t="s">
        <v>92</v>
      </c>
      <c r="F11" s="80">
        <v>60</v>
      </c>
    </row>
    <row r="12" spans="1:9" ht="25.15" customHeight="1" thickBot="1" x14ac:dyDescent="0.3">
      <c r="A12" s="228" t="s">
        <v>103</v>
      </c>
      <c r="B12" s="229"/>
      <c r="C12" s="229"/>
      <c r="D12" s="229"/>
      <c r="E12" s="79" t="s">
        <v>93</v>
      </c>
      <c r="F12" s="80">
        <v>129</v>
      </c>
    </row>
    <row r="13" spans="1:9" ht="25.15" customHeight="1" thickBot="1" x14ac:dyDescent="0.3">
      <c r="A13" s="228" t="s">
        <v>104</v>
      </c>
      <c r="B13" s="229"/>
      <c r="C13" s="229"/>
      <c r="D13" s="229"/>
      <c r="E13" s="79" t="s">
        <v>93</v>
      </c>
      <c r="F13" s="80">
        <v>39</v>
      </c>
    </row>
    <row r="14" spans="1:9" ht="25.15" customHeight="1" thickBot="1" x14ac:dyDescent="0.3">
      <c r="A14" s="228" t="s">
        <v>105</v>
      </c>
      <c r="B14" s="229"/>
      <c r="C14" s="229"/>
      <c r="D14" s="229"/>
      <c r="E14" s="79" t="s">
        <v>93</v>
      </c>
      <c r="F14" s="80">
        <v>5</v>
      </c>
    </row>
    <row r="15" spans="1:9" ht="25.15" customHeight="1" thickBot="1" x14ac:dyDescent="0.3">
      <c r="A15" s="228" t="s">
        <v>106</v>
      </c>
      <c r="B15" s="229"/>
      <c r="C15" s="229"/>
      <c r="D15" s="229"/>
      <c r="E15" s="79" t="s">
        <v>93</v>
      </c>
      <c r="F15" s="80">
        <v>65</v>
      </c>
    </row>
    <row r="16" spans="1:9" ht="25.15" customHeight="1" thickBot="1" x14ac:dyDescent="0.3">
      <c r="A16" s="322" t="s">
        <v>107</v>
      </c>
      <c r="B16" s="323"/>
      <c r="C16" s="323"/>
      <c r="D16" s="323"/>
      <c r="E16" s="79" t="s">
        <v>93</v>
      </c>
      <c r="F16" s="80">
        <v>95</v>
      </c>
    </row>
    <row r="17" spans="1:6" ht="25.15" customHeight="1" thickBot="1" x14ac:dyDescent="0.3">
      <c r="A17" s="322" t="s">
        <v>108</v>
      </c>
      <c r="B17" s="323"/>
      <c r="C17" s="323"/>
      <c r="D17" s="323"/>
      <c r="E17" s="79" t="s">
        <v>94</v>
      </c>
      <c r="F17" s="80">
        <v>45</v>
      </c>
    </row>
    <row r="18" spans="1:6" ht="25.15" customHeight="1" thickBot="1" x14ac:dyDescent="0.3">
      <c r="A18" s="322" t="s">
        <v>109</v>
      </c>
      <c r="B18" s="323"/>
      <c r="C18" s="323"/>
      <c r="D18" s="323"/>
      <c r="E18" s="79" t="s">
        <v>94</v>
      </c>
      <c r="F18" s="80">
        <v>45</v>
      </c>
    </row>
    <row r="19" spans="1:6" ht="25.15" customHeight="1" thickBot="1" x14ac:dyDescent="0.3">
      <c r="A19" s="322" t="s">
        <v>110</v>
      </c>
      <c r="B19" s="323"/>
      <c r="C19" s="323"/>
      <c r="D19" s="323"/>
      <c r="E19" s="79" t="s">
        <v>94</v>
      </c>
      <c r="F19" s="80">
        <v>45</v>
      </c>
    </row>
    <row r="20" spans="1:6" ht="25.15" customHeight="1" thickBot="1" x14ac:dyDescent="0.3">
      <c r="A20" s="228" t="s">
        <v>111</v>
      </c>
      <c r="B20" s="229"/>
      <c r="C20" s="229"/>
      <c r="D20" s="229"/>
      <c r="E20" s="79" t="s">
        <v>93</v>
      </c>
      <c r="F20" s="81">
        <v>0.05</v>
      </c>
    </row>
    <row r="21" spans="1:6" ht="25.15" customHeight="1" thickBot="1" x14ac:dyDescent="0.3">
      <c r="A21" s="228" t="s">
        <v>112</v>
      </c>
      <c r="B21" s="229"/>
      <c r="C21" s="229"/>
      <c r="D21" s="229"/>
      <c r="E21" s="79" t="s">
        <v>93</v>
      </c>
      <c r="F21" s="81">
        <v>0.1</v>
      </c>
    </row>
    <row r="22" spans="1:6" ht="25.15" customHeight="1" thickBot="1" x14ac:dyDescent="0.3">
      <c r="A22" s="228" t="s">
        <v>113</v>
      </c>
      <c r="B22" s="229"/>
      <c r="C22" s="229"/>
      <c r="D22" s="229"/>
      <c r="E22" s="79" t="s">
        <v>93</v>
      </c>
      <c r="F22" s="81">
        <v>0.15</v>
      </c>
    </row>
    <row r="23" spans="1:6" ht="25.15" customHeight="1" thickBot="1" x14ac:dyDescent="0.3">
      <c r="A23" s="228" t="s">
        <v>114</v>
      </c>
      <c r="B23" s="229"/>
      <c r="C23" s="229"/>
      <c r="D23" s="229"/>
      <c r="E23" s="79" t="s">
        <v>93</v>
      </c>
      <c r="F23" s="81">
        <v>0.25</v>
      </c>
    </row>
    <row r="24" spans="1:6" ht="25.15" customHeight="1" thickBot="1" x14ac:dyDescent="0.3">
      <c r="A24" s="320" t="s">
        <v>115</v>
      </c>
      <c r="B24" s="321"/>
      <c r="C24" s="321"/>
      <c r="D24" s="321"/>
      <c r="E24" s="79" t="s">
        <v>93</v>
      </c>
      <c r="F24" s="82" t="s">
        <v>95</v>
      </c>
    </row>
    <row r="25" spans="1:6" ht="25.15" customHeight="1" thickBot="1" x14ac:dyDescent="0.3">
      <c r="A25" s="228" t="s">
        <v>116</v>
      </c>
      <c r="B25" s="229"/>
      <c r="C25" s="229"/>
      <c r="D25" s="229"/>
      <c r="E25" s="79" t="s">
        <v>93</v>
      </c>
      <c r="F25" s="80">
        <v>-49</v>
      </c>
    </row>
    <row r="26" spans="1:6" ht="25.15" customHeight="1" thickBot="1" x14ac:dyDescent="0.3">
      <c r="A26" s="228" t="s">
        <v>117</v>
      </c>
      <c r="B26" s="229"/>
      <c r="C26" s="229"/>
      <c r="D26" s="229"/>
      <c r="E26" s="79" t="s">
        <v>93</v>
      </c>
      <c r="F26" s="80">
        <v>-300</v>
      </c>
    </row>
    <row r="27" spans="1:6" ht="25.15" customHeight="1" thickBot="1" x14ac:dyDescent="0.3">
      <c r="A27" s="228" t="s">
        <v>118</v>
      </c>
      <c r="B27" s="229"/>
      <c r="C27" s="229"/>
      <c r="D27" s="229"/>
      <c r="E27" s="79" t="s">
        <v>93</v>
      </c>
      <c r="F27" s="83">
        <v>39.950000000000003</v>
      </c>
    </row>
    <row r="28" spans="1:6" ht="25.15" customHeight="1" thickBot="1" x14ac:dyDescent="0.3">
      <c r="A28" s="218" t="s">
        <v>119</v>
      </c>
      <c r="B28" s="219"/>
      <c r="C28" s="219"/>
      <c r="D28" s="219"/>
      <c r="E28" s="84" t="s">
        <v>93</v>
      </c>
      <c r="F28" s="85">
        <v>49.95</v>
      </c>
    </row>
    <row r="29" spans="1:6" ht="15.75" thickTop="1" x14ac:dyDescent="0.25"/>
  </sheetData>
  <mergeCells count="25">
    <mergeCell ref="A28:D28"/>
    <mergeCell ref="C1:F3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10:D10"/>
    <mergeCell ref="A11:D11"/>
    <mergeCell ref="A12:D12"/>
    <mergeCell ref="A13:D13"/>
    <mergeCell ref="A14:D14"/>
    <mergeCell ref="A15:D15"/>
    <mergeCell ref="A5:D5"/>
    <mergeCell ref="A6:D6"/>
    <mergeCell ref="A7:D7"/>
    <mergeCell ref="A8:D8"/>
    <mergeCell ref="A9:D9"/>
  </mergeCells>
  <pageMargins left="0.7" right="0.45" top="1" bottom="0.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9" workbookViewId="0">
      <selection activeCell="P32" sqref="P32"/>
    </sheetView>
  </sheetViews>
  <sheetFormatPr defaultColWidth="8.85546875" defaultRowHeight="15" x14ac:dyDescent="0.25"/>
  <cols>
    <col min="1" max="4" width="8.85546875" style="1"/>
    <col min="5" max="5" width="11.28515625" style="1" bestFit="1" customWidth="1"/>
    <col min="6" max="8" width="8.85546875" style="1"/>
    <col min="9" max="9" width="8" style="1" customWidth="1"/>
    <col min="10" max="10" width="6.28515625" style="1" customWidth="1"/>
    <col min="11" max="12" width="9" style="1" bestFit="1" customWidth="1"/>
    <col min="13" max="13" width="10.28515625" style="1" bestFit="1" customWidth="1"/>
    <col min="14" max="16384" width="8.85546875" style="1"/>
  </cols>
  <sheetData>
    <row r="1" spans="1:17" x14ac:dyDescent="0.25">
      <c r="C1" s="199" t="s">
        <v>19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7" x14ac:dyDescent="0.25"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</row>
    <row r="3" spans="1:17" ht="10.9" customHeight="1" thickBot="1" x14ac:dyDescent="0.3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7" ht="22.9" customHeight="1" thickTop="1" thickBot="1" x14ac:dyDescent="0.3">
      <c r="A4" s="174" t="s">
        <v>10</v>
      </c>
      <c r="B4" s="175"/>
      <c r="C4" s="175"/>
      <c r="D4" s="175"/>
      <c r="E4" s="175"/>
      <c r="F4" s="175"/>
      <c r="G4" s="175"/>
      <c r="H4" s="175"/>
      <c r="I4" s="175"/>
      <c r="J4" s="175"/>
      <c r="K4" s="20" t="s">
        <v>0</v>
      </c>
      <c r="L4" s="20" t="s">
        <v>3</v>
      </c>
      <c r="M4" s="21" t="s">
        <v>0</v>
      </c>
      <c r="N4" s="176" t="s">
        <v>2</v>
      </c>
      <c r="O4" s="177"/>
    </row>
    <row r="5" spans="1:17" ht="18" customHeight="1" thickBot="1" x14ac:dyDescent="0.3">
      <c r="A5" s="156" t="s">
        <v>17</v>
      </c>
      <c r="B5" s="157"/>
      <c r="C5" s="157"/>
      <c r="D5" s="157"/>
      <c r="E5" s="157"/>
      <c r="F5" s="157"/>
      <c r="G5" s="157"/>
      <c r="H5" s="157"/>
      <c r="I5" s="157"/>
      <c r="J5" s="157"/>
      <c r="K5" s="22">
        <v>150</v>
      </c>
      <c r="L5" s="23">
        <v>1</v>
      </c>
      <c r="M5" s="24">
        <f>K5*L5</f>
        <v>150</v>
      </c>
      <c r="N5" s="158">
        <f>M5*0.71</f>
        <v>106.5</v>
      </c>
      <c r="O5" s="159"/>
      <c r="Q5" s="40"/>
    </row>
    <row r="6" spans="1:17" ht="18" customHeight="1" thickBot="1" x14ac:dyDescent="0.3">
      <c r="A6" s="156" t="s">
        <v>18</v>
      </c>
      <c r="B6" s="157"/>
      <c r="C6" s="157"/>
      <c r="D6" s="157"/>
      <c r="E6" s="157"/>
      <c r="F6" s="157"/>
      <c r="G6" s="157"/>
      <c r="H6" s="157"/>
      <c r="I6" s="157"/>
      <c r="J6" s="157"/>
      <c r="K6" s="22">
        <v>49</v>
      </c>
      <c r="L6" s="23">
        <v>1</v>
      </c>
      <c r="M6" s="24">
        <f>K6*L6</f>
        <v>49</v>
      </c>
      <c r="N6" s="158">
        <f t="shared" ref="N6:N8" si="0">M6*0.71</f>
        <v>34.79</v>
      </c>
      <c r="O6" s="159"/>
    </row>
    <row r="7" spans="1:17" ht="18" customHeight="1" thickBot="1" x14ac:dyDescent="0.3">
      <c r="A7" s="156" t="s">
        <v>21</v>
      </c>
      <c r="B7" s="157"/>
      <c r="C7" s="157"/>
      <c r="D7" s="157"/>
      <c r="E7" s="157"/>
      <c r="F7" s="157"/>
      <c r="G7" s="157"/>
      <c r="H7" s="157"/>
      <c r="I7" s="157"/>
      <c r="J7" s="157"/>
      <c r="K7" s="22">
        <v>45</v>
      </c>
      <c r="L7" s="23">
        <v>40</v>
      </c>
      <c r="M7" s="24">
        <f>K7*L7</f>
        <v>1800</v>
      </c>
      <c r="N7" s="158">
        <f t="shared" si="0"/>
        <v>1278</v>
      </c>
      <c r="O7" s="159"/>
    </row>
    <row r="8" spans="1:17" ht="18" customHeight="1" thickBot="1" x14ac:dyDescent="0.3">
      <c r="A8" s="156" t="s">
        <v>1</v>
      </c>
      <c r="B8" s="157"/>
      <c r="C8" s="157"/>
      <c r="D8" s="157"/>
      <c r="E8" s="157"/>
      <c r="F8" s="157"/>
      <c r="G8" s="157"/>
      <c r="H8" s="157"/>
      <c r="I8" s="157"/>
      <c r="J8" s="157"/>
      <c r="K8" s="22">
        <v>65</v>
      </c>
      <c r="L8" s="23">
        <v>6</v>
      </c>
      <c r="M8" s="24">
        <v>390</v>
      </c>
      <c r="N8" s="158">
        <f t="shared" si="0"/>
        <v>276.89999999999998</v>
      </c>
      <c r="O8" s="159"/>
    </row>
    <row r="9" spans="1:17" ht="18" customHeight="1" thickBot="1" x14ac:dyDescent="0.3">
      <c r="A9" s="160" t="s">
        <v>4</v>
      </c>
      <c r="B9" s="161"/>
      <c r="C9" s="161"/>
      <c r="D9" s="161"/>
      <c r="E9" s="161"/>
      <c r="F9" s="161"/>
      <c r="G9" s="161"/>
      <c r="H9" s="161"/>
      <c r="I9" s="161"/>
      <c r="J9" s="161"/>
      <c r="K9" s="22">
        <v>150</v>
      </c>
      <c r="L9" s="23">
        <v>1</v>
      </c>
      <c r="M9" s="24">
        <v>125</v>
      </c>
      <c r="N9" s="158" t="s">
        <v>6</v>
      </c>
      <c r="O9" s="159"/>
    </row>
    <row r="10" spans="1:17" ht="28.15" customHeight="1" thickBot="1" x14ac:dyDescent="0.3">
      <c r="A10" s="162" t="s">
        <v>7</v>
      </c>
      <c r="B10" s="163"/>
      <c r="C10" s="163"/>
      <c r="D10" s="163"/>
      <c r="E10" s="25">
        <f>SUM(M5:M9)</f>
        <v>2514</v>
      </c>
      <c r="F10" s="164" t="s">
        <v>8</v>
      </c>
      <c r="G10" s="165"/>
      <c r="H10" s="166">
        <f>E10-N10</f>
        <v>819</v>
      </c>
      <c r="I10" s="167"/>
      <c r="J10" s="168" t="s">
        <v>5</v>
      </c>
      <c r="K10" s="169"/>
      <c r="L10" s="169"/>
      <c r="M10" s="169"/>
      <c r="N10" s="170">
        <v>1695</v>
      </c>
      <c r="O10" s="171"/>
    </row>
    <row r="11" spans="1:17" ht="22.15" customHeight="1" thickTop="1" thickBot="1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</row>
    <row r="12" spans="1:17" ht="22.9" customHeight="1" thickTop="1" thickBot="1" x14ac:dyDescent="0.3">
      <c r="A12" s="192" t="s">
        <v>11</v>
      </c>
      <c r="B12" s="193"/>
      <c r="C12" s="193"/>
      <c r="D12" s="193"/>
      <c r="E12" s="193"/>
      <c r="F12" s="193"/>
      <c r="G12" s="193"/>
      <c r="H12" s="193"/>
      <c r="I12" s="193"/>
      <c r="J12" s="193"/>
      <c r="K12" s="4" t="s">
        <v>0</v>
      </c>
      <c r="L12" s="4" t="s">
        <v>3</v>
      </c>
      <c r="M12" s="5" t="s">
        <v>0</v>
      </c>
      <c r="N12" s="153" t="s">
        <v>2</v>
      </c>
      <c r="O12" s="154"/>
    </row>
    <row r="13" spans="1:17" ht="18" customHeight="1" thickBot="1" x14ac:dyDescent="0.3">
      <c r="A13" s="324" t="s">
        <v>17</v>
      </c>
      <c r="B13" s="325"/>
      <c r="C13" s="325"/>
      <c r="D13" s="325"/>
      <c r="E13" s="325"/>
      <c r="F13" s="325"/>
      <c r="G13" s="325"/>
      <c r="H13" s="325"/>
      <c r="I13" s="325"/>
      <c r="J13" s="326"/>
      <c r="K13" s="28">
        <v>150</v>
      </c>
      <c r="L13" s="7">
        <v>1</v>
      </c>
      <c r="M13" s="8">
        <f>K13*L13</f>
        <v>150</v>
      </c>
      <c r="N13" s="133">
        <f>M13*0.497</f>
        <v>74.55</v>
      </c>
      <c r="O13" s="134"/>
      <c r="Q13" s="40"/>
    </row>
    <row r="14" spans="1:17" ht="18" customHeight="1" thickBot="1" x14ac:dyDescent="0.3">
      <c r="A14" s="324" t="s">
        <v>18</v>
      </c>
      <c r="B14" s="325"/>
      <c r="C14" s="325"/>
      <c r="D14" s="325"/>
      <c r="E14" s="325"/>
      <c r="F14" s="325"/>
      <c r="G14" s="325"/>
      <c r="H14" s="325"/>
      <c r="I14" s="325"/>
      <c r="J14" s="326"/>
      <c r="K14" s="28">
        <v>49</v>
      </c>
      <c r="L14" s="7">
        <v>1</v>
      </c>
      <c r="M14" s="8">
        <f t="shared" ref="M14:M16" si="1">K14*L14</f>
        <v>49</v>
      </c>
      <c r="N14" s="133">
        <f t="shared" ref="N14:N16" si="2">M14*0.497</f>
        <v>24.353000000000002</v>
      </c>
      <c r="O14" s="134"/>
    </row>
    <row r="15" spans="1:17" ht="18" customHeight="1" thickBot="1" x14ac:dyDescent="0.3">
      <c r="A15" s="324" t="s">
        <v>21</v>
      </c>
      <c r="B15" s="325"/>
      <c r="C15" s="325"/>
      <c r="D15" s="325"/>
      <c r="E15" s="325"/>
      <c r="F15" s="325"/>
      <c r="G15" s="325"/>
      <c r="H15" s="325"/>
      <c r="I15" s="325"/>
      <c r="J15" s="326"/>
      <c r="K15" s="28">
        <v>45</v>
      </c>
      <c r="L15" s="7">
        <v>90</v>
      </c>
      <c r="M15" s="8">
        <f t="shared" si="1"/>
        <v>4050</v>
      </c>
      <c r="N15" s="133">
        <f t="shared" si="2"/>
        <v>2012.85</v>
      </c>
      <c r="O15" s="134"/>
    </row>
    <row r="16" spans="1:17" ht="18" customHeight="1" thickBot="1" x14ac:dyDescent="0.3">
      <c r="A16" s="324" t="s">
        <v>1</v>
      </c>
      <c r="B16" s="325"/>
      <c r="C16" s="325"/>
      <c r="D16" s="325"/>
      <c r="E16" s="325"/>
      <c r="F16" s="325"/>
      <c r="G16" s="325"/>
      <c r="H16" s="325"/>
      <c r="I16" s="325"/>
      <c r="J16" s="326"/>
      <c r="K16" s="28">
        <v>65</v>
      </c>
      <c r="L16" s="7">
        <v>12</v>
      </c>
      <c r="M16" s="8">
        <f t="shared" si="1"/>
        <v>780</v>
      </c>
      <c r="N16" s="133">
        <f t="shared" si="2"/>
        <v>387.66</v>
      </c>
      <c r="O16" s="134"/>
    </row>
    <row r="17" spans="1:17" ht="18" customHeight="1" thickBot="1" x14ac:dyDescent="0.3">
      <c r="A17" s="328" t="s">
        <v>15</v>
      </c>
      <c r="B17" s="329"/>
      <c r="C17" s="329"/>
      <c r="D17" s="329"/>
      <c r="E17" s="329"/>
      <c r="F17" s="329"/>
      <c r="G17" s="329"/>
      <c r="H17" s="329"/>
      <c r="I17" s="329"/>
      <c r="J17" s="329"/>
      <c r="K17" s="14">
        <v>200</v>
      </c>
      <c r="L17" s="15">
        <v>1</v>
      </c>
      <c r="M17" s="16">
        <v>200</v>
      </c>
      <c r="N17" s="133" t="s">
        <v>6</v>
      </c>
      <c r="O17" s="134"/>
    </row>
    <row r="18" spans="1:17" ht="28.15" customHeight="1" thickBot="1" x14ac:dyDescent="0.3">
      <c r="A18" s="137" t="s">
        <v>7</v>
      </c>
      <c r="B18" s="138"/>
      <c r="C18" s="138"/>
      <c r="D18" s="138"/>
      <c r="E18" s="26">
        <f>SUM(M13:M17)</f>
        <v>5229</v>
      </c>
      <c r="F18" s="139" t="s">
        <v>8</v>
      </c>
      <c r="G18" s="140"/>
      <c r="H18" s="141">
        <f>E18-N18</f>
        <v>2734</v>
      </c>
      <c r="I18" s="142"/>
      <c r="J18" s="143" t="s">
        <v>12</v>
      </c>
      <c r="K18" s="143"/>
      <c r="L18" s="143"/>
      <c r="M18" s="143"/>
      <c r="N18" s="144">
        <v>2495</v>
      </c>
      <c r="O18" s="145"/>
    </row>
    <row r="19" spans="1:17" ht="21" customHeight="1" thickTop="1" thickBot="1" x14ac:dyDescent="0.3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</row>
    <row r="20" spans="1:17" ht="22.9" customHeight="1" thickTop="1" thickBot="1" x14ac:dyDescent="0.3">
      <c r="A20" s="182" t="s">
        <v>13</v>
      </c>
      <c r="B20" s="183"/>
      <c r="C20" s="183"/>
      <c r="D20" s="183"/>
      <c r="E20" s="183"/>
      <c r="F20" s="183"/>
      <c r="G20" s="183"/>
      <c r="H20" s="183"/>
      <c r="I20" s="183"/>
      <c r="J20" s="183"/>
      <c r="K20" s="9" t="s">
        <v>0</v>
      </c>
      <c r="L20" s="9" t="s">
        <v>3</v>
      </c>
      <c r="M20" s="10" t="s">
        <v>0</v>
      </c>
      <c r="N20" s="184" t="s">
        <v>2</v>
      </c>
      <c r="O20" s="185"/>
    </row>
    <row r="21" spans="1:17" ht="18" customHeight="1" thickBot="1" x14ac:dyDescent="0.3">
      <c r="A21" s="327" t="s">
        <v>17</v>
      </c>
      <c r="B21" s="291"/>
      <c r="C21" s="291"/>
      <c r="D21" s="291"/>
      <c r="E21" s="291"/>
      <c r="F21" s="291"/>
      <c r="G21" s="291"/>
      <c r="H21" s="291"/>
      <c r="I21" s="291"/>
      <c r="J21" s="292"/>
      <c r="K21" s="29">
        <v>150</v>
      </c>
      <c r="L21" s="12">
        <v>1</v>
      </c>
      <c r="M21" s="13">
        <f>K21*L21</f>
        <v>150</v>
      </c>
      <c r="N21" s="116">
        <f>M21*0.311</f>
        <v>46.65</v>
      </c>
      <c r="O21" s="117"/>
      <c r="Q21" s="40"/>
    </row>
    <row r="22" spans="1:17" ht="18" customHeight="1" thickBot="1" x14ac:dyDescent="0.3">
      <c r="A22" s="327" t="s">
        <v>18</v>
      </c>
      <c r="B22" s="291"/>
      <c r="C22" s="291"/>
      <c r="D22" s="291"/>
      <c r="E22" s="291"/>
      <c r="F22" s="291"/>
      <c r="G22" s="291"/>
      <c r="H22" s="291"/>
      <c r="I22" s="291"/>
      <c r="J22" s="292"/>
      <c r="K22" s="29">
        <v>49</v>
      </c>
      <c r="L22" s="12">
        <v>1</v>
      </c>
      <c r="M22" s="13">
        <f t="shared" ref="M22:M25" si="3">K22*L22</f>
        <v>49</v>
      </c>
      <c r="N22" s="116">
        <f t="shared" ref="N22:N24" si="4">M22*0.311</f>
        <v>15.239000000000001</v>
      </c>
      <c r="O22" s="117"/>
    </row>
    <row r="23" spans="1:17" ht="18" customHeight="1" thickBot="1" x14ac:dyDescent="0.3">
      <c r="A23" s="327" t="s">
        <v>21</v>
      </c>
      <c r="B23" s="291"/>
      <c r="C23" s="291"/>
      <c r="D23" s="291"/>
      <c r="E23" s="291"/>
      <c r="F23" s="291"/>
      <c r="G23" s="291"/>
      <c r="H23" s="291"/>
      <c r="I23" s="291"/>
      <c r="J23" s="292"/>
      <c r="K23" s="29">
        <v>45</v>
      </c>
      <c r="L23" s="12">
        <v>195</v>
      </c>
      <c r="M23" s="13">
        <f t="shared" si="3"/>
        <v>8775</v>
      </c>
      <c r="N23" s="116">
        <f t="shared" si="4"/>
        <v>2729.0250000000001</v>
      </c>
      <c r="O23" s="117"/>
    </row>
    <row r="24" spans="1:17" ht="18" customHeight="1" thickBot="1" x14ac:dyDescent="0.3">
      <c r="A24" s="327" t="s">
        <v>1</v>
      </c>
      <c r="B24" s="291"/>
      <c r="C24" s="291"/>
      <c r="D24" s="291"/>
      <c r="E24" s="291"/>
      <c r="F24" s="291"/>
      <c r="G24" s="291"/>
      <c r="H24" s="291"/>
      <c r="I24" s="291"/>
      <c r="J24" s="292"/>
      <c r="K24" s="29">
        <v>65</v>
      </c>
      <c r="L24" s="12">
        <v>35</v>
      </c>
      <c r="M24" s="13">
        <f t="shared" si="3"/>
        <v>2275</v>
      </c>
      <c r="N24" s="116">
        <f t="shared" si="4"/>
        <v>707.52499999999998</v>
      </c>
      <c r="O24" s="117"/>
    </row>
    <row r="25" spans="1:17" ht="18" customHeight="1" thickBot="1" x14ac:dyDescent="0.3">
      <c r="A25" s="330" t="s">
        <v>16</v>
      </c>
      <c r="B25" s="331"/>
      <c r="C25" s="331"/>
      <c r="D25" s="331"/>
      <c r="E25" s="331"/>
      <c r="F25" s="331"/>
      <c r="G25" s="331"/>
      <c r="H25" s="331"/>
      <c r="I25" s="331"/>
      <c r="J25" s="331"/>
      <c r="K25" s="11">
        <v>300</v>
      </c>
      <c r="L25" s="12">
        <v>1</v>
      </c>
      <c r="M25" s="13">
        <f t="shared" si="3"/>
        <v>300</v>
      </c>
      <c r="N25" s="116" t="s">
        <v>6</v>
      </c>
      <c r="O25" s="117"/>
    </row>
    <row r="26" spans="1:17" ht="28.15" customHeight="1" thickBot="1" x14ac:dyDescent="0.3">
      <c r="A26" s="121" t="s">
        <v>7</v>
      </c>
      <c r="B26" s="122"/>
      <c r="C26" s="122"/>
      <c r="D26" s="122"/>
      <c r="E26" s="27">
        <f>SUM(M21:M25)</f>
        <v>11549</v>
      </c>
      <c r="F26" s="123" t="s">
        <v>8</v>
      </c>
      <c r="G26" s="124"/>
      <c r="H26" s="125">
        <f>E26-N26</f>
        <v>8054</v>
      </c>
      <c r="I26" s="126"/>
      <c r="J26" s="127" t="s">
        <v>14</v>
      </c>
      <c r="K26" s="128"/>
      <c r="L26" s="128"/>
      <c r="M26" s="128"/>
      <c r="N26" s="129">
        <v>3495</v>
      </c>
      <c r="O26" s="130"/>
    </row>
    <row r="27" spans="1:17" ht="16.5" thickTop="1" thickBot="1" x14ac:dyDescent="0.3"/>
    <row r="28" spans="1:17" ht="37.15" customHeight="1" thickTop="1" thickBot="1" x14ac:dyDescent="0.3">
      <c r="A28" s="112" t="s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31">
        <v>450</v>
      </c>
      <c r="N28" s="32">
        <v>550</v>
      </c>
      <c r="O28" s="33">
        <v>650</v>
      </c>
    </row>
    <row r="29" spans="1:17" ht="15.75" thickTop="1" x14ac:dyDescent="0.25"/>
  </sheetData>
  <mergeCells count="56">
    <mergeCell ref="A28:L28"/>
    <mergeCell ref="C1:O2"/>
    <mergeCell ref="N22:O22"/>
    <mergeCell ref="A25:J25"/>
    <mergeCell ref="N25:O25"/>
    <mergeCell ref="A26:D26"/>
    <mergeCell ref="F26:G26"/>
    <mergeCell ref="H26:I26"/>
    <mergeCell ref="J26:M26"/>
    <mergeCell ref="N26:O26"/>
    <mergeCell ref="A23:J23"/>
    <mergeCell ref="N23:O23"/>
    <mergeCell ref="A24:J24"/>
    <mergeCell ref="N24:O24"/>
    <mergeCell ref="N20:O20"/>
    <mergeCell ref="A21:J21"/>
    <mergeCell ref="N21:O21"/>
    <mergeCell ref="A20:J20"/>
    <mergeCell ref="N16:O16"/>
    <mergeCell ref="N8:O8"/>
    <mergeCell ref="A22:J22"/>
    <mergeCell ref="N14:O14"/>
    <mergeCell ref="A17:J17"/>
    <mergeCell ref="N17:O17"/>
    <mergeCell ref="A18:D18"/>
    <mergeCell ref="F18:G18"/>
    <mergeCell ref="H18:I18"/>
    <mergeCell ref="J18:M18"/>
    <mergeCell ref="N18:O18"/>
    <mergeCell ref="A15:J15"/>
    <mergeCell ref="N15:O15"/>
    <mergeCell ref="A16:J16"/>
    <mergeCell ref="A14:J14"/>
    <mergeCell ref="A19:O19"/>
    <mergeCell ref="N13:O13"/>
    <mergeCell ref="A11:O11"/>
    <mergeCell ref="A12:J12"/>
    <mergeCell ref="N12:O12"/>
    <mergeCell ref="A13:J13"/>
    <mergeCell ref="A6:J6"/>
    <mergeCell ref="N6:O6"/>
    <mergeCell ref="N7:O7"/>
    <mergeCell ref="A9:J9"/>
    <mergeCell ref="N9:O9"/>
    <mergeCell ref="A10:D10"/>
    <mergeCell ref="F10:G10"/>
    <mergeCell ref="H10:I10"/>
    <mergeCell ref="J10:M10"/>
    <mergeCell ref="N10:O10"/>
    <mergeCell ref="A7:J7"/>
    <mergeCell ref="A8:J8"/>
    <mergeCell ref="A3:O3"/>
    <mergeCell ref="A4:J4"/>
    <mergeCell ref="N4:O4"/>
    <mergeCell ref="A5:J5"/>
    <mergeCell ref="N5:O5"/>
  </mergeCells>
  <pageMargins left="0.25" right="0.17499999999999999" top="0.1" bottom="0.1" header="0.02" footer="0.02"/>
  <pageSetup orientation="landscape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N34" sqref="A34:O35"/>
    </sheetView>
  </sheetViews>
  <sheetFormatPr defaultColWidth="8.85546875" defaultRowHeight="15" x14ac:dyDescent="0.25"/>
  <cols>
    <col min="1" max="4" width="8.85546875" style="1"/>
    <col min="5" max="5" width="11.28515625" style="1" bestFit="1" customWidth="1"/>
    <col min="6" max="8" width="8.85546875" style="1"/>
    <col min="9" max="9" width="8" style="1" customWidth="1"/>
    <col min="10" max="10" width="6.28515625" style="1" customWidth="1"/>
    <col min="11" max="12" width="9" style="1" bestFit="1" customWidth="1"/>
    <col min="13" max="13" width="10.28515625" style="1" bestFit="1" customWidth="1"/>
    <col min="14" max="16384" width="8.85546875" style="1"/>
  </cols>
  <sheetData>
    <row r="1" spans="1:17" ht="16.5" thickTop="1" thickBot="1" x14ac:dyDescent="0.3">
      <c r="B1" s="34"/>
      <c r="C1" s="34"/>
      <c r="D1" s="34"/>
      <c r="E1" s="34"/>
      <c r="F1" s="35"/>
      <c r="G1" s="341" t="s">
        <v>49</v>
      </c>
      <c r="H1" s="342"/>
      <c r="I1" s="342"/>
      <c r="J1" s="342"/>
      <c r="K1" s="342"/>
      <c r="L1" s="342"/>
      <c r="M1" s="342"/>
      <c r="N1" s="343"/>
      <c r="O1" s="17">
        <v>150</v>
      </c>
    </row>
    <row r="2" spans="1:17" ht="15.75" thickBot="1" x14ac:dyDescent="0.3">
      <c r="B2" s="34"/>
      <c r="C2" s="34"/>
      <c r="D2" s="34"/>
      <c r="E2" s="34"/>
      <c r="F2" s="35"/>
      <c r="G2" s="344" t="s">
        <v>50</v>
      </c>
      <c r="H2" s="345"/>
      <c r="I2" s="345"/>
      <c r="J2" s="345"/>
      <c r="K2" s="345"/>
      <c r="L2" s="345"/>
      <c r="M2" s="345"/>
      <c r="N2" s="346"/>
      <c r="O2" s="18">
        <v>49</v>
      </c>
    </row>
    <row r="3" spans="1:17" ht="15.75" thickBot="1" x14ac:dyDescent="0.3">
      <c r="B3" s="34"/>
      <c r="C3" s="34"/>
      <c r="D3" s="34"/>
      <c r="E3" s="34"/>
      <c r="F3" s="35"/>
      <c r="G3" s="344" t="s">
        <v>51</v>
      </c>
      <c r="H3" s="345"/>
      <c r="I3" s="345"/>
      <c r="J3" s="345"/>
      <c r="K3" s="345"/>
      <c r="L3" s="345"/>
      <c r="M3" s="345"/>
      <c r="N3" s="346"/>
      <c r="O3" s="18">
        <v>129</v>
      </c>
    </row>
    <row r="4" spans="1:17" ht="15" customHeight="1" thickBot="1" x14ac:dyDescent="0.3">
      <c r="A4" s="199" t="s">
        <v>22</v>
      </c>
      <c r="B4" s="199"/>
      <c r="C4" s="199"/>
      <c r="D4" s="199"/>
      <c r="E4" s="199"/>
      <c r="F4" s="35"/>
      <c r="G4" s="344" t="s">
        <v>52</v>
      </c>
      <c r="H4" s="345"/>
      <c r="I4" s="345"/>
      <c r="J4" s="345"/>
      <c r="K4" s="345"/>
      <c r="L4" s="345"/>
      <c r="M4" s="345"/>
      <c r="N4" s="346"/>
      <c r="O4" s="18">
        <v>39</v>
      </c>
    </row>
    <row r="5" spans="1:17" ht="15" customHeight="1" thickBot="1" x14ac:dyDescent="0.3">
      <c r="A5" s="199"/>
      <c r="B5" s="199"/>
      <c r="C5" s="199"/>
      <c r="D5" s="199"/>
      <c r="E5" s="199"/>
      <c r="F5" s="35"/>
      <c r="G5" s="239" t="s">
        <v>53</v>
      </c>
      <c r="H5" s="240"/>
      <c r="I5" s="240"/>
      <c r="J5" s="240"/>
      <c r="K5" s="240"/>
      <c r="L5" s="240"/>
      <c r="M5" s="240"/>
      <c r="N5" s="340"/>
      <c r="O5" s="19">
        <v>10</v>
      </c>
    </row>
    <row r="6" spans="1:17" ht="16.5" thickTop="1" thickBot="1" x14ac:dyDescent="0.3">
      <c r="A6" s="199"/>
      <c r="B6" s="199"/>
      <c r="C6" s="199"/>
      <c r="D6" s="199"/>
      <c r="E6" s="199"/>
      <c r="F6" s="2"/>
      <c r="G6" s="36"/>
      <c r="H6" s="36"/>
      <c r="I6" s="37"/>
      <c r="J6" s="347" t="s">
        <v>9</v>
      </c>
      <c r="K6" s="348"/>
      <c r="L6" s="348"/>
      <c r="M6" s="348"/>
      <c r="N6" s="348"/>
      <c r="O6" s="3">
        <f>SUM(O1:P5)</f>
        <v>377</v>
      </c>
      <c r="Q6" s="40"/>
    </row>
    <row r="7" spans="1:17" ht="8.4499999999999993" customHeight="1" thickTop="1" thickBot="1" x14ac:dyDescent="0.3">
      <c r="A7" s="173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</row>
    <row r="8" spans="1:17" ht="19.899999999999999" customHeight="1" thickTop="1" thickBot="1" x14ac:dyDescent="0.3">
      <c r="A8" s="174" t="s">
        <v>10</v>
      </c>
      <c r="B8" s="175"/>
      <c r="C8" s="175"/>
      <c r="D8" s="175"/>
      <c r="E8" s="175"/>
      <c r="F8" s="175"/>
      <c r="G8" s="175"/>
      <c r="H8" s="175"/>
      <c r="I8" s="175"/>
      <c r="J8" s="175"/>
      <c r="K8" s="20" t="s">
        <v>0</v>
      </c>
      <c r="L8" s="20" t="s">
        <v>3</v>
      </c>
      <c r="M8" s="21" t="s">
        <v>0</v>
      </c>
      <c r="N8" s="176" t="s">
        <v>2</v>
      </c>
      <c r="O8" s="177"/>
    </row>
    <row r="9" spans="1:17" ht="16.5" thickBot="1" x14ac:dyDescent="0.3">
      <c r="A9" s="156" t="s">
        <v>43</v>
      </c>
      <c r="B9" s="157"/>
      <c r="C9" s="157"/>
      <c r="D9" s="157"/>
      <c r="E9" s="157"/>
      <c r="F9" s="157"/>
      <c r="G9" s="157"/>
      <c r="H9" s="157"/>
      <c r="I9" s="157"/>
      <c r="J9" s="157"/>
      <c r="K9" s="22">
        <v>55</v>
      </c>
      <c r="L9" s="23">
        <v>40</v>
      </c>
      <c r="M9" s="24">
        <v>2200</v>
      </c>
      <c r="N9" s="158">
        <f>M9*0.475</f>
        <v>1045</v>
      </c>
      <c r="O9" s="159"/>
      <c r="Q9" s="40"/>
    </row>
    <row r="10" spans="1:17" ht="16.5" thickBot="1" x14ac:dyDescent="0.3">
      <c r="A10" s="156" t="s">
        <v>44</v>
      </c>
      <c r="B10" s="157"/>
      <c r="C10" s="157"/>
      <c r="D10" s="157"/>
      <c r="E10" s="157"/>
      <c r="F10" s="157"/>
      <c r="G10" s="157"/>
      <c r="H10" s="157"/>
      <c r="I10" s="157"/>
      <c r="J10" s="157"/>
      <c r="K10" s="22">
        <v>55</v>
      </c>
      <c r="L10" s="23">
        <v>15</v>
      </c>
      <c r="M10" s="24">
        <v>825</v>
      </c>
      <c r="N10" s="158">
        <f t="shared" ref="N10:N14" si="0">M10*0.465</f>
        <v>383.625</v>
      </c>
      <c r="O10" s="159"/>
    </row>
    <row r="11" spans="1:17" ht="16.5" thickBot="1" x14ac:dyDescent="0.3">
      <c r="A11" s="156" t="s">
        <v>45</v>
      </c>
      <c r="B11" s="157"/>
      <c r="C11" s="157"/>
      <c r="D11" s="157"/>
      <c r="E11" s="157"/>
      <c r="F11" s="157"/>
      <c r="G11" s="157"/>
      <c r="H11" s="157"/>
      <c r="I11" s="157"/>
      <c r="J11" s="157"/>
      <c r="K11" s="22">
        <v>60</v>
      </c>
      <c r="L11" s="23">
        <v>6</v>
      </c>
      <c r="M11" s="24">
        <v>360</v>
      </c>
      <c r="N11" s="158">
        <f t="shared" si="0"/>
        <v>167.4</v>
      </c>
      <c r="O11" s="159"/>
    </row>
    <row r="12" spans="1:17" ht="16.5" thickBot="1" x14ac:dyDescent="0.3">
      <c r="A12" s="156" t="s">
        <v>46</v>
      </c>
      <c r="B12" s="157"/>
      <c r="C12" s="157"/>
      <c r="D12" s="157"/>
      <c r="E12" s="157"/>
      <c r="F12" s="157"/>
      <c r="G12" s="157"/>
      <c r="H12" s="157"/>
      <c r="I12" s="157"/>
      <c r="J12" s="157"/>
      <c r="K12" s="22">
        <v>1</v>
      </c>
      <c r="L12" s="23">
        <v>5</v>
      </c>
      <c r="M12" s="24">
        <v>5</v>
      </c>
      <c r="N12" s="158">
        <f t="shared" si="0"/>
        <v>2.3250000000000002</v>
      </c>
      <c r="O12" s="159"/>
    </row>
    <row r="13" spans="1:17" ht="16.5" thickBot="1" x14ac:dyDescent="0.3">
      <c r="A13" s="243" t="s">
        <v>47</v>
      </c>
      <c r="B13" s="244"/>
      <c r="C13" s="244"/>
      <c r="D13" s="244"/>
      <c r="E13" s="244"/>
      <c r="F13" s="244"/>
      <c r="G13" s="244"/>
      <c r="H13" s="244"/>
      <c r="I13" s="244"/>
      <c r="J13" s="245"/>
      <c r="K13" s="22">
        <v>65</v>
      </c>
      <c r="L13" s="23">
        <v>6</v>
      </c>
      <c r="M13" s="24">
        <v>390</v>
      </c>
      <c r="N13" s="158">
        <f t="shared" si="0"/>
        <v>181.35000000000002</v>
      </c>
      <c r="O13" s="159"/>
    </row>
    <row r="14" spans="1:17" ht="16.5" thickBot="1" x14ac:dyDescent="0.3">
      <c r="A14" s="156" t="s">
        <v>48</v>
      </c>
      <c r="B14" s="157"/>
      <c r="C14" s="157"/>
      <c r="D14" s="157"/>
      <c r="E14" s="157"/>
      <c r="F14" s="157"/>
      <c r="G14" s="157"/>
      <c r="H14" s="157"/>
      <c r="I14" s="157"/>
      <c r="J14" s="157"/>
      <c r="K14" s="22">
        <v>377</v>
      </c>
      <c r="L14" s="23">
        <v>1</v>
      </c>
      <c r="M14" s="24">
        <f>K14*L14</f>
        <v>377</v>
      </c>
      <c r="N14" s="158">
        <f t="shared" si="0"/>
        <v>175.30500000000001</v>
      </c>
      <c r="O14" s="159"/>
    </row>
    <row r="15" spans="1:17" ht="15.6" customHeight="1" thickBot="1" x14ac:dyDescent="0.3">
      <c r="A15" s="160" t="s">
        <v>35</v>
      </c>
      <c r="B15" s="161"/>
      <c r="C15" s="161"/>
      <c r="D15" s="161"/>
      <c r="E15" s="161"/>
      <c r="F15" s="161"/>
      <c r="G15" s="161"/>
      <c r="H15" s="161"/>
      <c r="I15" s="161"/>
      <c r="J15" s="161"/>
      <c r="K15" s="22">
        <v>150</v>
      </c>
      <c r="L15" s="23">
        <v>1</v>
      </c>
      <c r="M15" s="24">
        <v>150</v>
      </c>
      <c r="N15" s="158" t="s">
        <v>6</v>
      </c>
      <c r="O15" s="159"/>
    </row>
    <row r="16" spans="1:17" ht="25.9" customHeight="1" thickBot="1" x14ac:dyDescent="0.3">
      <c r="A16" s="162" t="s">
        <v>7</v>
      </c>
      <c r="B16" s="163"/>
      <c r="C16" s="163"/>
      <c r="D16" s="163"/>
      <c r="E16" s="25">
        <f>SUM(M9:M15)</f>
        <v>4307</v>
      </c>
      <c r="F16" s="164" t="s">
        <v>8</v>
      </c>
      <c r="G16" s="165"/>
      <c r="H16" s="166">
        <f>E16-N16</f>
        <v>2312</v>
      </c>
      <c r="I16" s="167"/>
      <c r="J16" s="168" t="s">
        <v>5</v>
      </c>
      <c r="K16" s="169"/>
      <c r="L16" s="169"/>
      <c r="M16" s="169"/>
      <c r="N16" s="170">
        <v>1995</v>
      </c>
      <c r="O16" s="171"/>
    </row>
    <row r="17" spans="1:17" ht="6" customHeight="1" thickTop="1" thickBot="1" x14ac:dyDescent="0.3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</row>
    <row r="18" spans="1:17" ht="20.45" customHeight="1" thickTop="1" thickBot="1" x14ac:dyDescent="0.3">
      <c r="A18" s="332" t="s">
        <v>11</v>
      </c>
      <c r="B18" s="333"/>
      <c r="C18" s="333"/>
      <c r="D18" s="333"/>
      <c r="E18" s="333"/>
      <c r="F18" s="333"/>
      <c r="G18" s="333"/>
      <c r="H18" s="333"/>
      <c r="I18" s="333"/>
      <c r="J18" s="333"/>
      <c r="K18" s="4" t="s">
        <v>0</v>
      </c>
      <c r="L18" s="4" t="s">
        <v>3</v>
      </c>
      <c r="M18" s="5" t="s">
        <v>0</v>
      </c>
      <c r="N18" s="153" t="s">
        <v>2</v>
      </c>
      <c r="O18" s="154"/>
      <c r="Q18" s="40"/>
    </row>
    <row r="19" spans="1:17" ht="16.5" thickBot="1" x14ac:dyDescent="0.3">
      <c r="A19" s="334" t="s">
        <v>43</v>
      </c>
      <c r="B19" s="335"/>
      <c r="C19" s="335"/>
      <c r="D19" s="335"/>
      <c r="E19" s="335"/>
      <c r="F19" s="335"/>
      <c r="G19" s="335"/>
      <c r="H19" s="335"/>
      <c r="I19" s="335"/>
      <c r="J19" s="335"/>
      <c r="K19" s="6">
        <v>55</v>
      </c>
      <c r="L19" s="7">
        <v>90</v>
      </c>
      <c r="M19" s="8">
        <f>K19*L19</f>
        <v>4950</v>
      </c>
      <c r="N19" s="133">
        <f>M19*0.365</f>
        <v>1806.75</v>
      </c>
      <c r="O19" s="134"/>
      <c r="Q19" s="40"/>
    </row>
    <row r="20" spans="1:17" ht="16.5" thickBot="1" x14ac:dyDescent="0.3">
      <c r="A20" s="334" t="s">
        <v>44</v>
      </c>
      <c r="B20" s="335"/>
      <c r="C20" s="335"/>
      <c r="D20" s="335"/>
      <c r="E20" s="335"/>
      <c r="F20" s="335"/>
      <c r="G20" s="335"/>
      <c r="H20" s="335"/>
      <c r="I20" s="335"/>
      <c r="J20" s="335"/>
      <c r="K20" s="6">
        <v>55</v>
      </c>
      <c r="L20" s="7">
        <v>25</v>
      </c>
      <c r="M20" s="8">
        <f t="shared" ref="M20:M24" si="1">K20*L20</f>
        <v>1375</v>
      </c>
      <c r="N20" s="133">
        <f t="shared" ref="N20:N24" si="2">M20*0.365</f>
        <v>501.875</v>
      </c>
      <c r="O20" s="134"/>
    </row>
    <row r="21" spans="1:17" ht="16.5" thickBot="1" x14ac:dyDescent="0.3">
      <c r="A21" s="334" t="s">
        <v>45</v>
      </c>
      <c r="B21" s="335"/>
      <c r="C21" s="335"/>
      <c r="D21" s="335"/>
      <c r="E21" s="335"/>
      <c r="F21" s="335"/>
      <c r="G21" s="335"/>
      <c r="H21" s="335"/>
      <c r="I21" s="335"/>
      <c r="J21" s="335"/>
      <c r="K21" s="6">
        <v>60</v>
      </c>
      <c r="L21" s="7">
        <v>12</v>
      </c>
      <c r="M21" s="8">
        <f t="shared" si="1"/>
        <v>720</v>
      </c>
      <c r="N21" s="133">
        <f t="shared" si="2"/>
        <v>262.8</v>
      </c>
      <c r="O21" s="134"/>
    </row>
    <row r="22" spans="1:17" ht="16.5" thickBot="1" x14ac:dyDescent="0.3">
      <c r="A22" s="334" t="s">
        <v>46</v>
      </c>
      <c r="B22" s="335"/>
      <c r="C22" s="335"/>
      <c r="D22" s="335"/>
      <c r="E22" s="335"/>
      <c r="F22" s="335"/>
      <c r="G22" s="335"/>
      <c r="H22" s="335"/>
      <c r="I22" s="335"/>
      <c r="J22" s="335"/>
      <c r="K22" s="6">
        <v>1</v>
      </c>
      <c r="L22" s="7">
        <v>15</v>
      </c>
      <c r="M22" s="8">
        <f t="shared" si="1"/>
        <v>15</v>
      </c>
      <c r="N22" s="133">
        <f t="shared" si="2"/>
        <v>5.4749999999999996</v>
      </c>
      <c r="O22" s="134"/>
    </row>
    <row r="23" spans="1:17" ht="16.5" thickBot="1" x14ac:dyDescent="0.3">
      <c r="A23" s="334" t="s">
        <v>47</v>
      </c>
      <c r="B23" s="335"/>
      <c r="C23" s="335"/>
      <c r="D23" s="335"/>
      <c r="E23" s="335"/>
      <c r="F23" s="335"/>
      <c r="G23" s="335"/>
      <c r="H23" s="335"/>
      <c r="I23" s="335"/>
      <c r="J23" s="335"/>
      <c r="K23" s="6">
        <v>65</v>
      </c>
      <c r="L23" s="7">
        <v>12</v>
      </c>
      <c r="M23" s="8">
        <f t="shared" si="1"/>
        <v>780</v>
      </c>
      <c r="N23" s="133">
        <f t="shared" si="2"/>
        <v>284.7</v>
      </c>
      <c r="O23" s="134"/>
    </row>
    <row r="24" spans="1:17" ht="14.45" customHeight="1" thickBot="1" x14ac:dyDescent="0.3">
      <c r="A24" s="334" t="s">
        <v>48</v>
      </c>
      <c r="B24" s="335"/>
      <c r="C24" s="335"/>
      <c r="D24" s="335"/>
      <c r="E24" s="335"/>
      <c r="F24" s="335"/>
      <c r="G24" s="335"/>
      <c r="H24" s="335"/>
      <c r="I24" s="335"/>
      <c r="J24" s="335"/>
      <c r="K24" s="6">
        <v>377</v>
      </c>
      <c r="L24" s="7">
        <v>1</v>
      </c>
      <c r="M24" s="8">
        <f t="shared" si="1"/>
        <v>377</v>
      </c>
      <c r="N24" s="133">
        <f t="shared" si="2"/>
        <v>137.60499999999999</v>
      </c>
      <c r="O24" s="134"/>
    </row>
    <row r="25" spans="1:17" ht="14.45" customHeight="1" thickBot="1" x14ac:dyDescent="0.3">
      <c r="A25" s="336" t="s">
        <v>36</v>
      </c>
      <c r="B25" s="337"/>
      <c r="C25" s="337"/>
      <c r="D25" s="337"/>
      <c r="E25" s="337"/>
      <c r="F25" s="337"/>
      <c r="G25" s="337"/>
      <c r="H25" s="337"/>
      <c r="I25" s="337"/>
      <c r="J25" s="337"/>
      <c r="K25" s="14">
        <v>200</v>
      </c>
      <c r="L25" s="15">
        <v>1</v>
      </c>
      <c r="M25" s="16">
        <v>200</v>
      </c>
      <c r="N25" s="338" t="s">
        <v>6</v>
      </c>
      <c r="O25" s="339"/>
    </row>
    <row r="26" spans="1:17" ht="25.15" customHeight="1" thickBot="1" x14ac:dyDescent="0.3">
      <c r="A26" s="137" t="s">
        <v>7</v>
      </c>
      <c r="B26" s="138"/>
      <c r="C26" s="138"/>
      <c r="D26" s="138"/>
      <c r="E26" s="26">
        <f>SUM(M19:M25)</f>
        <v>8417</v>
      </c>
      <c r="F26" s="139" t="s">
        <v>8</v>
      </c>
      <c r="G26" s="140"/>
      <c r="H26" s="141">
        <f>E26-N26</f>
        <v>5422</v>
      </c>
      <c r="I26" s="142"/>
      <c r="J26" s="143" t="s">
        <v>12</v>
      </c>
      <c r="K26" s="143"/>
      <c r="L26" s="143"/>
      <c r="M26" s="143"/>
      <c r="N26" s="144">
        <v>2995</v>
      </c>
      <c r="O26" s="145"/>
    </row>
    <row r="27" spans="1:17" ht="6.6" customHeight="1" thickTop="1" thickBot="1" x14ac:dyDescent="0.3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</row>
    <row r="28" spans="1:17" ht="20.45" customHeight="1" thickTop="1" thickBot="1" x14ac:dyDescent="0.3">
      <c r="A28" s="147" t="s">
        <v>74</v>
      </c>
      <c r="B28" s="148"/>
      <c r="C28" s="148"/>
      <c r="D28" s="148"/>
      <c r="E28" s="148"/>
      <c r="F28" s="148"/>
      <c r="G28" s="148"/>
      <c r="H28" s="148"/>
      <c r="I28" s="148"/>
      <c r="J28" s="148"/>
      <c r="K28" s="9" t="s">
        <v>0</v>
      </c>
      <c r="L28" s="9" t="s">
        <v>3</v>
      </c>
      <c r="M28" s="10" t="s">
        <v>0</v>
      </c>
      <c r="N28" s="184" t="s">
        <v>2</v>
      </c>
      <c r="O28" s="185"/>
    </row>
    <row r="29" spans="1:17" ht="16.5" thickBot="1" x14ac:dyDescent="0.3">
      <c r="A29" s="114" t="s">
        <v>43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">
        <v>55</v>
      </c>
      <c r="L29" s="12">
        <v>195</v>
      </c>
      <c r="M29" s="13">
        <f>K29*L29</f>
        <v>10725</v>
      </c>
      <c r="N29" s="116">
        <f>M29*0.23</f>
        <v>2466.75</v>
      </c>
      <c r="O29" s="117"/>
      <c r="Q29" s="40"/>
    </row>
    <row r="30" spans="1:17" ht="16.5" thickBot="1" x14ac:dyDescent="0.3">
      <c r="A30" s="114" t="s">
        <v>44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">
        <v>55</v>
      </c>
      <c r="L30" s="12">
        <v>45</v>
      </c>
      <c r="M30" s="13">
        <f t="shared" ref="M30:M35" si="3">K30*L30</f>
        <v>2475</v>
      </c>
      <c r="N30" s="116">
        <f t="shared" ref="N30:N34" si="4">M30*0.23</f>
        <v>569.25</v>
      </c>
      <c r="O30" s="117"/>
    </row>
    <row r="31" spans="1:17" ht="16.5" thickBot="1" x14ac:dyDescent="0.3">
      <c r="A31" s="114" t="s">
        <v>45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">
        <v>60</v>
      </c>
      <c r="L31" s="12">
        <v>30</v>
      </c>
      <c r="M31" s="13">
        <f t="shared" si="3"/>
        <v>1800</v>
      </c>
      <c r="N31" s="116">
        <f t="shared" si="4"/>
        <v>414</v>
      </c>
      <c r="O31" s="117"/>
    </row>
    <row r="32" spans="1:17" ht="14.45" customHeight="1" thickBot="1" x14ac:dyDescent="0.3">
      <c r="A32" s="114" t="s">
        <v>46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">
        <v>1</v>
      </c>
      <c r="L32" s="12">
        <v>35</v>
      </c>
      <c r="M32" s="13">
        <f t="shared" si="3"/>
        <v>35</v>
      </c>
      <c r="N32" s="116">
        <f t="shared" si="4"/>
        <v>8.0500000000000007</v>
      </c>
      <c r="O32" s="117"/>
    </row>
    <row r="33" spans="1:15" ht="14.45" customHeight="1" thickBot="1" x14ac:dyDescent="0.3">
      <c r="A33" s="114" t="s">
        <v>47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">
        <v>65</v>
      </c>
      <c r="L33" s="12">
        <v>30</v>
      </c>
      <c r="M33" s="13">
        <f t="shared" si="3"/>
        <v>1950</v>
      </c>
      <c r="N33" s="116">
        <f t="shared" si="4"/>
        <v>448.5</v>
      </c>
      <c r="O33" s="117"/>
    </row>
    <row r="34" spans="1:15" ht="16.5" thickBot="1" x14ac:dyDescent="0.3">
      <c r="A34" s="114" t="s">
        <v>48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">
        <v>377</v>
      </c>
      <c r="L34" s="12">
        <v>1</v>
      </c>
      <c r="M34" s="13">
        <f t="shared" si="3"/>
        <v>377</v>
      </c>
      <c r="N34" s="116">
        <f t="shared" si="4"/>
        <v>86.710000000000008</v>
      </c>
      <c r="O34" s="117"/>
    </row>
    <row r="35" spans="1:15" ht="16.5" thickBot="1" x14ac:dyDescent="0.3">
      <c r="A35" s="273" t="s">
        <v>37</v>
      </c>
      <c r="B35" s="274"/>
      <c r="C35" s="274"/>
      <c r="D35" s="274"/>
      <c r="E35" s="274"/>
      <c r="F35" s="274"/>
      <c r="G35" s="274"/>
      <c r="H35" s="274"/>
      <c r="I35" s="274"/>
      <c r="J35" s="274"/>
      <c r="K35" s="11">
        <v>300</v>
      </c>
      <c r="L35" s="12">
        <v>1</v>
      </c>
      <c r="M35" s="13">
        <f t="shared" si="3"/>
        <v>300</v>
      </c>
      <c r="N35" s="116" t="s">
        <v>6</v>
      </c>
      <c r="O35" s="117"/>
    </row>
    <row r="36" spans="1:15" ht="24.6" customHeight="1" thickBot="1" x14ac:dyDescent="0.3">
      <c r="A36" s="121" t="s">
        <v>7</v>
      </c>
      <c r="B36" s="122"/>
      <c r="C36" s="122"/>
      <c r="D36" s="122"/>
      <c r="E36" s="27">
        <f>SUM(M29:M35)</f>
        <v>17662</v>
      </c>
      <c r="F36" s="123" t="s">
        <v>8</v>
      </c>
      <c r="G36" s="124"/>
      <c r="H36" s="125">
        <f>E36-N36</f>
        <v>13667</v>
      </c>
      <c r="I36" s="126"/>
      <c r="J36" s="127" t="s">
        <v>14</v>
      </c>
      <c r="K36" s="128"/>
      <c r="L36" s="128"/>
      <c r="M36" s="128"/>
      <c r="N36" s="129">
        <v>3995</v>
      </c>
      <c r="O36" s="130"/>
    </row>
    <row r="37" spans="1:15" ht="15.75" thickTop="1" x14ac:dyDescent="0.25"/>
  </sheetData>
  <mergeCells count="73">
    <mergeCell ref="G1:N1"/>
    <mergeCell ref="G2:N2"/>
    <mergeCell ref="G3:N3"/>
    <mergeCell ref="G4:N4"/>
    <mergeCell ref="N11:O11"/>
    <mergeCell ref="J6:N6"/>
    <mergeCell ref="A7:O7"/>
    <mergeCell ref="N32:O32"/>
    <mergeCell ref="A33:J33"/>
    <mergeCell ref="N33:O33"/>
    <mergeCell ref="G5:N5"/>
    <mergeCell ref="A4:E6"/>
    <mergeCell ref="N14:O14"/>
    <mergeCell ref="N12:O12"/>
    <mergeCell ref="N13:O13"/>
    <mergeCell ref="A28:J28"/>
    <mergeCell ref="N28:O28"/>
    <mergeCell ref="A29:J29"/>
    <mergeCell ref="N29:O29"/>
    <mergeCell ref="A36:D36"/>
    <mergeCell ref="F36:G36"/>
    <mergeCell ref="H36:I36"/>
    <mergeCell ref="J36:M36"/>
    <mergeCell ref="N36:O36"/>
    <mergeCell ref="A34:J34"/>
    <mergeCell ref="N34:O34"/>
    <mergeCell ref="A35:J35"/>
    <mergeCell ref="N35:O35"/>
    <mergeCell ref="A31:J31"/>
    <mergeCell ref="N31:O31"/>
    <mergeCell ref="A32:J32"/>
    <mergeCell ref="A22:J22"/>
    <mergeCell ref="N22:O22"/>
    <mergeCell ref="A23:J23"/>
    <mergeCell ref="N23:O23"/>
    <mergeCell ref="A30:J30"/>
    <mergeCell ref="N30:O30"/>
    <mergeCell ref="A24:J24"/>
    <mergeCell ref="N24:O24"/>
    <mergeCell ref="A25:J25"/>
    <mergeCell ref="N25:O25"/>
    <mergeCell ref="A26:D26"/>
    <mergeCell ref="F26:G26"/>
    <mergeCell ref="H26:I26"/>
    <mergeCell ref="J26:M26"/>
    <mergeCell ref="N26:O26"/>
    <mergeCell ref="A27:O27"/>
    <mergeCell ref="A16:D16"/>
    <mergeCell ref="A20:J20"/>
    <mergeCell ref="N20:O20"/>
    <mergeCell ref="A21:J21"/>
    <mergeCell ref="N21:O21"/>
    <mergeCell ref="A18:J18"/>
    <mergeCell ref="N18:O18"/>
    <mergeCell ref="A19:J19"/>
    <mergeCell ref="N19:O19"/>
    <mergeCell ref="A17:O17"/>
    <mergeCell ref="N15:O15"/>
    <mergeCell ref="N16:O16"/>
    <mergeCell ref="N9:O9"/>
    <mergeCell ref="N8:O8"/>
    <mergeCell ref="A11:J11"/>
    <mergeCell ref="A12:J12"/>
    <mergeCell ref="A13:J13"/>
    <mergeCell ref="A9:J9"/>
    <mergeCell ref="A10:J10"/>
    <mergeCell ref="A8:J8"/>
    <mergeCell ref="N10:O10"/>
    <mergeCell ref="A15:J15"/>
    <mergeCell ref="A14:J14"/>
    <mergeCell ref="J16:M16"/>
    <mergeCell ref="F16:G16"/>
    <mergeCell ref="H16:I16"/>
  </mergeCells>
  <pageMargins left="0.25" right="0.2" top="0.1" bottom="0.1" header="0.01" footer="0.01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3" workbookViewId="0">
      <selection activeCell="C1" sqref="C1:O2"/>
    </sheetView>
  </sheetViews>
  <sheetFormatPr defaultColWidth="8.85546875" defaultRowHeight="15" x14ac:dyDescent="0.25"/>
  <cols>
    <col min="1" max="4" width="8.85546875" style="1"/>
    <col min="5" max="5" width="11.28515625" style="1" bestFit="1" customWidth="1"/>
    <col min="6" max="8" width="8.85546875" style="1"/>
    <col min="9" max="9" width="8" style="1" customWidth="1"/>
    <col min="10" max="10" width="6.28515625" style="1" customWidth="1"/>
    <col min="11" max="12" width="9" style="1" bestFit="1" customWidth="1"/>
    <col min="13" max="13" width="10.28515625" style="1" bestFit="1" customWidth="1"/>
    <col min="14" max="16384" width="8.85546875" style="1"/>
  </cols>
  <sheetData>
    <row r="1" spans="1:17" x14ac:dyDescent="0.25">
      <c r="C1" s="199" t="s">
        <v>162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7" ht="22.15" customHeight="1" x14ac:dyDescent="0.25"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</row>
    <row r="3" spans="1:17" ht="10.15" customHeight="1" thickBot="1" x14ac:dyDescent="0.3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7" ht="22.9" customHeight="1" thickTop="1" thickBot="1" x14ac:dyDescent="0.3">
      <c r="A4" s="174" t="s">
        <v>160</v>
      </c>
      <c r="B4" s="175"/>
      <c r="C4" s="175"/>
      <c r="D4" s="175"/>
      <c r="E4" s="175"/>
      <c r="F4" s="175"/>
      <c r="G4" s="175"/>
      <c r="H4" s="175"/>
      <c r="I4" s="175"/>
      <c r="J4" s="175"/>
      <c r="K4" s="20" t="s">
        <v>0</v>
      </c>
      <c r="L4" s="20" t="s">
        <v>3</v>
      </c>
      <c r="M4" s="21" t="s">
        <v>0</v>
      </c>
      <c r="N4" s="176" t="s">
        <v>2</v>
      </c>
      <c r="O4" s="177"/>
      <c r="Q4" s="40"/>
    </row>
    <row r="5" spans="1:17" ht="22.15" customHeight="1" thickBot="1" x14ac:dyDescent="0.3">
      <c r="A5" s="194" t="s">
        <v>155</v>
      </c>
      <c r="B5" s="195"/>
      <c r="C5" s="195"/>
      <c r="D5" s="195"/>
      <c r="E5" s="195"/>
      <c r="F5" s="195"/>
      <c r="G5" s="195"/>
      <c r="H5" s="195"/>
      <c r="I5" s="195"/>
      <c r="J5" s="195"/>
      <c r="K5" s="22">
        <v>100</v>
      </c>
      <c r="L5" s="23">
        <v>1</v>
      </c>
      <c r="M5" s="24">
        <f>K5*L5</f>
        <v>100</v>
      </c>
      <c r="N5" s="158">
        <f>M5*0.907</f>
        <v>90.7</v>
      </c>
      <c r="O5" s="159"/>
      <c r="Q5" s="40"/>
    </row>
    <row r="6" spans="1:17" ht="22.15" customHeight="1" thickBot="1" x14ac:dyDescent="0.3">
      <c r="A6" s="194" t="s">
        <v>156</v>
      </c>
      <c r="B6" s="195"/>
      <c r="C6" s="195"/>
      <c r="D6" s="195"/>
      <c r="E6" s="195"/>
      <c r="F6" s="195"/>
      <c r="G6" s="195"/>
      <c r="H6" s="195"/>
      <c r="I6" s="195"/>
      <c r="J6" s="195"/>
      <c r="K6" s="22">
        <v>99</v>
      </c>
      <c r="L6" s="23">
        <v>1</v>
      </c>
      <c r="M6" s="24">
        <f>K6*L6</f>
        <v>99</v>
      </c>
      <c r="N6" s="158">
        <f t="shared" ref="N6:N8" si="0">M6*0.907</f>
        <v>89.793000000000006</v>
      </c>
      <c r="O6" s="159"/>
    </row>
    <row r="7" spans="1:17" ht="22.15" customHeight="1" thickBot="1" x14ac:dyDescent="0.3">
      <c r="A7" s="194" t="s">
        <v>157</v>
      </c>
      <c r="B7" s="195"/>
      <c r="C7" s="195"/>
      <c r="D7" s="195"/>
      <c r="E7" s="195"/>
      <c r="F7" s="195"/>
      <c r="G7" s="195"/>
      <c r="H7" s="195"/>
      <c r="I7" s="195"/>
      <c r="J7" s="195"/>
      <c r="K7" s="22">
        <v>195</v>
      </c>
      <c r="L7" s="23">
        <v>6</v>
      </c>
      <c r="M7" s="24">
        <f>K7*L7</f>
        <v>1170</v>
      </c>
      <c r="N7" s="158">
        <f t="shared" si="0"/>
        <v>1061.19</v>
      </c>
      <c r="O7" s="159"/>
    </row>
    <row r="8" spans="1:17" ht="22.15" customHeight="1" thickBot="1" x14ac:dyDescent="0.3">
      <c r="A8" s="196" t="s">
        <v>158</v>
      </c>
      <c r="B8" s="197"/>
      <c r="C8" s="197"/>
      <c r="D8" s="197"/>
      <c r="E8" s="197"/>
      <c r="F8" s="197"/>
      <c r="G8" s="197"/>
      <c r="H8" s="197"/>
      <c r="I8" s="197"/>
      <c r="J8" s="198"/>
      <c r="K8" s="22">
        <v>60</v>
      </c>
      <c r="L8" s="23">
        <v>12</v>
      </c>
      <c r="M8" s="24">
        <f>K8*L8</f>
        <v>720</v>
      </c>
      <c r="N8" s="158">
        <f t="shared" si="0"/>
        <v>653.04</v>
      </c>
      <c r="O8" s="159"/>
    </row>
    <row r="9" spans="1:17" ht="22.15" customHeight="1" thickBot="1" x14ac:dyDescent="0.3">
      <c r="A9" s="190" t="s">
        <v>35</v>
      </c>
      <c r="B9" s="191"/>
      <c r="C9" s="191"/>
      <c r="D9" s="191"/>
      <c r="E9" s="191"/>
      <c r="F9" s="191"/>
      <c r="G9" s="191"/>
      <c r="H9" s="191"/>
      <c r="I9" s="191"/>
      <c r="J9" s="191"/>
      <c r="K9" s="22">
        <v>150</v>
      </c>
      <c r="L9" s="23">
        <v>1</v>
      </c>
      <c r="M9" s="24">
        <f>K9*L9</f>
        <v>150</v>
      </c>
      <c r="N9" s="158" t="s">
        <v>6</v>
      </c>
      <c r="O9" s="159"/>
    </row>
    <row r="10" spans="1:17" ht="28.15" customHeight="1" thickBot="1" x14ac:dyDescent="0.3">
      <c r="A10" s="162" t="s">
        <v>7</v>
      </c>
      <c r="B10" s="163"/>
      <c r="C10" s="163"/>
      <c r="D10" s="163"/>
      <c r="E10" s="25">
        <f>SUM(M5:M9)</f>
        <v>2239</v>
      </c>
      <c r="F10" s="164" t="s">
        <v>8</v>
      </c>
      <c r="G10" s="165"/>
      <c r="H10" s="166">
        <f>E10-N10</f>
        <v>344</v>
      </c>
      <c r="I10" s="167"/>
      <c r="J10" s="168" t="s">
        <v>5</v>
      </c>
      <c r="K10" s="169"/>
      <c r="L10" s="169"/>
      <c r="M10" s="169"/>
      <c r="N10" s="170">
        <v>1895</v>
      </c>
      <c r="O10" s="171"/>
    </row>
    <row r="11" spans="1:17" ht="23.45" customHeight="1" thickTop="1" thickBot="1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</row>
    <row r="12" spans="1:17" ht="22.9" customHeight="1" thickTop="1" thickBot="1" x14ac:dyDescent="0.3">
      <c r="A12" s="192" t="s">
        <v>159</v>
      </c>
      <c r="B12" s="193"/>
      <c r="C12" s="193"/>
      <c r="D12" s="193"/>
      <c r="E12" s="193"/>
      <c r="F12" s="193"/>
      <c r="G12" s="193"/>
      <c r="H12" s="193"/>
      <c r="I12" s="193"/>
      <c r="J12" s="193"/>
      <c r="K12" s="43" t="s">
        <v>0</v>
      </c>
      <c r="L12" s="43" t="s">
        <v>3</v>
      </c>
      <c r="M12" s="5" t="s">
        <v>0</v>
      </c>
      <c r="N12" s="153" t="s">
        <v>2</v>
      </c>
      <c r="O12" s="154"/>
      <c r="Q12" s="40"/>
    </row>
    <row r="13" spans="1:17" ht="22.15" customHeight="1" thickBot="1" x14ac:dyDescent="0.3">
      <c r="A13" s="186" t="s">
        <v>155</v>
      </c>
      <c r="B13" s="187"/>
      <c r="C13" s="187"/>
      <c r="D13" s="187"/>
      <c r="E13" s="187"/>
      <c r="F13" s="187"/>
      <c r="G13" s="187"/>
      <c r="H13" s="187"/>
      <c r="I13" s="187"/>
      <c r="J13" s="187"/>
      <c r="K13" s="46">
        <v>100</v>
      </c>
      <c r="L13" s="47">
        <v>1</v>
      </c>
      <c r="M13" s="42">
        <f>K13*L13</f>
        <v>100</v>
      </c>
      <c r="N13" s="133">
        <f>M13*0.858</f>
        <v>85.8</v>
      </c>
      <c r="O13" s="134"/>
      <c r="Q13" s="40"/>
    </row>
    <row r="14" spans="1:17" ht="22.15" customHeight="1" thickBot="1" x14ac:dyDescent="0.3">
      <c r="A14" s="186" t="s">
        <v>156</v>
      </c>
      <c r="B14" s="187"/>
      <c r="C14" s="187"/>
      <c r="D14" s="187"/>
      <c r="E14" s="187"/>
      <c r="F14" s="187"/>
      <c r="G14" s="187"/>
      <c r="H14" s="187"/>
      <c r="I14" s="187"/>
      <c r="J14" s="187"/>
      <c r="K14" s="46">
        <v>99</v>
      </c>
      <c r="L14" s="47">
        <v>2</v>
      </c>
      <c r="M14" s="42">
        <f t="shared" ref="M14:M16" si="1">K14*L14</f>
        <v>198</v>
      </c>
      <c r="N14" s="133">
        <f t="shared" ref="N14:N16" si="2">M14*0.858</f>
        <v>169.88399999999999</v>
      </c>
      <c r="O14" s="134"/>
    </row>
    <row r="15" spans="1:17" ht="22.15" customHeight="1" thickBot="1" x14ac:dyDescent="0.3">
      <c r="A15" s="186" t="s">
        <v>157</v>
      </c>
      <c r="B15" s="187"/>
      <c r="C15" s="187"/>
      <c r="D15" s="187"/>
      <c r="E15" s="187"/>
      <c r="F15" s="187"/>
      <c r="G15" s="187"/>
      <c r="H15" s="187"/>
      <c r="I15" s="187"/>
      <c r="J15" s="187"/>
      <c r="K15" s="46">
        <v>195</v>
      </c>
      <c r="L15" s="47">
        <v>12</v>
      </c>
      <c r="M15" s="42">
        <f t="shared" si="1"/>
        <v>2340</v>
      </c>
      <c r="N15" s="133">
        <f t="shared" si="2"/>
        <v>2007.72</v>
      </c>
      <c r="O15" s="134"/>
    </row>
    <row r="16" spans="1:17" ht="22.15" customHeight="1" thickBot="1" x14ac:dyDescent="0.3">
      <c r="A16" s="186" t="s">
        <v>158</v>
      </c>
      <c r="B16" s="187"/>
      <c r="C16" s="187"/>
      <c r="D16" s="187"/>
      <c r="E16" s="187"/>
      <c r="F16" s="187"/>
      <c r="G16" s="187"/>
      <c r="H16" s="187"/>
      <c r="I16" s="187"/>
      <c r="J16" s="187"/>
      <c r="K16" s="46">
        <v>60</v>
      </c>
      <c r="L16" s="47">
        <v>24</v>
      </c>
      <c r="M16" s="42">
        <f t="shared" si="1"/>
        <v>1440</v>
      </c>
      <c r="N16" s="133">
        <f t="shared" si="2"/>
        <v>1235.52</v>
      </c>
      <c r="O16" s="134"/>
    </row>
    <row r="17" spans="1:17" ht="22.15" customHeight="1" thickBot="1" x14ac:dyDescent="0.3">
      <c r="A17" s="188" t="s">
        <v>36</v>
      </c>
      <c r="B17" s="189"/>
      <c r="C17" s="189"/>
      <c r="D17" s="189"/>
      <c r="E17" s="189"/>
      <c r="F17" s="189"/>
      <c r="G17" s="189"/>
      <c r="H17" s="189"/>
      <c r="I17" s="189"/>
      <c r="J17" s="189"/>
      <c r="K17" s="44">
        <v>200</v>
      </c>
      <c r="L17" s="45">
        <v>1</v>
      </c>
      <c r="M17" s="16">
        <v>200</v>
      </c>
      <c r="N17" s="133" t="s">
        <v>6</v>
      </c>
      <c r="O17" s="134"/>
    </row>
    <row r="18" spans="1:17" ht="28.15" customHeight="1" thickBot="1" x14ac:dyDescent="0.3">
      <c r="A18" s="137" t="s">
        <v>7</v>
      </c>
      <c r="B18" s="138"/>
      <c r="C18" s="138"/>
      <c r="D18" s="138"/>
      <c r="E18" s="26">
        <f>SUM(M13:M17)</f>
        <v>4278</v>
      </c>
      <c r="F18" s="139" t="s">
        <v>8</v>
      </c>
      <c r="G18" s="140"/>
      <c r="H18" s="141">
        <f>E18-N18</f>
        <v>783</v>
      </c>
      <c r="I18" s="142"/>
      <c r="J18" s="143" t="s">
        <v>12</v>
      </c>
      <c r="K18" s="143"/>
      <c r="L18" s="143"/>
      <c r="M18" s="143"/>
      <c r="N18" s="144">
        <v>3495</v>
      </c>
      <c r="O18" s="145"/>
    </row>
    <row r="19" spans="1:17" ht="22.9" customHeight="1" thickTop="1" thickBot="1" x14ac:dyDescent="0.3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</row>
    <row r="20" spans="1:17" ht="22.9" customHeight="1" thickTop="1" thickBot="1" x14ac:dyDescent="0.3">
      <c r="A20" s="182" t="s">
        <v>161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30" t="s">
        <v>0</v>
      </c>
      <c r="L20" s="30" t="s">
        <v>3</v>
      </c>
      <c r="M20" s="10" t="s">
        <v>0</v>
      </c>
      <c r="N20" s="184" t="s">
        <v>2</v>
      </c>
      <c r="O20" s="185"/>
      <c r="Q20" s="40"/>
    </row>
    <row r="21" spans="1:17" ht="22.15" customHeight="1" thickBot="1" x14ac:dyDescent="0.3">
      <c r="A21" s="178" t="s">
        <v>155</v>
      </c>
      <c r="B21" s="179"/>
      <c r="C21" s="179"/>
      <c r="D21" s="179"/>
      <c r="E21" s="179"/>
      <c r="F21" s="179"/>
      <c r="G21" s="179"/>
      <c r="H21" s="179"/>
      <c r="I21" s="179"/>
      <c r="J21" s="179"/>
      <c r="K21" s="11">
        <v>100</v>
      </c>
      <c r="L21" s="12">
        <v>1</v>
      </c>
      <c r="M21" s="48">
        <f>K21*L21</f>
        <v>100</v>
      </c>
      <c r="N21" s="116">
        <f>M21*0.725</f>
        <v>72.5</v>
      </c>
      <c r="O21" s="117"/>
      <c r="Q21" s="40"/>
    </row>
    <row r="22" spans="1:17" ht="22.15" customHeight="1" thickBot="1" x14ac:dyDescent="0.3">
      <c r="A22" s="178" t="s">
        <v>156</v>
      </c>
      <c r="B22" s="179"/>
      <c r="C22" s="179"/>
      <c r="D22" s="179"/>
      <c r="E22" s="179"/>
      <c r="F22" s="179"/>
      <c r="G22" s="179"/>
      <c r="H22" s="179"/>
      <c r="I22" s="179"/>
      <c r="J22" s="179"/>
      <c r="K22" s="11">
        <v>99</v>
      </c>
      <c r="L22" s="12">
        <v>3</v>
      </c>
      <c r="M22" s="48">
        <f t="shared" ref="M22:M25" si="3">K22*L22</f>
        <v>297</v>
      </c>
      <c r="N22" s="116">
        <f t="shared" ref="N22:N24" si="4">M22*0.725</f>
        <v>215.32499999999999</v>
      </c>
      <c r="O22" s="117"/>
    </row>
    <row r="23" spans="1:17" ht="22.15" customHeight="1" thickBot="1" x14ac:dyDescent="0.3">
      <c r="A23" s="178" t="s">
        <v>157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1">
        <v>195</v>
      </c>
      <c r="L23" s="12">
        <v>25</v>
      </c>
      <c r="M23" s="48">
        <f t="shared" si="3"/>
        <v>4875</v>
      </c>
      <c r="N23" s="116">
        <f t="shared" si="4"/>
        <v>3534.375</v>
      </c>
      <c r="O23" s="117"/>
    </row>
    <row r="24" spans="1:17" ht="22.15" customHeight="1" thickBot="1" x14ac:dyDescent="0.3">
      <c r="A24" s="178" t="s">
        <v>158</v>
      </c>
      <c r="B24" s="179"/>
      <c r="C24" s="179"/>
      <c r="D24" s="179"/>
      <c r="E24" s="179"/>
      <c r="F24" s="179"/>
      <c r="G24" s="179"/>
      <c r="H24" s="179"/>
      <c r="I24" s="179"/>
      <c r="J24" s="179"/>
      <c r="K24" s="11">
        <v>60</v>
      </c>
      <c r="L24" s="12">
        <v>50</v>
      </c>
      <c r="M24" s="48">
        <f t="shared" si="3"/>
        <v>3000</v>
      </c>
      <c r="N24" s="116">
        <f t="shared" si="4"/>
        <v>2175</v>
      </c>
      <c r="O24" s="117"/>
    </row>
    <row r="25" spans="1:17" ht="22.15" customHeight="1" thickBot="1" x14ac:dyDescent="0.3">
      <c r="A25" s="180" t="s">
        <v>37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04">
        <v>300</v>
      </c>
      <c r="L25" s="105">
        <v>1</v>
      </c>
      <c r="M25" s="13">
        <f t="shared" si="3"/>
        <v>300</v>
      </c>
      <c r="N25" s="116" t="s">
        <v>6</v>
      </c>
      <c r="O25" s="117"/>
    </row>
    <row r="26" spans="1:17" ht="28.15" customHeight="1" thickBot="1" x14ac:dyDescent="0.3">
      <c r="A26" s="121" t="s">
        <v>7</v>
      </c>
      <c r="B26" s="122"/>
      <c r="C26" s="122"/>
      <c r="D26" s="122"/>
      <c r="E26" s="27">
        <f>SUM(M21:M25)</f>
        <v>8572</v>
      </c>
      <c r="F26" s="123" t="s">
        <v>8</v>
      </c>
      <c r="G26" s="124"/>
      <c r="H26" s="125">
        <f>E26-N26</f>
        <v>2577</v>
      </c>
      <c r="I26" s="126"/>
      <c r="J26" s="127" t="s">
        <v>14</v>
      </c>
      <c r="K26" s="128"/>
      <c r="L26" s="128"/>
      <c r="M26" s="128"/>
      <c r="N26" s="129">
        <v>5995</v>
      </c>
      <c r="O26" s="130"/>
    </row>
    <row r="27" spans="1:17" ht="10.15" customHeight="1" thickTop="1" x14ac:dyDescent="0.25"/>
  </sheetData>
  <mergeCells count="55">
    <mergeCell ref="C1:O2"/>
    <mergeCell ref="A3:O3"/>
    <mergeCell ref="A4:J4"/>
    <mergeCell ref="N4:O4"/>
    <mergeCell ref="A5:J5"/>
    <mergeCell ref="N5:O5"/>
    <mergeCell ref="A6:J6"/>
    <mergeCell ref="N6:O6"/>
    <mergeCell ref="A7:J7"/>
    <mergeCell ref="N7:O7"/>
    <mergeCell ref="A8:J8"/>
    <mergeCell ref="N8:O8"/>
    <mergeCell ref="A14:J14"/>
    <mergeCell ref="N14:O14"/>
    <mergeCell ref="A9:J9"/>
    <mergeCell ref="N9:O9"/>
    <mergeCell ref="A10:D10"/>
    <mergeCell ref="F10:G10"/>
    <mergeCell ref="H10:I10"/>
    <mergeCell ref="J10:M10"/>
    <mergeCell ref="N10:O10"/>
    <mergeCell ref="A11:O11"/>
    <mergeCell ref="A12:J12"/>
    <mergeCell ref="N12:O12"/>
    <mergeCell ref="A13:J13"/>
    <mergeCell ref="N13:O13"/>
    <mergeCell ref="A19:O19"/>
    <mergeCell ref="A15:J15"/>
    <mergeCell ref="N15:O15"/>
    <mergeCell ref="A16:J16"/>
    <mergeCell ref="N16:O16"/>
    <mergeCell ref="A17:J17"/>
    <mergeCell ref="N17:O17"/>
    <mergeCell ref="A18:D18"/>
    <mergeCell ref="F18:G18"/>
    <mergeCell ref="H18:I18"/>
    <mergeCell ref="J18:M18"/>
    <mergeCell ref="N18:O18"/>
    <mergeCell ref="A20:J20"/>
    <mergeCell ref="N20:O20"/>
    <mergeCell ref="A21:J21"/>
    <mergeCell ref="N21:O21"/>
    <mergeCell ref="A22:J22"/>
    <mergeCell ref="N22:O22"/>
    <mergeCell ref="A23:J23"/>
    <mergeCell ref="N23:O23"/>
    <mergeCell ref="A24:J24"/>
    <mergeCell ref="N24:O24"/>
    <mergeCell ref="A25:J25"/>
    <mergeCell ref="N25:O25"/>
    <mergeCell ref="A26:D26"/>
    <mergeCell ref="F26:G26"/>
    <mergeCell ref="H26:I26"/>
    <mergeCell ref="J26:M26"/>
    <mergeCell ref="N26:O26"/>
  </mergeCells>
  <pageMargins left="0.25" right="0.17499999999999999" top="0.1" bottom="0.1" header="0.02" footer="0.02"/>
  <pageSetup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3" workbookViewId="0">
      <selection activeCell="A5" sqref="A5:J5"/>
    </sheetView>
  </sheetViews>
  <sheetFormatPr defaultColWidth="8.85546875" defaultRowHeight="15" x14ac:dyDescent="0.25"/>
  <cols>
    <col min="1" max="4" width="8.85546875" style="1"/>
    <col min="5" max="5" width="11.28515625" style="1" bestFit="1" customWidth="1"/>
    <col min="6" max="8" width="8.85546875" style="1"/>
    <col min="9" max="9" width="8" style="1" customWidth="1"/>
    <col min="10" max="10" width="6.28515625" style="1" customWidth="1"/>
    <col min="11" max="12" width="9" style="1" bestFit="1" customWidth="1"/>
    <col min="13" max="13" width="10.28515625" style="1" bestFit="1" customWidth="1"/>
    <col min="14" max="16384" width="8.85546875" style="1"/>
  </cols>
  <sheetData>
    <row r="1" spans="1:17" x14ac:dyDescent="0.25">
      <c r="C1" s="199" t="s">
        <v>162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7" ht="22.15" customHeight="1" x14ac:dyDescent="0.25"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</row>
    <row r="3" spans="1:17" ht="10.15" customHeight="1" thickBot="1" x14ac:dyDescent="0.3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7" ht="22.9" customHeight="1" thickTop="1" thickBot="1" x14ac:dyDescent="0.3">
      <c r="A4" s="174" t="s">
        <v>160</v>
      </c>
      <c r="B4" s="175"/>
      <c r="C4" s="175"/>
      <c r="D4" s="175"/>
      <c r="E4" s="175"/>
      <c r="F4" s="175"/>
      <c r="G4" s="175"/>
      <c r="H4" s="175"/>
      <c r="I4" s="175"/>
      <c r="J4" s="175"/>
      <c r="K4" s="20" t="s">
        <v>0</v>
      </c>
      <c r="L4" s="20" t="s">
        <v>3</v>
      </c>
      <c r="M4" s="21" t="s">
        <v>0</v>
      </c>
      <c r="N4" s="176" t="s">
        <v>2</v>
      </c>
      <c r="O4" s="177"/>
      <c r="Q4" s="40"/>
    </row>
    <row r="5" spans="1:17" ht="22.15" customHeight="1" thickBot="1" x14ac:dyDescent="0.3">
      <c r="A5" s="194" t="s">
        <v>155</v>
      </c>
      <c r="B5" s="195"/>
      <c r="C5" s="195"/>
      <c r="D5" s="195"/>
      <c r="E5" s="195"/>
      <c r="F5" s="195"/>
      <c r="G5" s="195"/>
      <c r="H5" s="195"/>
      <c r="I5" s="195"/>
      <c r="J5" s="195"/>
      <c r="K5" s="22">
        <v>100</v>
      </c>
      <c r="L5" s="23">
        <v>1</v>
      </c>
      <c r="M5" s="24">
        <f>K5*L5</f>
        <v>100</v>
      </c>
      <c r="N5" s="158">
        <f>M5*0.907</f>
        <v>90.7</v>
      </c>
      <c r="O5" s="159"/>
      <c r="Q5" s="40"/>
    </row>
    <row r="6" spans="1:17" ht="22.15" customHeight="1" thickBot="1" x14ac:dyDescent="0.3">
      <c r="A6" s="194" t="s">
        <v>156</v>
      </c>
      <c r="B6" s="195"/>
      <c r="C6" s="195"/>
      <c r="D6" s="195"/>
      <c r="E6" s="195"/>
      <c r="F6" s="195"/>
      <c r="G6" s="195"/>
      <c r="H6" s="195"/>
      <c r="I6" s="195"/>
      <c r="J6" s="195"/>
      <c r="K6" s="22">
        <v>99</v>
      </c>
      <c r="L6" s="23">
        <v>1</v>
      </c>
      <c r="M6" s="24">
        <f>K6*L6</f>
        <v>99</v>
      </c>
      <c r="N6" s="158">
        <f t="shared" ref="N6:N8" si="0">M6*0.907</f>
        <v>89.793000000000006</v>
      </c>
      <c r="O6" s="159"/>
    </row>
    <row r="7" spans="1:17" ht="22.15" customHeight="1" thickBot="1" x14ac:dyDescent="0.3">
      <c r="A7" s="194" t="s">
        <v>157</v>
      </c>
      <c r="B7" s="195"/>
      <c r="C7" s="195"/>
      <c r="D7" s="195"/>
      <c r="E7" s="195"/>
      <c r="F7" s="195"/>
      <c r="G7" s="195"/>
      <c r="H7" s="195"/>
      <c r="I7" s="195"/>
      <c r="J7" s="195"/>
      <c r="K7" s="22">
        <v>195</v>
      </c>
      <c r="L7" s="23">
        <v>6</v>
      </c>
      <c r="M7" s="24">
        <f>K7*L7</f>
        <v>1170</v>
      </c>
      <c r="N7" s="158">
        <f t="shared" si="0"/>
        <v>1061.19</v>
      </c>
      <c r="O7" s="159"/>
    </row>
    <row r="8" spans="1:17" ht="22.15" customHeight="1" thickBot="1" x14ac:dyDescent="0.3">
      <c r="A8" s="196" t="s">
        <v>158</v>
      </c>
      <c r="B8" s="197"/>
      <c r="C8" s="197"/>
      <c r="D8" s="197"/>
      <c r="E8" s="197"/>
      <c r="F8" s="197"/>
      <c r="G8" s="197"/>
      <c r="H8" s="197"/>
      <c r="I8" s="197"/>
      <c r="J8" s="198"/>
      <c r="K8" s="22">
        <v>60</v>
      </c>
      <c r="L8" s="23">
        <v>12</v>
      </c>
      <c r="M8" s="24">
        <f>K8*L8</f>
        <v>720</v>
      </c>
      <c r="N8" s="158">
        <f t="shared" si="0"/>
        <v>653.04</v>
      </c>
      <c r="O8" s="159"/>
    </row>
    <row r="9" spans="1:17" ht="22.15" customHeight="1" thickBot="1" x14ac:dyDescent="0.3">
      <c r="A9" s="190" t="s">
        <v>35</v>
      </c>
      <c r="B9" s="191"/>
      <c r="C9" s="191"/>
      <c r="D9" s="191"/>
      <c r="E9" s="191"/>
      <c r="F9" s="191"/>
      <c r="G9" s="191"/>
      <c r="H9" s="191"/>
      <c r="I9" s="191"/>
      <c r="J9" s="191"/>
      <c r="K9" s="22">
        <v>150</v>
      </c>
      <c r="L9" s="23">
        <v>1</v>
      </c>
      <c r="M9" s="24">
        <f>K9*L9</f>
        <v>150</v>
      </c>
      <c r="N9" s="158" t="s">
        <v>6</v>
      </c>
      <c r="O9" s="159"/>
    </row>
    <row r="10" spans="1:17" ht="28.15" customHeight="1" thickBot="1" x14ac:dyDescent="0.3">
      <c r="A10" s="162" t="s">
        <v>7</v>
      </c>
      <c r="B10" s="163"/>
      <c r="C10" s="163"/>
      <c r="D10" s="163"/>
      <c r="E10" s="25">
        <f>SUM(M5:M9)</f>
        <v>2239</v>
      </c>
      <c r="F10" s="164" t="s">
        <v>8</v>
      </c>
      <c r="G10" s="165"/>
      <c r="H10" s="166">
        <f>E10-N10</f>
        <v>344</v>
      </c>
      <c r="I10" s="167"/>
      <c r="J10" s="168" t="s">
        <v>5</v>
      </c>
      <c r="K10" s="169"/>
      <c r="L10" s="169"/>
      <c r="M10" s="169"/>
      <c r="N10" s="170">
        <v>1895</v>
      </c>
      <c r="O10" s="171"/>
    </row>
    <row r="11" spans="1:17" ht="23.45" customHeight="1" thickTop="1" thickBot="1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</row>
    <row r="12" spans="1:17" ht="22.9" customHeight="1" thickTop="1" thickBot="1" x14ac:dyDescent="0.3">
      <c r="A12" s="192" t="s">
        <v>159</v>
      </c>
      <c r="B12" s="193"/>
      <c r="C12" s="193"/>
      <c r="D12" s="193"/>
      <c r="E12" s="193"/>
      <c r="F12" s="193"/>
      <c r="G12" s="193"/>
      <c r="H12" s="193"/>
      <c r="I12" s="193"/>
      <c r="J12" s="193"/>
      <c r="K12" s="43" t="s">
        <v>0</v>
      </c>
      <c r="L12" s="43" t="s">
        <v>3</v>
      </c>
      <c r="M12" s="5" t="s">
        <v>0</v>
      </c>
      <c r="N12" s="153" t="s">
        <v>2</v>
      </c>
      <c r="O12" s="154"/>
      <c r="Q12" s="40"/>
    </row>
    <row r="13" spans="1:17" ht="22.15" customHeight="1" thickBot="1" x14ac:dyDescent="0.3">
      <c r="A13" s="186" t="s">
        <v>155</v>
      </c>
      <c r="B13" s="187"/>
      <c r="C13" s="187"/>
      <c r="D13" s="187"/>
      <c r="E13" s="187"/>
      <c r="F13" s="187"/>
      <c r="G13" s="187"/>
      <c r="H13" s="187"/>
      <c r="I13" s="187"/>
      <c r="J13" s="187"/>
      <c r="K13" s="46">
        <v>100</v>
      </c>
      <c r="L13" s="47">
        <v>1</v>
      </c>
      <c r="M13" s="42">
        <f>K13*L13</f>
        <v>100</v>
      </c>
      <c r="N13" s="133">
        <f>M13*0.858</f>
        <v>85.8</v>
      </c>
      <c r="O13" s="134"/>
      <c r="Q13" s="40"/>
    </row>
    <row r="14" spans="1:17" ht="22.15" customHeight="1" thickBot="1" x14ac:dyDescent="0.3">
      <c r="A14" s="186" t="s">
        <v>156</v>
      </c>
      <c r="B14" s="187"/>
      <c r="C14" s="187"/>
      <c r="D14" s="187"/>
      <c r="E14" s="187"/>
      <c r="F14" s="187"/>
      <c r="G14" s="187"/>
      <c r="H14" s="187"/>
      <c r="I14" s="187"/>
      <c r="J14" s="187"/>
      <c r="K14" s="46">
        <v>99</v>
      </c>
      <c r="L14" s="47">
        <v>2</v>
      </c>
      <c r="M14" s="42">
        <f t="shared" ref="M14:M15" si="1">K14*L14</f>
        <v>198</v>
      </c>
      <c r="N14" s="133">
        <f t="shared" ref="N14:N16" si="2">M14*0.858</f>
        <v>169.88399999999999</v>
      </c>
      <c r="O14" s="134"/>
    </row>
    <row r="15" spans="1:17" ht="22.15" customHeight="1" thickBot="1" x14ac:dyDescent="0.3">
      <c r="A15" s="186" t="s">
        <v>157</v>
      </c>
      <c r="B15" s="187"/>
      <c r="C15" s="187"/>
      <c r="D15" s="187"/>
      <c r="E15" s="187"/>
      <c r="F15" s="187"/>
      <c r="G15" s="187"/>
      <c r="H15" s="187"/>
      <c r="I15" s="187"/>
      <c r="J15" s="187"/>
      <c r="K15" s="46">
        <v>195</v>
      </c>
      <c r="L15" s="47">
        <v>12</v>
      </c>
      <c r="M15" s="42">
        <f t="shared" si="1"/>
        <v>2340</v>
      </c>
      <c r="N15" s="133">
        <f t="shared" si="2"/>
        <v>2007.72</v>
      </c>
      <c r="O15" s="134"/>
    </row>
    <row r="16" spans="1:17" ht="22.15" customHeight="1" thickBot="1" x14ac:dyDescent="0.3">
      <c r="A16" s="186" t="s">
        <v>158</v>
      </c>
      <c r="B16" s="187"/>
      <c r="C16" s="187"/>
      <c r="D16" s="187"/>
      <c r="E16" s="187"/>
      <c r="F16" s="187"/>
      <c r="G16" s="187"/>
      <c r="H16" s="187"/>
      <c r="I16" s="187"/>
      <c r="J16" s="187"/>
      <c r="K16" s="46">
        <v>60</v>
      </c>
      <c r="L16" s="47">
        <v>24</v>
      </c>
      <c r="M16" s="42">
        <f t="shared" ref="M16" si="3">K16*L16</f>
        <v>1440</v>
      </c>
      <c r="N16" s="133">
        <f t="shared" si="2"/>
        <v>1235.52</v>
      </c>
      <c r="O16" s="134"/>
    </row>
    <row r="17" spans="1:17" ht="22.15" customHeight="1" thickBot="1" x14ac:dyDescent="0.3">
      <c r="A17" s="188" t="s">
        <v>36</v>
      </c>
      <c r="B17" s="189"/>
      <c r="C17" s="189"/>
      <c r="D17" s="189"/>
      <c r="E17" s="189"/>
      <c r="F17" s="189"/>
      <c r="G17" s="189"/>
      <c r="H17" s="189"/>
      <c r="I17" s="189"/>
      <c r="J17" s="189"/>
      <c r="K17" s="44">
        <v>200</v>
      </c>
      <c r="L17" s="45">
        <v>1</v>
      </c>
      <c r="M17" s="16">
        <v>200</v>
      </c>
      <c r="N17" s="133" t="s">
        <v>6</v>
      </c>
      <c r="O17" s="134"/>
    </row>
    <row r="18" spans="1:17" ht="28.15" customHeight="1" thickBot="1" x14ac:dyDescent="0.3">
      <c r="A18" s="137" t="s">
        <v>7</v>
      </c>
      <c r="B18" s="138"/>
      <c r="C18" s="138"/>
      <c r="D18" s="138"/>
      <c r="E18" s="26">
        <f>SUM(M13:M17)</f>
        <v>4278</v>
      </c>
      <c r="F18" s="139" t="s">
        <v>8</v>
      </c>
      <c r="G18" s="140"/>
      <c r="H18" s="141">
        <f>E18-N18</f>
        <v>783</v>
      </c>
      <c r="I18" s="142"/>
      <c r="J18" s="143" t="s">
        <v>12</v>
      </c>
      <c r="K18" s="143"/>
      <c r="L18" s="143"/>
      <c r="M18" s="143"/>
      <c r="N18" s="144">
        <v>3495</v>
      </c>
      <c r="O18" s="145"/>
    </row>
    <row r="19" spans="1:17" ht="22.9" customHeight="1" thickTop="1" thickBot="1" x14ac:dyDescent="0.3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</row>
    <row r="20" spans="1:17" ht="22.9" customHeight="1" thickTop="1" thickBot="1" x14ac:dyDescent="0.3">
      <c r="A20" s="182" t="s">
        <v>161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30" t="s">
        <v>0</v>
      </c>
      <c r="L20" s="30" t="s">
        <v>3</v>
      </c>
      <c r="M20" s="10" t="s">
        <v>0</v>
      </c>
      <c r="N20" s="184" t="s">
        <v>2</v>
      </c>
      <c r="O20" s="185"/>
      <c r="Q20" s="40"/>
    </row>
    <row r="21" spans="1:17" ht="22.15" customHeight="1" thickBot="1" x14ac:dyDescent="0.3">
      <c r="A21" s="178" t="s">
        <v>155</v>
      </c>
      <c r="B21" s="179"/>
      <c r="C21" s="179"/>
      <c r="D21" s="179"/>
      <c r="E21" s="179"/>
      <c r="F21" s="179"/>
      <c r="G21" s="179"/>
      <c r="H21" s="179"/>
      <c r="I21" s="179"/>
      <c r="J21" s="179"/>
      <c r="K21" s="11">
        <v>100</v>
      </c>
      <c r="L21" s="12">
        <v>1</v>
      </c>
      <c r="M21" s="48">
        <f>K21*L21</f>
        <v>100</v>
      </c>
      <c r="N21" s="116">
        <f>M21*0.725</f>
        <v>72.5</v>
      </c>
      <c r="O21" s="117"/>
      <c r="Q21" s="40"/>
    </row>
    <row r="22" spans="1:17" ht="22.15" customHeight="1" thickBot="1" x14ac:dyDescent="0.3">
      <c r="A22" s="178" t="s">
        <v>156</v>
      </c>
      <c r="B22" s="179"/>
      <c r="C22" s="179"/>
      <c r="D22" s="179"/>
      <c r="E22" s="179"/>
      <c r="F22" s="179"/>
      <c r="G22" s="179"/>
      <c r="H22" s="179"/>
      <c r="I22" s="179"/>
      <c r="J22" s="179"/>
      <c r="K22" s="11">
        <v>99</v>
      </c>
      <c r="L22" s="12">
        <v>3</v>
      </c>
      <c r="M22" s="48">
        <f t="shared" ref="M22:M25" si="4">K22*L22</f>
        <v>297</v>
      </c>
      <c r="N22" s="116">
        <f t="shared" ref="N22:N24" si="5">M22*0.725</f>
        <v>215.32499999999999</v>
      </c>
      <c r="O22" s="117"/>
    </row>
    <row r="23" spans="1:17" ht="22.15" customHeight="1" thickBot="1" x14ac:dyDescent="0.3">
      <c r="A23" s="178" t="s">
        <v>157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1">
        <v>195</v>
      </c>
      <c r="L23" s="12">
        <v>25</v>
      </c>
      <c r="M23" s="48">
        <f t="shared" si="4"/>
        <v>4875</v>
      </c>
      <c r="N23" s="116">
        <f t="shared" si="5"/>
        <v>3534.375</v>
      </c>
      <c r="O23" s="117"/>
    </row>
    <row r="24" spans="1:17" ht="22.15" customHeight="1" thickBot="1" x14ac:dyDescent="0.3">
      <c r="A24" s="178" t="s">
        <v>158</v>
      </c>
      <c r="B24" s="179"/>
      <c r="C24" s="179"/>
      <c r="D24" s="179"/>
      <c r="E24" s="179"/>
      <c r="F24" s="179"/>
      <c r="G24" s="179"/>
      <c r="H24" s="179"/>
      <c r="I24" s="179"/>
      <c r="J24" s="179"/>
      <c r="K24" s="11">
        <v>60</v>
      </c>
      <c r="L24" s="12">
        <v>50</v>
      </c>
      <c r="M24" s="48">
        <f t="shared" ref="M24" si="6">K24*L24</f>
        <v>3000</v>
      </c>
      <c r="N24" s="116">
        <f t="shared" si="5"/>
        <v>2175</v>
      </c>
      <c r="O24" s="117"/>
    </row>
    <row r="25" spans="1:17" ht="22.15" customHeight="1" thickBot="1" x14ac:dyDescent="0.3">
      <c r="A25" s="180" t="s">
        <v>37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04">
        <v>300</v>
      </c>
      <c r="L25" s="105">
        <v>1</v>
      </c>
      <c r="M25" s="13">
        <f t="shared" si="4"/>
        <v>300</v>
      </c>
      <c r="N25" s="116" t="s">
        <v>6</v>
      </c>
      <c r="O25" s="117"/>
    </row>
    <row r="26" spans="1:17" ht="28.15" customHeight="1" thickBot="1" x14ac:dyDescent="0.3">
      <c r="A26" s="121" t="s">
        <v>7</v>
      </c>
      <c r="B26" s="122"/>
      <c r="C26" s="122"/>
      <c r="D26" s="122"/>
      <c r="E26" s="27">
        <f>SUM(M21:M25)</f>
        <v>8572</v>
      </c>
      <c r="F26" s="123" t="s">
        <v>8</v>
      </c>
      <c r="G26" s="124"/>
      <c r="H26" s="125">
        <f>E26-N26</f>
        <v>2577</v>
      </c>
      <c r="I26" s="126"/>
      <c r="J26" s="127" t="s">
        <v>14</v>
      </c>
      <c r="K26" s="128"/>
      <c r="L26" s="128"/>
      <c r="M26" s="128"/>
      <c r="N26" s="129">
        <v>5995</v>
      </c>
      <c r="O26" s="130"/>
    </row>
    <row r="27" spans="1:17" ht="10.15" customHeight="1" thickTop="1" x14ac:dyDescent="0.25"/>
  </sheetData>
  <mergeCells count="55">
    <mergeCell ref="C1:O2"/>
    <mergeCell ref="A3:O3"/>
    <mergeCell ref="A4:J4"/>
    <mergeCell ref="N4:O4"/>
    <mergeCell ref="A5:J5"/>
    <mergeCell ref="N5:O5"/>
    <mergeCell ref="A6:J6"/>
    <mergeCell ref="N6:O6"/>
    <mergeCell ref="A7:J7"/>
    <mergeCell ref="N7:O7"/>
    <mergeCell ref="A9:J9"/>
    <mergeCell ref="N9:O9"/>
    <mergeCell ref="A8:J8"/>
    <mergeCell ref="N8:O8"/>
    <mergeCell ref="A10:D10"/>
    <mergeCell ref="F10:G10"/>
    <mergeCell ref="H10:I10"/>
    <mergeCell ref="J10:M10"/>
    <mergeCell ref="N10:O10"/>
    <mergeCell ref="J18:M18"/>
    <mergeCell ref="N18:O18"/>
    <mergeCell ref="A11:O11"/>
    <mergeCell ref="A12:J12"/>
    <mergeCell ref="N12:O12"/>
    <mergeCell ref="A13:J13"/>
    <mergeCell ref="N13:O13"/>
    <mergeCell ref="A14:J14"/>
    <mergeCell ref="N14:O14"/>
    <mergeCell ref="A16:J16"/>
    <mergeCell ref="N16:O16"/>
    <mergeCell ref="A15:J15"/>
    <mergeCell ref="N15:O15"/>
    <mergeCell ref="A17:J17"/>
    <mergeCell ref="N17:O17"/>
    <mergeCell ref="J26:M26"/>
    <mergeCell ref="N26:O26"/>
    <mergeCell ref="A25:J25"/>
    <mergeCell ref="N25:O25"/>
    <mergeCell ref="A19:O19"/>
    <mergeCell ref="A20:J20"/>
    <mergeCell ref="N20:O20"/>
    <mergeCell ref="A21:J21"/>
    <mergeCell ref="N21:O21"/>
    <mergeCell ref="A24:J24"/>
    <mergeCell ref="N24:O24"/>
    <mergeCell ref="A22:J22"/>
    <mergeCell ref="N22:O22"/>
    <mergeCell ref="A23:J23"/>
    <mergeCell ref="N23:O23"/>
    <mergeCell ref="A18:D18"/>
    <mergeCell ref="F18:G18"/>
    <mergeCell ref="A26:D26"/>
    <mergeCell ref="F26:G26"/>
    <mergeCell ref="H26:I26"/>
    <mergeCell ref="H18:I18"/>
  </mergeCells>
  <pageMargins left="0.25" right="0.17499999999999999" top="0.1" bottom="0.1" header="0.02" footer="0.02"/>
  <pageSetup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10" sqref="J10"/>
    </sheetView>
  </sheetViews>
  <sheetFormatPr defaultColWidth="8.85546875" defaultRowHeight="15" x14ac:dyDescent="0.25"/>
  <cols>
    <col min="1" max="4" width="15.7109375" style="74" customWidth="1"/>
    <col min="5" max="6" width="12.7109375" style="74" customWidth="1"/>
    <col min="7" max="16384" width="8.85546875" style="74"/>
  </cols>
  <sheetData>
    <row r="1" spans="1:9" x14ac:dyDescent="0.25">
      <c r="C1" s="202" t="s">
        <v>139</v>
      </c>
      <c r="D1" s="202"/>
      <c r="E1" s="202"/>
      <c r="F1" s="202"/>
    </row>
    <row r="2" spans="1:9" x14ac:dyDescent="0.25">
      <c r="C2" s="202"/>
      <c r="D2" s="202"/>
      <c r="E2" s="202"/>
      <c r="F2" s="202"/>
    </row>
    <row r="3" spans="1:9" x14ac:dyDescent="0.25">
      <c r="C3" s="203"/>
      <c r="D3" s="203"/>
      <c r="E3" s="203"/>
      <c r="F3" s="203"/>
    </row>
    <row r="4" spans="1:9" ht="24" thickBot="1" x14ac:dyDescent="0.3">
      <c r="C4" s="76"/>
      <c r="D4" s="76"/>
      <c r="E4" s="76"/>
      <c r="F4" s="76"/>
    </row>
    <row r="5" spans="1:9" ht="33" thickTop="1" thickBot="1" x14ac:dyDescent="0.3">
      <c r="A5" s="204" t="s">
        <v>89</v>
      </c>
      <c r="B5" s="205"/>
      <c r="C5" s="205"/>
      <c r="D5" s="205"/>
      <c r="E5" s="95" t="s">
        <v>90</v>
      </c>
      <c r="F5" s="96" t="s">
        <v>91</v>
      </c>
      <c r="G5" s="75"/>
      <c r="H5" s="75"/>
      <c r="I5" s="75"/>
    </row>
    <row r="6" spans="1:9" ht="24" customHeight="1" thickBot="1" x14ac:dyDescent="0.3">
      <c r="A6" s="200" t="s">
        <v>140</v>
      </c>
      <c r="B6" s="201"/>
      <c r="C6" s="201"/>
      <c r="D6" s="201"/>
      <c r="E6" s="97" t="s">
        <v>93</v>
      </c>
      <c r="F6" s="98">
        <v>299</v>
      </c>
    </row>
    <row r="7" spans="1:9" ht="24" customHeight="1" thickBot="1" x14ac:dyDescent="0.3">
      <c r="A7" s="200" t="s">
        <v>141</v>
      </c>
      <c r="B7" s="201"/>
      <c r="C7" s="201"/>
      <c r="D7" s="201"/>
      <c r="E7" s="97" t="s">
        <v>92</v>
      </c>
      <c r="F7" s="98">
        <v>60</v>
      </c>
    </row>
    <row r="8" spans="1:9" ht="24" customHeight="1" thickBot="1" x14ac:dyDescent="0.3">
      <c r="A8" s="200" t="s">
        <v>142</v>
      </c>
      <c r="B8" s="201"/>
      <c r="C8" s="201"/>
      <c r="D8" s="201"/>
      <c r="E8" s="97" t="s">
        <v>93</v>
      </c>
      <c r="F8" s="98">
        <v>100</v>
      </c>
    </row>
    <row r="9" spans="1:9" ht="24" customHeight="1" thickBot="1" x14ac:dyDescent="0.3">
      <c r="A9" s="200" t="s">
        <v>143</v>
      </c>
      <c r="B9" s="201"/>
      <c r="C9" s="201"/>
      <c r="D9" s="201"/>
      <c r="E9" s="97" t="s">
        <v>93</v>
      </c>
      <c r="F9" s="98">
        <v>99</v>
      </c>
    </row>
    <row r="10" spans="1:9" ht="24" customHeight="1" thickBot="1" x14ac:dyDescent="0.3">
      <c r="A10" s="200" t="s">
        <v>144</v>
      </c>
      <c r="B10" s="201"/>
      <c r="C10" s="201"/>
      <c r="D10" s="201"/>
      <c r="E10" s="97" t="s">
        <v>93</v>
      </c>
      <c r="F10" s="98">
        <v>3</v>
      </c>
    </row>
    <row r="11" spans="1:9" ht="24" customHeight="1" thickBot="1" x14ac:dyDescent="0.3">
      <c r="A11" s="200" t="s">
        <v>145</v>
      </c>
      <c r="B11" s="201"/>
      <c r="C11" s="201"/>
      <c r="D11" s="201"/>
      <c r="E11" s="97" t="s">
        <v>138</v>
      </c>
      <c r="F11" s="98">
        <v>300</v>
      </c>
    </row>
    <row r="12" spans="1:9" ht="24" customHeight="1" thickBot="1" x14ac:dyDescent="0.3">
      <c r="A12" s="200" t="s">
        <v>103</v>
      </c>
      <c r="B12" s="201"/>
      <c r="C12" s="201"/>
      <c r="D12" s="201"/>
      <c r="E12" s="97" t="s">
        <v>93</v>
      </c>
      <c r="F12" s="98">
        <v>129</v>
      </c>
    </row>
    <row r="13" spans="1:9" ht="24" customHeight="1" thickBot="1" x14ac:dyDescent="0.3">
      <c r="A13" s="200" t="s">
        <v>146</v>
      </c>
      <c r="B13" s="201"/>
      <c r="C13" s="201"/>
      <c r="D13" s="201"/>
      <c r="E13" s="97" t="s">
        <v>93</v>
      </c>
      <c r="F13" s="98">
        <v>199</v>
      </c>
    </row>
    <row r="14" spans="1:9" ht="24" customHeight="1" thickBot="1" x14ac:dyDescent="0.3">
      <c r="A14" s="200" t="s">
        <v>147</v>
      </c>
      <c r="B14" s="201"/>
      <c r="C14" s="201"/>
      <c r="D14" s="201"/>
      <c r="E14" s="97" t="s">
        <v>93</v>
      </c>
      <c r="F14" s="98">
        <v>199</v>
      </c>
    </row>
    <row r="15" spans="1:9" ht="24" customHeight="1" thickBot="1" x14ac:dyDescent="0.3">
      <c r="A15" s="200" t="s">
        <v>148</v>
      </c>
      <c r="B15" s="201"/>
      <c r="C15" s="201"/>
      <c r="D15" s="201"/>
      <c r="E15" s="97" t="s">
        <v>93</v>
      </c>
      <c r="F15" s="98">
        <v>75</v>
      </c>
    </row>
    <row r="16" spans="1:9" ht="24" customHeight="1" thickBot="1" x14ac:dyDescent="0.3">
      <c r="A16" s="206" t="s">
        <v>149</v>
      </c>
      <c r="B16" s="207"/>
      <c r="C16" s="207"/>
      <c r="D16" s="207"/>
      <c r="E16" s="97" t="s">
        <v>93</v>
      </c>
      <c r="F16" s="98">
        <v>50</v>
      </c>
    </row>
    <row r="17" spans="1:6" ht="24" customHeight="1" thickBot="1" x14ac:dyDescent="0.3">
      <c r="A17" s="206" t="s">
        <v>150</v>
      </c>
      <c r="B17" s="207"/>
      <c r="C17" s="207"/>
      <c r="D17" s="207"/>
      <c r="E17" s="97" t="s">
        <v>121</v>
      </c>
      <c r="F17" s="98">
        <v>45</v>
      </c>
    </row>
    <row r="18" spans="1:6" ht="24" customHeight="1" thickBot="1" x14ac:dyDescent="0.3">
      <c r="A18" s="206" t="s">
        <v>151</v>
      </c>
      <c r="B18" s="207"/>
      <c r="C18" s="207"/>
      <c r="D18" s="207"/>
      <c r="E18" s="97" t="s">
        <v>121</v>
      </c>
      <c r="F18" s="98">
        <v>90</v>
      </c>
    </row>
    <row r="19" spans="1:6" ht="24" customHeight="1" thickBot="1" x14ac:dyDescent="0.3">
      <c r="A19" s="206" t="s">
        <v>152</v>
      </c>
      <c r="B19" s="207"/>
      <c r="C19" s="207"/>
      <c r="D19" s="207"/>
      <c r="E19" s="97" t="s">
        <v>121</v>
      </c>
      <c r="F19" s="98">
        <v>75</v>
      </c>
    </row>
    <row r="20" spans="1:6" ht="24" customHeight="1" thickBot="1" x14ac:dyDescent="0.3">
      <c r="A20" s="206" t="s">
        <v>153</v>
      </c>
      <c r="B20" s="207"/>
      <c r="C20" s="207"/>
      <c r="D20" s="207"/>
      <c r="E20" s="97" t="s">
        <v>121</v>
      </c>
      <c r="F20" s="98">
        <v>45</v>
      </c>
    </row>
    <row r="21" spans="1:6" ht="24" customHeight="1" thickBot="1" x14ac:dyDescent="0.35">
      <c r="A21" s="210" t="s">
        <v>133</v>
      </c>
      <c r="B21" s="211"/>
      <c r="C21" s="211"/>
      <c r="D21" s="211"/>
      <c r="E21" s="97" t="s">
        <v>93</v>
      </c>
      <c r="F21" s="99">
        <v>0.05</v>
      </c>
    </row>
    <row r="22" spans="1:6" ht="24" customHeight="1" thickBot="1" x14ac:dyDescent="0.3">
      <c r="A22" s="200" t="s">
        <v>134</v>
      </c>
      <c r="B22" s="201"/>
      <c r="C22" s="201"/>
      <c r="D22" s="201"/>
      <c r="E22" s="97" t="s">
        <v>93</v>
      </c>
      <c r="F22" s="99">
        <v>0.1</v>
      </c>
    </row>
    <row r="23" spans="1:6" ht="24" customHeight="1" thickBot="1" x14ac:dyDescent="0.3">
      <c r="A23" s="200" t="s">
        <v>135</v>
      </c>
      <c r="B23" s="201"/>
      <c r="C23" s="201"/>
      <c r="D23" s="201"/>
      <c r="E23" s="97" t="s">
        <v>93</v>
      </c>
      <c r="F23" s="99">
        <v>0.25</v>
      </c>
    </row>
    <row r="24" spans="1:6" ht="24" customHeight="1" thickBot="1" x14ac:dyDescent="0.3">
      <c r="A24" s="206" t="s">
        <v>154</v>
      </c>
      <c r="B24" s="207"/>
      <c r="C24" s="207"/>
      <c r="D24" s="207"/>
      <c r="E24" s="97" t="s">
        <v>93</v>
      </c>
      <c r="F24" s="98">
        <v>-90</v>
      </c>
    </row>
    <row r="25" spans="1:6" ht="24" customHeight="1" thickBot="1" x14ac:dyDescent="0.3">
      <c r="A25" s="200" t="s">
        <v>111</v>
      </c>
      <c r="B25" s="201"/>
      <c r="C25" s="201"/>
      <c r="D25" s="201"/>
      <c r="E25" s="97" t="s">
        <v>93</v>
      </c>
      <c r="F25" s="99">
        <v>0.05</v>
      </c>
    </row>
    <row r="26" spans="1:6" ht="24" customHeight="1" thickBot="1" x14ac:dyDescent="0.3">
      <c r="A26" s="200" t="s">
        <v>112</v>
      </c>
      <c r="B26" s="201"/>
      <c r="C26" s="201"/>
      <c r="D26" s="201"/>
      <c r="E26" s="97" t="s">
        <v>93</v>
      </c>
      <c r="F26" s="99">
        <v>0.1</v>
      </c>
    </row>
    <row r="27" spans="1:6" ht="24" customHeight="1" thickBot="1" x14ac:dyDescent="0.3">
      <c r="A27" s="200" t="s">
        <v>113</v>
      </c>
      <c r="B27" s="201"/>
      <c r="C27" s="201"/>
      <c r="D27" s="201"/>
      <c r="E27" s="97" t="s">
        <v>93</v>
      </c>
      <c r="F27" s="99">
        <v>0.15</v>
      </c>
    </row>
    <row r="28" spans="1:6" ht="24" customHeight="1" thickBot="1" x14ac:dyDescent="0.3">
      <c r="A28" s="200" t="s">
        <v>114</v>
      </c>
      <c r="B28" s="201"/>
      <c r="C28" s="201"/>
      <c r="D28" s="201"/>
      <c r="E28" s="97" t="s">
        <v>93</v>
      </c>
      <c r="F28" s="99">
        <v>0.25</v>
      </c>
    </row>
    <row r="29" spans="1:6" ht="24" customHeight="1" thickBot="1" x14ac:dyDescent="0.3">
      <c r="A29" s="200" t="s">
        <v>115</v>
      </c>
      <c r="B29" s="201"/>
      <c r="C29" s="201"/>
      <c r="D29" s="201"/>
      <c r="E29" s="97" t="s">
        <v>93</v>
      </c>
      <c r="F29" s="100" t="s">
        <v>95</v>
      </c>
    </row>
    <row r="30" spans="1:6" ht="24" customHeight="1" thickBot="1" x14ac:dyDescent="0.3">
      <c r="A30" s="200" t="s">
        <v>116</v>
      </c>
      <c r="B30" s="201"/>
      <c r="C30" s="201"/>
      <c r="D30" s="201"/>
      <c r="E30" s="97" t="s">
        <v>93</v>
      </c>
      <c r="F30" s="98">
        <v>99</v>
      </c>
    </row>
    <row r="31" spans="1:6" ht="24" customHeight="1" thickBot="1" x14ac:dyDescent="0.3">
      <c r="A31" s="200" t="s">
        <v>118</v>
      </c>
      <c r="B31" s="201"/>
      <c r="C31" s="201"/>
      <c r="D31" s="201"/>
      <c r="E31" s="97" t="s">
        <v>93</v>
      </c>
      <c r="F31" s="101">
        <v>39.950000000000003</v>
      </c>
    </row>
    <row r="32" spans="1:6" ht="24" customHeight="1" thickBot="1" x14ac:dyDescent="0.3">
      <c r="A32" s="208" t="s">
        <v>119</v>
      </c>
      <c r="B32" s="209"/>
      <c r="C32" s="209"/>
      <c r="D32" s="209"/>
      <c r="E32" s="102" t="s">
        <v>93</v>
      </c>
      <c r="F32" s="103">
        <v>49.95</v>
      </c>
    </row>
    <row r="33" ht="15.75" thickTop="1" x14ac:dyDescent="0.25"/>
  </sheetData>
  <mergeCells count="29">
    <mergeCell ref="A31:D31"/>
    <mergeCell ref="A32:D32"/>
    <mergeCell ref="A21:D21"/>
    <mergeCell ref="A22:D22"/>
    <mergeCell ref="A23:D23"/>
    <mergeCell ref="A25:D25"/>
    <mergeCell ref="A26:D26"/>
    <mergeCell ref="A27:D27"/>
    <mergeCell ref="A28:D28"/>
    <mergeCell ref="A29:D29"/>
    <mergeCell ref="A30:D30"/>
    <mergeCell ref="A24:D24"/>
    <mergeCell ref="A16:D16"/>
    <mergeCell ref="A17:D17"/>
    <mergeCell ref="A18:D18"/>
    <mergeCell ref="A19:D19"/>
    <mergeCell ref="A20:D20"/>
    <mergeCell ref="A15:D15"/>
    <mergeCell ref="C1:F3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</mergeCells>
  <pageMargins left="0.7" right="0.45" top="0.25" bottom="0.25" header="0.05" footer="0.05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7" sqref="I27"/>
    </sheetView>
  </sheetViews>
  <sheetFormatPr defaultColWidth="8.85546875" defaultRowHeight="15" x14ac:dyDescent="0.25"/>
  <cols>
    <col min="1" max="4" width="15.7109375" style="74" customWidth="1"/>
    <col min="5" max="6" width="12.7109375" style="74" customWidth="1"/>
    <col min="7" max="16384" width="8.85546875" style="74"/>
  </cols>
  <sheetData>
    <row r="1" spans="1:9" x14ac:dyDescent="0.25">
      <c r="C1" s="202" t="s">
        <v>137</v>
      </c>
      <c r="D1" s="202"/>
      <c r="E1" s="202"/>
      <c r="F1" s="202"/>
    </row>
    <row r="2" spans="1:9" x14ac:dyDescent="0.25">
      <c r="C2" s="202"/>
      <c r="D2" s="202"/>
      <c r="E2" s="202"/>
      <c r="F2" s="202"/>
    </row>
    <row r="3" spans="1:9" x14ac:dyDescent="0.25">
      <c r="C3" s="203"/>
      <c r="D3" s="203"/>
      <c r="E3" s="203"/>
      <c r="F3" s="203"/>
    </row>
    <row r="4" spans="1:9" ht="24" thickBot="1" x14ac:dyDescent="0.3">
      <c r="C4" s="76"/>
      <c r="D4" s="76"/>
      <c r="E4" s="76"/>
      <c r="F4" s="76"/>
    </row>
    <row r="5" spans="1:9" ht="33" thickTop="1" thickBot="1" x14ac:dyDescent="0.3">
      <c r="A5" s="214" t="s">
        <v>89</v>
      </c>
      <c r="B5" s="215"/>
      <c r="C5" s="215"/>
      <c r="D5" s="215"/>
      <c r="E5" s="77" t="s">
        <v>90</v>
      </c>
      <c r="F5" s="78" t="s">
        <v>91</v>
      </c>
      <c r="G5" s="75"/>
      <c r="H5" s="75"/>
      <c r="I5" s="75"/>
    </row>
    <row r="6" spans="1:9" ht="25.15" customHeight="1" thickBot="1" x14ac:dyDescent="0.3">
      <c r="A6" s="216" t="s">
        <v>122</v>
      </c>
      <c r="B6" s="217"/>
      <c r="C6" s="217"/>
      <c r="D6" s="217"/>
      <c r="E6" s="86" t="s">
        <v>92</v>
      </c>
      <c r="F6" s="87">
        <v>75</v>
      </c>
    </row>
    <row r="7" spans="1:9" ht="25.15" customHeight="1" thickBot="1" x14ac:dyDescent="0.3">
      <c r="A7" s="212" t="s">
        <v>123</v>
      </c>
      <c r="B7" s="213"/>
      <c r="C7" s="213"/>
      <c r="D7" s="213"/>
      <c r="E7" s="88" t="s">
        <v>93</v>
      </c>
      <c r="F7" s="89">
        <v>99</v>
      </c>
    </row>
    <row r="8" spans="1:9" ht="25.15" customHeight="1" thickBot="1" x14ac:dyDescent="0.3">
      <c r="A8" s="212" t="s">
        <v>124</v>
      </c>
      <c r="B8" s="213"/>
      <c r="C8" s="213"/>
      <c r="D8" s="213"/>
      <c r="E8" s="88" t="s">
        <v>120</v>
      </c>
      <c r="F8" s="89">
        <v>25</v>
      </c>
    </row>
    <row r="9" spans="1:9" ht="25.15" customHeight="1" thickBot="1" x14ac:dyDescent="0.3">
      <c r="A9" s="212" t="s">
        <v>125</v>
      </c>
      <c r="B9" s="213"/>
      <c r="C9" s="213"/>
      <c r="D9" s="213"/>
      <c r="E9" s="88" t="s">
        <v>121</v>
      </c>
      <c r="F9" s="89">
        <v>99</v>
      </c>
    </row>
    <row r="10" spans="1:9" ht="25.15" customHeight="1" thickBot="1" x14ac:dyDescent="0.3">
      <c r="A10" s="212" t="s">
        <v>126</v>
      </c>
      <c r="B10" s="213"/>
      <c r="C10" s="213"/>
      <c r="D10" s="213"/>
      <c r="E10" s="88" t="s">
        <v>121</v>
      </c>
      <c r="F10" s="89">
        <v>30</v>
      </c>
    </row>
    <row r="11" spans="1:9" ht="25.15" customHeight="1" thickBot="1" x14ac:dyDescent="0.3">
      <c r="A11" s="212" t="s">
        <v>127</v>
      </c>
      <c r="B11" s="213"/>
      <c r="C11" s="213"/>
      <c r="D11" s="213"/>
      <c r="E11" s="88" t="s">
        <v>121</v>
      </c>
      <c r="F11" s="89">
        <v>30</v>
      </c>
    </row>
    <row r="12" spans="1:9" ht="25.15" customHeight="1" thickBot="1" x14ac:dyDescent="0.3">
      <c r="A12" s="212" t="s">
        <v>128</v>
      </c>
      <c r="B12" s="213"/>
      <c r="C12" s="213"/>
      <c r="D12" s="213"/>
      <c r="E12" s="88" t="s">
        <v>93</v>
      </c>
      <c r="F12" s="89">
        <v>-82</v>
      </c>
    </row>
    <row r="13" spans="1:9" ht="25.15" customHeight="1" thickBot="1" x14ac:dyDescent="0.3">
      <c r="A13" s="212" t="s">
        <v>129</v>
      </c>
      <c r="B13" s="213"/>
      <c r="C13" s="213"/>
      <c r="D13" s="213"/>
      <c r="E13" s="88" t="s">
        <v>93</v>
      </c>
      <c r="F13" s="89">
        <v>-72</v>
      </c>
    </row>
    <row r="14" spans="1:9" ht="25.15" customHeight="1" thickBot="1" x14ac:dyDescent="0.3">
      <c r="A14" s="212" t="s">
        <v>130</v>
      </c>
      <c r="B14" s="213"/>
      <c r="C14" s="213"/>
      <c r="D14" s="213"/>
      <c r="E14" s="88" t="s">
        <v>93</v>
      </c>
      <c r="F14" s="89">
        <v>-62</v>
      </c>
    </row>
    <row r="15" spans="1:9" ht="25.15" customHeight="1" thickBot="1" x14ac:dyDescent="0.3">
      <c r="A15" s="212" t="s">
        <v>111</v>
      </c>
      <c r="B15" s="213"/>
      <c r="C15" s="213"/>
      <c r="D15" s="213"/>
      <c r="E15" s="88" t="s">
        <v>93</v>
      </c>
      <c r="F15" s="90">
        <v>0.05</v>
      </c>
    </row>
    <row r="16" spans="1:9" ht="25.15" customHeight="1" thickBot="1" x14ac:dyDescent="0.3">
      <c r="A16" s="212" t="s">
        <v>112</v>
      </c>
      <c r="B16" s="213"/>
      <c r="C16" s="213"/>
      <c r="D16" s="213"/>
      <c r="E16" s="88" t="s">
        <v>93</v>
      </c>
      <c r="F16" s="90">
        <v>0.1</v>
      </c>
    </row>
    <row r="17" spans="1:6" ht="25.15" customHeight="1" thickBot="1" x14ac:dyDescent="0.3">
      <c r="A17" s="212" t="s">
        <v>113</v>
      </c>
      <c r="B17" s="213"/>
      <c r="C17" s="213"/>
      <c r="D17" s="213"/>
      <c r="E17" s="88" t="s">
        <v>93</v>
      </c>
      <c r="F17" s="90">
        <v>0.15</v>
      </c>
    </row>
    <row r="18" spans="1:6" ht="25.15" customHeight="1" thickBot="1" x14ac:dyDescent="0.3">
      <c r="A18" s="212" t="s">
        <v>114</v>
      </c>
      <c r="B18" s="213"/>
      <c r="C18" s="213"/>
      <c r="D18" s="213"/>
      <c r="E18" s="88" t="s">
        <v>93</v>
      </c>
      <c r="F18" s="90">
        <v>0.25</v>
      </c>
    </row>
    <row r="19" spans="1:6" ht="25.15" customHeight="1" thickBot="1" x14ac:dyDescent="0.3">
      <c r="A19" s="212" t="s">
        <v>115</v>
      </c>
      <c r="B19" s="213"/>
      <c r="C19" s="213"/>
      <c r="D19" s="213"/>
      <c r="E19" s="88" t="s">
        <v>93</v>
      </c>
      <c r="F19" s="91" t="s">
        <v>95</v>
      </c>
    </row>
    <row r="20" spans="1:6" ht="25.15" customHeight="1" thickBot="1" x14ac:dyDescent="0.3">
      <c r="A20" s="212" t="s">
        <v>116</v>
      </c>
      <c r="B20" s="213"/>
      <c r="C20" s="213"/>
      <c r="D20" s="213"/>
      <c r="E20" s="88" t="s">
        <v>93</v>
      </c>
      <c r="F20" s="89">
        <v>-49</v>
      </c>
    </row>
    <row r="21" spans="1:6" ht="25.15" customHeight="1" thickBot="1" x14ac:dyDescent="0.3">
      <c r="A21" s="212" t="s">
        <v>131</v>
      </c>
      <c r="B21" s="213"/>
      <c r="C21" s="213"/>
      <c r="D21" s="213"/>
      <c r="E21" s="88" t="s">
        <v>93</v>
      </c>
      <c r="F21" s="92">
        <v>19.95</v>
      </c>
    </row>
    <row r="22" spans="1:6" ht="25.15" customHeight="1" thickBot="1" x14ac:dyDescent="0.3">
      <c r="A22" s="220" t="s">
        <v>132</v>
      </c>
      <c r="B22" s="221"/>
      <c r="C22" s="221"/>
      <c r="D22" s="221"/>
      <c r="E22" s="93" t="s">
        <v>93</v>
      </c>
      <c r="F22" s="94">
        <v>29.95</v>
      </c>
    </row>
    <row r="23" spans="1:6" ht="25.15" customHeight="1" thickBot="1" x14ac:dyDescent="0.3">
      <c r="A23" s="222" t="s">
        <v>136</v>
      </c>
      <c r="B23" s="223"/>
      <c r="C23" s="223"/>
      <c r="D23" s="224"/>
      <c r="E23" s="79" t="s">
        <v>93</v>
      </c>
      <c r="F23" s="81">
        <v>0.05</v>
      </c>
    </row>
    <row r="24" spans="1:6" ht="25.15" customHeight="1" thickBot="1" x14ac:dyDescent="0.3">
      <c r="A24" s="225" t="s">
        <v>133</v>
      </c>
      <c r="B24" s="226"/>
      <c r="C24" s="226"/>
      <c r="D24" s="227"/>
      <c r="E24" s="79" t="s">
        <v>93</v>
      </c>
      <c r="F24" s="81">
        <v>0.1</v>
      </c>
    </row>
    <row r="25" spans="1:6" ht="25.15" customHeight="1" thickBot="1" x14ac:dyDescent="0.3">
      <c r="A25" s="222" t="s">
        <v>134</v>
      </c>
      <c r="B25" s="223"/>
      <c r="C25" s="223"/>
      <c r="D25" s="224"/>
      <c r="E25" s="79" t="s">
        <v>93</v>
      </c>
      <c r="F25" s="81">
        <v>0.16</v>
      </c>
    </row>
    <row r="26" spans="1:6" ht="25.15" customHeight="1" thickBot="1" x14ac:dyDescent="0.3">
      <c r="A26" s="222" t="s">
        <v>135</v>
      </c>
      <c r="B26" s="223"/>
      <c r="C26" s="223"/>
      <c r="D26" s="224"/>
      <c r="E26" s="79" t="s">
        <v>93</v>
      </c>
      <c r="F26" s="81">
        <v>0.35</v>
      </c>
    </row>
    <row r="27" spans="1:6" ht="25.15" customHeight="1" thickBot="1" x14ac:dyDescent="0.3">
      <c r="A27" s="228" t="s">
        <v>118</v>
      </c>
      <c r="B27" s="229"/>
      <c r="C27" s="229"/>
      <c r="D27" s="229"/>
      <c r="E27" s="79" t="s">
        <v>93</v>
      </c>
      <c r="F27" s="83">
        <v>39.950000000000003</v>
      </c>
    </row>
    <row r="28" spans="1:6" ht="25.15" customHeight="1" thickBot="1" x14ac:dyDescent="0.3">
      <c r="A28" s="218" t="s">
        <v>119</v>
      </c>
      <c r="B28" s="219"/>
      <c r="C28" s="219"/>
      <c r="D28" s="219"/>
      <c r="E28" s="84" t="s">
        <v>93</v>
      </c>
      <c r="F28" s="85">
        <v>49.95</v>
      </c>
    </row>
    <row r="29" spans="1:6" ht="15.75" thickTop="1" x14ac:dyDescent="0.25"/>
  </sheetData>
  <mergeCells count="25">
    <mergeCell ref="A28:D28"/>
    <mergeCell ref="A22:D22"/>
    <mergeCell ref="A23:D23"/>
    <mergeCell ref="A24:D24"/>
    <mergeCell ref="A25:D25"/>
    <mergeCell ref="A26:D26"/>
    <mergeCell ref="A27:D27"/>
    <mergeCell ref="A21:D21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9:D9"/>
    <mergeCell ref="C1:F3"/>
    <mergeCell ref="A5:D5"/>
    <mergeCell ref="A6:D6"/>
    <mergeCell ref="A7:D7"/>
    <mergeCell ref="A8:D8"/>
  </mergeCells>
  <pageMargins left="0.7" right="0.45" top="1" bottom="0.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3" sqref="A3:F4"/>
    </sheetView>
  </sheetViews>
  <sheetFormatPr defaultColWidth="8.85546875" defaultRowHeight="15" x14ac:dyDescent="0.25"/>
  <cols>
    <col min="1" max="4" width="8.85546875" style="1"/>
    <col min="5" max="5" width="11.28515625" style="1" bestFit="1" customWidth="1"/>
    <col min="6" max="8" width="8.85546875" style="1"/>
    <col min="9" max="9" width="8" style="1" customWidth="1"/>
    <col min="10" max="10" width="6.28515625" style="1" customWidth="1"/>
    <col min="11" max="12" width="9" style="1" bestFit="1" customWidth="1"/>
    <col min="13" max="13" width="10.28515625" style="1" bestFit="1" customWidth="1"/>
    <col min="14" max="16384" width="8.85546875" style="1"/>
  </cols>
  <sheetData>
    <row r="1" spans="1:17" ht="16.149999999999999" customHeight="1" thickTop="1" thickBot="1" x14ac:dyDescent="0.3">
      <c r="B1" s="34"/>
      <c r="C1" s="34"/>
      <c r="D1" s="34"/>
      <c r="E1" s="34"/>
      <c r="F1" s="34"/>
      <c r="G1" s="49"/>
      <c r="H1" s="234" t="s">
        <v>60</v>
      </c>
      <c r="I1" s="235"/>
      <c r="J1" s="235"/>
      <c r="K1" s="235"/>
      <c r="L1" s="235"/>
      <c r="M1" s="235"/>
      <c r="N1" s="235"/>
      <c r="O1" s="17">
        <v>100</v>
      </c>
    </row>
    <row r="2" spans="1:17" ht="16.149999999999999" customHeight="1" thickBot="1" x14ac:dyDescent="0.3">
      <c r="B2" s="34"/>
      <c r="C2" s="34"/>
      <c r="D2" s="34"/>
      <c r="E2" s="34"/>
      <c r="F2" s="34"/>
      <c r="G2" s="49"/>
      <c r="H2" s="236" t="s">
        <v>57</v>
      </c>
      <c r="I2" s="237"/>
      <c r="J2" s="237"/>
      <c r="K2" s="237"/>
      <c r="L2" s="237"/>
      <c r="M2" s="237"/>
      <c r="N2" s="237"/>
      <c r="O2" s="18">
        <v>99</v>
      </c>
    </row>
    <row r="3" spans="1:17" ht="16.149999999999999" customHeight="1" thickBot="1" x14ac:dyDescent="0.3">
      <c r="A3" s="238" t="s">
        <v>84</v>
      </c>
      <c r="B3" s="238"/>
      <c r="C3" s="238"/>
      <c r="D3" s="238"/>
      <c r="E3" s="238"/>
      <c r="F3" s="238"/>
      <c r="G3" s="49"/>
      <c r="H3" s="239" t="s">
        <v>58</v>
      </c>
      <c r="I3" s="240"/>
      <c r="J3" s="240"/>
      <c r="K3" s="240"/>
      <c r="L3" s="240"/>
      <c r="M3" s="240"/>
      <c r="N3" s="240"/>
      <c r="O3" s="50">
        <v>50</v>
      </c>
    </row>
    <row r="4" spans="1:17" ht="16.149999999999999" customHeight="1" thickTop="1" thickBot="1" x14ac:dyDescent="0.3">
      <c r="A4" s="238"/>
      <c r="B4" s="238"/>
      <c r="C4" s="238"/>
      <c r="D4" s="238"/>
      <c r="E4" s="238"/>
      <c r="F4" s="238"/>
      <c r="G4" s="38"/>
      <c r="H4" s="36"/>
      <c r="I4" s="37"/>
      <c r="J4" s="241" t="s">
        <v>61</v>
      </c>
      <c r="K4" s="242"/>
      <c r="L4" s="242"/>
      <c r="M4" s="242"/>
      <c r="N4" s="242"/>
      <c r="O4" s="3">
        <f>SUM(O1:P3)</f>
        <v>249</v>
      </c>
      <c r="Q4" s="40"/>
    </row>
    <row r="5" spans="1:17" ht="16.149999999999999" customHeight="1" thickTop="1" thickBot="1" x14ac:dyDescent="0.3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</row>
    <row r="6" spans="1:17" ht="19.149999999999999" customHeight="1" thickTop="1" thickBot="1" x14ac:dyDescent="0.3">
      <c r="A6" s="230" t="s">
        <v>83</v>
      </c>
      <c r="B6" s="231"/>
      <c r="C6" s="231"/>
      <c r="D6" s="231"/>
      <c r="E6" s="231"/>
      <c r="F6" s="231"/>
      <c r="G6" s="231"/>
      <c r="H6" s="231"/>
      <c r="I6" s="231"/>
      <c r="J6" s="231"/>
      <c r="K6" s="60" t="s">
        <v>0</v>
      </c>
      <c r="L6" s="60" t="s">
        <v>3</v>
      </c>
      <c r="M6" s="61" t="s">
        <v>0</v>
      </c>
      <c r="N6" s="232" t="s">
        <v>2</v>
      </c>
      <c r="O6" s="233"/>
      <c r="Q6" s="40"/>
    </row>
    <row r="7" spans="1:17" ht="16.149999999999999" customHeight="1" thickBot="1" x14ac:dyDescent="0.3">
      <c r="A7" s="156" t="s">
        <v>62</v>
      </c>
      <c r="B7" s="157"/>
      <c r="C7" s="157"/>
      <c r="D7" s="157"/>
      <c r="E7" s="157"/>
      <c r="F7" s="157"/>
      <c r="G7" s="157"/>
      <c r="H7" s="157"/>
      <c r="I7" s="157"/>
      <c r="J7" s="157"/>
      <c r="K7" s="22">
        <v>25</v>
      </c>
      <c r="L7" s="23">
        <v>3</v>
      </c>
      <c r="M7" s="24">
        <f t="shared" ref="M7:M12" si="0">K7*L7</f>
        <v>75</v>
      </c>
      <c r="N7" s="158">
        <f>M7*0.905</f>
        <v>67.875</v>
      </c>
      <c r="O7" s="159"/>
      <c r="Q7" s="40"/>
    </row>
    <row r="8" spans="1:17" ht="16.149999999999999" customHeight="1" thickBot="1" x14ac:dyDescent="0.3">
      <c r="A8" s="156" t="s">
        <v>64</v>
      </c>
      <c r="B8" s="157"/>
      <c r="C8" s="157"/>
      <c r="D8" s="157"/>
      <c r="E8" s="157"/>
      <c r="F8" s="157"/>
      <c r="G8" s="157"/>
      <c r="H8" s="157"/>
      <c r="I8" s="157"/>
      <c r="J8" s="157"/>
      <c r="K8" s="22">
        <v>3</v>
      </c>
      <c r="L8" s="23">
        <v>60</v>
      </c>
      <c r="M8" s="24">
        <f t="shared" si="0"/>
        <v>180</v>
      </c>
      <c r="N8" s="158">
        <f t="shared" ref="N8:N12" si="1">M8*0.905</f>
        <v>162.9</v>
      </c>
      <c r="O8" s="159"/>
    </row>
    <row r="9" spans="1:17" ht="16.149999999999999" customHeight="1" thickBot="1" x14ac:dyDescent="0.3">
      <c r="A9" s="156" t="s">
        <v>54</v>
      </c>
      <c r="B9" s="157"/>
      <c r="C9" s="157"/>
      <c r="D9" s="157"/>
      <c r="E9" s="157"/>
      <c r="F9" s="157"/>
      <c r="G9" s="157"/>
      <c r="H9" s="157"/>
      <c r="I9" s="157"/>
      <c r="J9" s="157"/>
      <c r="K9" s="22">
        <v>60</v>
      </c>
      <c r="L9" s="23">
        <v>3</v>
      </c>
      <c r="M9" s="24">
        <f t="shared" si="0"/>
        <v>180</v>
      </c>
      <c r="N9" s="158">
        <f t="shared" si="1"/>
        <v>162.9</v>
      </c>
      <c r="O9" s="159"/>
    </row>
    <row r="10" spans="1:17" ht="16.149999999999999" customHeight="1" thickBot="1" x14ac:dyDescent="0.3">
      <c r="A10" s="243" t="s">
        <v>65</v>
      </c>
      <c r="B10" s="244"/>
      <c r="C10" s="244"/>
      <c r="D10" s="244"/>
      <c r="E10" s="244"/>
      <c r="F10" s="244"/>
      <c r="G10" s="244"/>
      <c r="H10" s="244"/>
      <c r="I10" s="244"/>
      <c r="J10" s="245"/>
      <c r="K10" s="22">
        <v>299</v>
      </c>
      <c r="L10" s="23">
        <v>1</v>
      </c>
      <c r="M10" s="24">
        <f t="shared" si="0"/>
        <v>299</v>
      </c>
      <c r="N10" s="158">
        <f t="shared" si="1"/>
        <v>270.59500000000003</v>
      </c>
      <c r="O10" s="159"/>
    </row>
    <row r="11" spans="1:17" ht="16.149999999999999" customHeight="1" thickBot="1" x14ac:dyDescent="0.3">
      <c r="A11" s="156" t="s">
        <v>66</v>
      </c>
      <c r="B11" s="157"/>
      <c r="C11" s="157"/>
      <c r="D11" s="157"/>
      <c r="E11" s="157"/>
      <c r="F11" s="157"/>
      <c r="G11" s="157"/>
      <c r="H11" s="157"/>
      <c r="I11" s="157"/>
      <c r="J11" s="157"/>
      <c r="K11" s="22">
        <f>O4</f>
        <v>249</v>
      </c>
      <c r="L11" s="23">
        <v>1</v>
      </c>
      <c r="M11" s="24">
        <f t="shared" si="0"/>
        <v>249</v>
      </c>
      <c r="N11" s="158">
        <f t="shared" si="1"/>
        <v>225.345</v>
      </c>
      <c r="O11" s="159"/>
    </row>
    <row r="12" spans="1:17" ht="16.149999999999999" customHeight="1" thickBot="1" x14ac:dyDescent="0.3">
      <c r="A12" s="156" t="s">
        <v>67</v>
      </c>
      <c r="B12" s="157"/>
      <c r="C12" s="157"/>
      <c r="D12" s="157"/>
      <c r="E12" s="157"/>
      <c r="F12" s="157"/>
      <c r="G12" s="157"/>
      <c r="H12" s="157"/>
      <c r="I12" s="157"/>
      <c r="J12" s="157"/>
      <c r="K12" s="22">
        <v>40</v>
      </c>
      <c r="L12" s="23">
        <v>3</v>
      </c>
      <c r="M12" s="24">
        <f t="shared" si="0"/>
        <v>120</v>
      </c>
      <c r="N12" s="158">
        <f t="shared" si="1"/>
        <v>108.60000000000001</v>
      </c>
      <c r="O12" s="159"/>
    </row>
    <row r="13" spans="1:17" ht="16.149999999999999" customHeight="1" thickBot="1" x14ac:dyDescent="0.3">
      <c r="A13" s="160" t="s">
        <v>68</v>
      </c>
      <c r="B13" s="161"/>
      <c r="C13" s="161"/>
      <c r="D13" s="161"/>
      <c r="E13" s="161"/>
      <c r="F13" s="161"/>
      <c r="G13" s="161"/>
      <c r="H13" s="161"/>
      <c r="I13" s="161"/>
      <c r="J13" s="161"/>
      <c r="K13" s="22">
        <v>150</v>
      </c>
      <c r="L13" s="23">
        <v>1</v>
      </c>
      <c r="M13" s="24">
        <v>150</v>
      </c>
      <c r="N13" s="158" t="s">
        <v>6</v>
      </c>
      <c r="O13" s="159"/>
    </row>
    <row r="14" spans="1:17" ht="22.15" customHeight="1" thickBot="1" x14ac:dyDescent="0.3">
      <c r="A14" s="162" t="s">
        <v>7</v>
      </c>
      <c r="B14" s="163"/>
      <c r="C14" s="163"/>
      <c r="D14" s="163"/>
      <c r="E14" s="62">
        <f>SUM(M7:M13)</f>
        <v>1253</v>
      </c>
      <c r="F14" s="164" t="s">
        <v>8</v>
      </c>
      <c r="G14" s="165"/>
      <c r="H14" s="251">
        <f>E14-N14</f>
        <v>258</v>
      </c>
      <c r="I14" s="252"/>
      <c r="J14" s="253" t="s">
        <v>5</v>
      </c>
      <c r="K14" s="254"/>
      <c r="L14" s="254"/>
      <c r="M14" s="254"/>
      <c r="N14" s="255">
        <v>995</v>
      </c>
      <c r="O14" s="256"/>
    </row>
    <row r="15" spans="1:17" ht="16.149999999999999" customHeight="1" thickTop="1" thickBot="1" x14ac:dyDescent="0.3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</row>
    <row r="16" spans="1:17" ht="19.149999999999999" customHeight="1" thickTop="1" thickBot="1" x14ac:dyDescent="0.3">
      <c r="A16" s="246" t="s">
        <v>82</v>
      </c>
      <c r="B16" s="247"/>
      <c r="C16" s="247"/>
      <c r="D16" s="247"/>
      <c r="E16" s="247"/>
      <c r="F16" s="247"/>
      <c r="G16" s="247"/>
      <c r="H16" s="247"/>
      <c r="I16" s="247"/>
      <c r="J16" s="247"/>
      <c r="K16" s="58" t="s">
        <v>0</v>
      </c>
      <c r="L16" s="58" t="s">
        <v>3</v>
      </c>
      <c r="M16" s="59" t="s">
        <v>0</v>
      </c>
      <c r="N16" s="248" t="s">
        <v>2</v>
      </c>
      <c r="O16" s="249"/>
      <c r="Q16" s="40"/>
    </row>
    <row r="17" spans="1:17" ht="16.149999999999999" customHeight="1" thickBot="1" x14ac:dyDescent="0.3">
      <c r="A17" s="131" t="s">
        <v>62</v>
      </c>
      <c r="B17" s="132"/>
      <c r="C17" s="132"/>
      <c r="D17" s="132"/>
      <c r="E17" s="132"/>
      <c r="F17" s="132"/>
      <c r="G17" s="132"/>
      <c r="H17" s="132"/>
      <c r="I17" s="132"/>
      <c r="J17" s="132"/>
      <c r="K17" s="46">
        <v>25</v>
      </c>
      <c r="L17" s="47">
        <v>6</v>
      </c>
      <c r="M17" s="53">
        <f t="shared" ref="M17:M23" si="2">K17*L17</f>
        <v>150</v>
      </c>
      <c r="N17" s="250">
        <f>M17*0.88</f>
        <v>132</v>
      </c>
      <c r="O17" s="134"/>
      <c r="Q17" s="40"/>
    </row>
    <row r="18" spans="1:17" ht="16.149999999999999" customHeight="1" thickBot="1" x14ac:dyDescent="0.3">
      <c r="A18" s="131" t="s">
        <v>64</v>
      </c>
      <c r="B18" s="132"/>
      <c r="C18" s="132"/>
      <c r="D18" s="132"/>
      <c r="E18" s="132"/>
      <c r="F18" s="132"/>
      <c r="G18" s="132"/>
      <c r="H18" s="132"/>
      <c r="I18" s="132"/>
      <c r="J18" s="132"/>
      <c r="K18" s="46">
        <v>3</v>
      </c>
      <c r="L18" s="47">
        <v>120</v>
      </c>
      <c r="M18" s="53">
        <f t="shared" si="2"/>
        <v>360</v>
      </c>
      <c r="N18" s="250">
        <f t="shared" ref="N18:N22" si="3">M18*0.88</f>
        <v>316.8</v>
      </c>
      <c r="O18" s="134"/>
      <c r="Q18" s="40"/>
    </row>
    <row r="19" spans="1:17" ht="16.149999999999999" customHeight="1" thickBot="1" x14ac:dyDescent="0.3">
      <c r="A19" s="131" t="s">
        <v>54</v>
      </c>
      <c r="B19" s="132"/>
      <c r="C19" s="132"/>
      <c r="D19" s="132"/>
      <c r="E19" s="132"/>
      <c r="F19" s="132"/>
      <c r="G19" s="132"/>
      <c r="H19" s="132"/>
      <c r="I19" s="132"/>
      <c r="J19" s="132"/>
      <c r="K19" s="46">
        <v>60</v>
      </c>
      <c r="L19" s="47">
        <v>6</v>
      </c>
      <c r="M19" s="53">
        <f t="shared" si="2"/>
        <v>360</v>
      </c>
      <c r="N19" s="250">
        <f t="shared" si="3"/>
        <v>316.8</v>
      </c>
      <c r="O19" s="134"/>
    </row>
    <row r="20" spans="1:17" ht="16.149999999999999" customHeight="1" thickBot="1" x14ac:dyDescent="0.3">
      <c r="A20" s="131" t="s">
        <v>65</v>
      </c>
      <c r="B20" s="132"/>
      <c r="C20" s="132"/>
      <c r="D20" s="132"/>
      <c r="E20" s="132"/>
      <c r="F20" s="132"/>
      <c r="G20" s="132"/>
      <c r="H20" s="132"/>
      <c r="I20" s="132"/>
      <c r="J20" s="132"/>
      <c r="K20" s="46">
        <v>299</v>
      </c>
      <c r="L20" s="47">
        <v>2</v>
      </c>
      <c r="M20" s="53">
        <f t="shared" si="2"/>
        <v>598</v>
      </c>
      <c r="N20" s="250">
        <f t="shared" si="3"/>
        <v>526.24</v>
      </c>
      <c r="O20" s="134"/>
    </row>
    <row r="21" spans="1:17" ht="16.149999999999999" customHeight="1" thickBot="1" x14ac:dyDescent="0.3">
      <c r="A21" s="131" t="s">
        <v>66</v>
      </c>
      <c r="B21" s="132"/>
      <c r="C21" s="132"/>
      <c r="D21" s="132"/>
      <c r="E21" s="132"/>
      <c r="F21" s="132"/>
      <c r="G21" s="132"/>
      <c r="H21" s="132"/>
      <c r="I21" s="132"/>
      <c r="J21" s="132"/>
      <c r="K21" s="46">
        <f>O4</f>
        <v>249</v>
      </c>
      <c r="L21" s="47">
        <v>1</v>
      </c>
      <c r="M21" s="53">
        <f t="shared" si="2"/>
        <v>249</v>
      </c>
      <c r="N21" s="250">
        <f t="shared" si="3"/>
        <v>219.12</v>
      </c>
      <c r="O21" s="134"/>
    </row>
    <row r="22" spans="1:17" ht="16.149999999999999" customHeight="1" thickBot="1" x14ac:dyDescent="0.3">
      <c r="A22" s="131" t="s">
        <v>67</v>
      </c>
      <c r="B22" s="132"/>
      <c r="C22" s="132"/>
      <c r="D22" s="132"/>
      <c r="E22" s="132"/>
      <c r="F22" s="132"/>
      <c r="G22" s="132"/>
      <c r="H22" s="132"/>
      <c r="I22" s="132"/>
      <c r="J22" s="132"/>
      <c r="K22" s="46">
        <v>40</v>
      </c>
      <c r="L22" s="47">
        <v>8</v>
      </c>
      <c r="M22" s="53">
        <f t="shared" si="2"/>
        <v>320</v>
      </c>
      <c r="N22" s="250">
        <f t="shared" si="3"/>
        <v>281.60000000000002</v>
      </c>
      <c r="O22" s="134"/>
    </row>
    <row r="23" spans="1:17" ht="16.149999999999999" customHeight="1" thickBot="1" x14ac:dyDescent="0.3">
      <c r="A23" s="257" t="s">
        <v>69</v>
      </c>
      <c r="B23" s="258"/>
      <c r="C23" s="258"/>
      <c r="D23" s="258"/>
      <c r="E23" s="258"/>
      <c r="F23" s="258"/>
      <c r="G23" s="258"/>
      <c r="H23" s="258"/>
      <c r="I23" s="258"/>
      <c r="J23" s="258"/>
      <c r="K23" s="46">
        <v>200</v>
      </c>
      <c r="L23" s="47">
        <v>1</v>
      </c>
      <c r="M23" s="53">
        <f t="shared" si="2"/>
        <v>200</v>
      </c>
      <c r="N23" s="250" t="s">
        <v>6</v>
      </c>
      <c r="O23" s="134"/>
    </row>
    <row r="24" spans="1:17" ht="22.15" customHeight="1" thickBot="1" x14ac:dyDescent="0.3">
      <c r="A24" s="264" t="s">
        <v>7</v>
      </c>
      <c r="B24" s="265"/>
      <c r="C24" s="265"/>
      <c r="D24" s="265"/>
      <c r="E24" s="51">
        <f>SUM(M17:M23)</f>
        <v>2237</v>
      </c>
      <c r="F24" s="266" t="s">
        <v>8</v>
      </c>
      <c r="G24" s="267"/>
      <c r="H24" s="268">
        <f>E24-N24</f>
        <v>442</v>
      </c>
      <c r="I24" s="269"/>
      <c r="J24" s="270" t="s">
        <v>12</v>
      </c>
      <c r="K24" s="270"/>
      <c r="L24" s="270"/>
      <c r="M24" s="270"/>
      <c r="N24" s="271">
        <v>1795</v>
      </c>
      <c r="O24" s="272"/>
    </row>
    <row r="25" spans="1:17" ht="16.149999999999999" customHeight="1" thickTop="1" thickBot="1" x14ac:dyDescent="0.3">
      <c r="A25" s="146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</row>
    <row r="26" spans="1:17" ht="19.149999999999999" customHeight="1" thickTop="1" thickBot="1" x14ac:dyDescent="0.3">
      <c r="A26" s="259" t="s">
        <v>81</v>
      </c>
      <c r="B26" s="260"/>
      <c r="C26" s="260"/>
      <c r="D26" s="260"/>
      <c r="E26" s="260"/>
      <c r="F26" s="260"/>
      <c r="G26" s="260"/>
      <c r="H26" s="260"/>
      <c r="I26" s="260"/>
      <c r="J26" s="260"/>
      <c r="K26" s="56" t="s">
        <v>0</v>
      </c>
      <c r="L26" s="56" t="s">
        <v>3</v>
      </c>
      <c r="M26" s="57" t="s">
        <v>0</v>
      </c>
      <c r="N26" s="261" t="s">
        <v>2</v>
      </c>
      <c r="O26" s="262"/>
    </row>
    <row r="27" spans="1:17" ht="16.149999999999999" customHeight="1" thickBot="1" x14ac:dyDescent="0.3">
      <c r="A27" s="114" t="s">
        <v>62</v>
      </c>
      <c r="B27" s="115"/>
      <c r="C27" s="115"/>
      <c r="D27" s="115"/>
      <c r="E27" s="115"/>
      <c r="F27" s="115"/>
      <c r="G27" s="115"/>
      <c r="H27" s="115"/>
      <c r="I27" s="115"/>
      <c r="J27" s="115"/>
      <c r="K27" s="11">
        <v>25</v>
      </c>
      <c r="L27" s="12">
        <v>9</v>
      </c>
      <c r="M27" s="55">
        <f t="shared" ref="M27:M33" si="4">K27*L27</f>
        <v>225</v>
      </c>
      <c r="N27" s="263">
        <f>M27*0.888</f>
        <v>199.8</v>
      </c>
      <c r="O27" s="117"/>
      <c r="Q27" s="40"/>
    </row>
    <row r="28" spans="1:17" ht="16.149999999999999" customHeight="1" thickBot="1" x14ac:dyDescent="0.3">
      <c r="A28" s="114" t="s">
        <v>64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">
        <v>3</v>
      </c>
      <c r="L28" s="12">
        <v>180</v>
      </c>
      <c r="M28" s="55">
        <f t="shared" si="4"/>
        <v>540</v>
      </c>
      <c r="N28" s="263">
        <f t="shared" ref="N28:N32" si="5">M28*0.888</f>
        <v>479.52</v>
      </c>
      <c r="O28" s="117"/>
    </row>
    <row r="29" spans="1:17" ht="16.149999999999999" customHeight="1" thickBot="1" x14ac:dyDescent="0.3">
      <c r="A29" s="114" t="s">
        <v>54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">
        <v>60</v>
      </c>
      <c r="L29" s="12">
        <v>9</v>
      </c>
      <c r="M29" s="55">
        <f t="shared" si="4"/>
        <v>540</v>
      </c>
      <c r="N29" s="263">
        <f t="shared" si="5"/>
        <v>479.52</v>
      </c>
      <c r="O29" s="117"/>
    </row>
    <row r="30" spans="1:17" ht="16.149999999999999" customHeight="1" thickBot="1" x14ac:dyDescent="0.3">
      <c r="A30" s="114" t="s">
        <v>65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">
        <v>299</v>
      </c>
      <c r="L30" s="12">
        <v>3</v>
      </c>
      <c r="M30" s="55">
        <f t="shared" si="4"/>
        <v>897</v>
      </c>
      <c r="N30" s="263">
        <f t="shared" si="5"/>
        <v>796.53600000000006</v>
      </c>
      <c r="O30" s="117"/>
    </row>
    <row r="31" spans="1:17" ht="16.149999999999999" customHeight="1" thickBot="1" x14ac:dyDescent="0.3">
      <c r="A31" s="114" t="s">
        <v>66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">
        <f>O4</f>
        <v>249</v>
      </c>
      <c r="L31" s="12">
        <v>1</v>
      </c>
      <c r="M31" s="55">
        <f t="shared" si="4"/>
        <v>249</v>
      </c>
      <c r="N31" s="263">
        <f t="shared" si="5"/>
        <v>221.11199999999999</v>
      </c>
      <c r="O31" s="117"/>
    </row>
    <row r="32" spans="1:17" ht="16.149999999999999" customHeight="1" thickBot="1" x14ac:dyDescent="0.3">
      <c r="A32" s="114" t="s">
        <v>67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">
        <v>40</v>
      </c>
      <c r="L32" s="12">
        <v>9</v>
      </c>
      <c r="M32" s="55">
        <f t="shared" si="4"/>
        <v>360</v>
      </c>
      <c r="N32" s="263">
        <f t="shared" si="5"/>
        <v>319.68</v>
      </c>
      <c r="O32" s="117"/>
    </row>
    <row r="33" spans="1:15" ht="16.149999999999999" customHeight="1" thickBot="1" x14ac:dyDescent="0.3">
      <c r="A33" s="273" t="s">
        <v>70</v>
      </c>
      <c r="B33" s="274"/>
      <c r="C33" s="274"/>
      <c r="D33" s="274"/>
      <c r="E33" s="274"/>
      <c r="F33" s="274"/>
      <c r="G33" s="274"/>
      <c r="H33" s="274"/>
      <c r="I33" s="274"/>
      <c r="J33" s="274"/>
      <c r="K33" s="11">
        <v>300</v>
      </c>
      <c r="L33" s="12">
        <v>1</v>
      </c>
      <c r="M33" s="55">
        <f t="shared" si="4"/>
        <v>300</v>
      </c>
      <c r="N33" s="263" t="s">
        <v>6</v>
      </c>
      <c r="O33" s="117"/>
    </row>
    <row r="34" spans="1:15" ht="22.15" customHeight="1" thickBot="1" x14ac:dyDescent="0.3">
      <c r="A34" s="275" t="s">
        <v>7</v>
      </c>
      <c r="B34" s="276"/>
      <c r="C34" s="276"/>
      <c r="D34" s="276"/>
      <c r="E34" s="54">
        <f>SUM(M27:M33)</f>
        <v>3111</v>
      </c>
      <c r="F34" s="277" t="s">
        <v>8</v>
      </c>
      <c r="G34" s="278"/>
      <c r="H34" s="279">
        <f>E34-N34</f>
        <v>616</v>
      </c>
      <c r="I34" s="280"/>
      <c r="J34" s="281" t="s">
        <v>14</v>
      </c>
      <c r="K34" s="282"/>
      <c r="L34" s="282"/>
      <c r="M34" s="282"/>
      <c r="N34" s="283">
        <v>2495</v>
      </c>
      <c r="O34" s="284"/>
    </row>
    <row r="35" spans="1:15" ht="15.75" thickTop="1" x14ac:dyDescent="0.25"/>
  </sheetData>
  <mergeCells count="71">
    <mergeCell ref="A34:D34"/>
    <mergeCell ref="F34:G34"/>
    <mergeCell ref="H34:I34"/>
    <mergeCell ref="J34:M34"/>
    <mergeCell ref="N34:O34"/>
    <mergeCell ref="A31:J31"/>
    <mergeCell ref="N31:O31"/>
    <mergeCell ref="A32:J32"/>
    <mergeCell ref="N32:O32"/>
    <mergeCell ref="A33:J33"/>
    <mergeCell ref="N33:O33"/>
    <mergeCell ref="A28:J28"/>
    <mergeCell ref="N28:O28"/>
    <mergeCell ref="A29:J29"/>
    <mergeCell ref="N29:O29"/>
    <mergeCell ref="A30:J30"/>
    <mergeCell ref="N30:O30"/>
    <mergeCell ref="A26:J26"/>
    <mergeCell ref="N26:O26"/>
    <mergeCell ref="A27:J27"/>
    <mergeCell ref="N27:O27"/>
    <mergeCell ref="A24:D24"/>
    <mergeCell ref="F24:G24"/>
    <mergeCell ref="H24:I24"/>
    <mergeCell ref="J24:M24"/>
    <mergeCell ref="N24:O24"/>
    <mergeCell ref="A25:O25"/>
    <mergeCell ref="A21:J21"/>
    <mergeCell ref="N21:O21"/>
    <mergeCell ref="A22:J22"/>
    <mergeCell ref="N22:O22"/>
    <mergeCell ref="A23:J23"/>
    <mergeCell ref="N23:O23"/>
    <mergeCell ref="A18:J18"/>
    <mergeCell ref="N18:O18"/>
    <mergeCell ref="A19:J19"/>
    <mergeCell ref="N19:O19"/>
    <mergeCell ref="A20:J20"/>
    <mergeCell ref="N20:O20"/>
    <mergeCell ref="A16:J16"/>
    <mergeCell ref="N16:O16"/>
    <mergeCell ref="A17:J17"/>
    <mergeCell ref="N17:O17"/>
    <mergeCell ref="A14:D14"/>
    <mergeCell ref="F14:G14"/>
    <mergeCell ref="H14:I14"/>
    <mergeCell ref="J14:M14"/>
    <mergeCell ref="N14:O14"/>
    <mergeCell ref="A15:O15"/>
    <mergeCell ref="A11:J11"/>
    <mergeCell ref="N11:O11"/>
    <mergeCell ref="A12:J12"/>
    <mergeCell ref="N12:O12"/>
    <mergeCell ref="A13:J13"/>
    <mergeCell ref="N13:O13"/>
    <mergeCell ref="A8:J8"/>
    <mergeCell ref="N8:O8"/>
    <mergeCell ref="A9:J9"/>
    <mergeCell ref="N9:O9"/>
    <mergeCell ref="A10:J10"/>
    <mergeCell ref="N10:O10"/>
    <mergeCell ref="A6:J6"/>
    <mergeCell ref="N6:O6"/>
    <mergeCell ref="A7:J7"/>
    <mergeCell ref="N7:O7"/>
    <mergeCell ref="H1:N1"/>
    <mergeCell ref="H2:N2"/>
    <mergeCell ref="A3:F4"/>
    <mergeCell ref="H3:N3"/>
    <mergeCell ref="J4:N4"/>
    <mergeCell ref="A5:O5"/>
  </mergeCells>
  <pageMargins left="0.25" right="0.2" top="0.1" bottom="0.1" header="0.01" footer="0.01"/>
  <pageSetup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H18" workbookViewId="0">
      <selection activeCell="A6" sqref="A6:O37"/>
    </sheetView>
  </sheetViews>
  <sheetFormatPr defaultColWidth="8.85546875" defaultRowHeight="15" x14ac:dyDescent="0.25"/>
  <cols>
    <col min="1" max="4" width="8.85546875" style="1"/>
    <col min="5" max="5" width="11.28515625" style="1" bestFit="1" customWidth="1"/>
    <col min="6" max="8" width="8.85546875" style="1"/>
    <col min="9" max="9" width="8" style="1" customWidth="1"/>
    <col min="10" max="10" width="6.28515625" style="1" customWidth="1"/>
    <col min="11" max="12" width="9" style="1" bestFit="1" customWidth="1"/>
    <col min="13" max="13" width="10.28515625" style="1" bestFit="1" customWidth="1"/>
    <col min="14" max="16384" width="8.85546875" style="1"/>
  </cols>
  <sheetData>
    <row r="1" spans="1:17" ht="16.5" thickTop="1" thickBot="1" x14ac:dyDescent="0.3">
      <c r="B1" s="34"/>
      <c r="C1" s="34"/>
      <c r="D1" s="34"/>
      <c r="E1" s="34"/>
      <c r="F1" s="34"/>
      <c r="G1" s="49"/>
      <c r="H1" s="234" t="s">
        <v>60</v>
      </c>
      <c r="I1" s="235"/>
      <c r="J1" s="235"/>
      <c r="K1" s="235"/>
      <c r="L1" s="235"/>
      <c r="M1" s="235"/>
      <c r="N1" s="235"/>
      <c r="O1" s="17">
        <v>100</v>
      </c>
    </row>
    <row r="2" spans="1:17" ht="15.75" thickBot="1" x14ac:dyDescent="0.3">
      <c r="B2" s="34"/>
      <c r="C2" s="34"/>
      <c r="D2" s="34"/>
      <c r="E2" s="34"/>
      <c r="F2" s="34"/>
      <c r="G2" s="49"/>
      <c r="H2" s="236" t="s">
        <v>57</v>
      </c>
      <c r="I2" s="237"/>
      <c r="J2" s="237"/>
      <c r="K2" s="237"/>
      <c r="L2" s="237"/>
      <c r="M2" s="237"/>
      <c r="N2" s="237"/>
      <c r="O2" s="18">
        <v>99</v>
      </c>
    </row>
    <row r="3" spans="1:17" ht="15" customHeight="1" thickBot="1" x14ac:dyDescent="0.3">
      <c r="A3" s="238" t="s">
        <v>78</v>
      </c>
      <c r="B3" s="238"/>
      <c r="C3" s="238"/>
      <c r="D3" s="238"/>
      <c r="E3" s="238"/>
      <c r="F3" s="238"/>
      <c r="G3" s="49"/>
      <c r="H3" s="239" t="s">
        <v>58</v>
      </c>
      <c r="I3" s="240"/>
      <c r="J3" s="240"/>
      <c r="K3" s="240"/>
      <c r="L3" s="240"/>
      <c r="M3" s="240"/>
      <c r="N3" s="240"/>
      <c r="O3" s="50">
        <v>50</v>
      </c>
    </row>
    <row r="4" spans="1:17" ht="15" customHeight="1" thickTop="1" thickBot="1" x14ac:dyDescent="0.3">
      <c r="A4" s="238"/>
      <c r="B4" s="238"/>
      <c r="C4" s="238"/>
      <c r="D4" s="238"/>
      <c r="E4" s="238"/>
      <c r="F4" s="238"/>
      <c r="G4" s="38"/>
      <c r="H4" s="36"/>
      <c r="I4" s="37"/>
      <c r="J4" s="241" t="s">
        <v>61</v>
      </c>
      <c r="K4" s="242"/>
      <c r="L4" s="242"/>
      <c r="M4" s="242"/>
      <c r="N4" s="242"/>
      <c r="O4" s="3">
        <f>SUM(O1:P3)</f>
        <v>249</v>
      </c>
      <c r="Q4" s="40"/>
    </row>
    <row r="5" spans="1:17" ht="4.1500000000000004" customHeight="1" thickTop="1" thickBot="1" x14ac:dyDescent="0.3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</row>
    <row r="6" spans="1:17" ht="19.149999999999999" customHeight="1" thickTop="1" thickBot="1" x14ac:dyDescent="0.3">
      <c r="A6" s="230" t="s">
        <v>71</v>
      </c>
      <c r="B6" s="231"/>
      <c r="C6" s="231"/>
      <c r="D6" s="231"/>
      <c r="E6" s="231"/>
      <c r="F6" s="231"/>
      <c r="G6" s="231"/>
      <c r="H6" s="231"/>
      <c r="I6" s="231"/>
      <c r="J6" s="231"/>
      <c r="K6" s="60" t="s">
        <v>0</v>
      </c>
      <c r="L6" s="60" t="s">
        <v>3</v>
      </c>
      <c r="M6" s="61" t="s">
        <v>0</v>
      </c>
      <c r="N6" s="232" t="s">
        <v>2</v>
      </c>
      <c r="O6" s="233"/>
      <c r="Q6" s="40"/>
    </row>
    <row r="7" spans="1:17" ht="16.149999999999999" customHeight="1" thickBot="1" x14ac:dyDescent="0.3">
      <c r="A7" s="156" t="s">
        <v>62</v>
      </c>
      <c r="B7" s="157"/>
      <c r="C7" s="157"/>
      <c r="D7" s="157"/>
      <c r="E7" s="157"/>
      <c r="F7" s="157"/>
      <c r="G7" s="157"/>
      <c r="H7" s="157"/>
      <c r="I7" s="157"/>
      <c r="J7" s="157"/>
      <c r="K7" s="22">
        <v>25</v>
      </c>
      <c r="L7" s="23">
        <v>4</v>
      </c>
      <c r="M7" s="24">
        <f t="shared" ref="M7:M13" si="0">K7*L7</f>
        <v>100</v>
      </c>
      <c r="N7" s="158">
        <f>M7*0.765</f>
        <v>76.5</v>
      </c>
      <c r="O7" s="159"/>
      <c r="Q7" s="40"/>
    </row>
    <row r="8" spans="1:17" ht="16.149999999999999" customHeight="1" thickBot="1" x14ac:dyDescent="0.3">
      <c r="A8" s="156" t="s">
        <v>79</v>
      </c>
      <c r="B8" s="157"/>
      <c r="C8" s="157"/>
      <c r="D8" s="157"/>
      <c r="E8" s="157"/>
      <c r="F8" s="157"/>
      <c r="G8" s="157"/>
      <c r="H8" s="157"/>
      <c r="I8" s="157"/>
      <c r="J8" s="157"/>
      <c r="K8" s="22">
        <v>10</v>
      </c>
      <c r="L8" s="23">
        <v>30</v>
      </c>
      <c r="M8" s="24">
        <f t="shared" si="0"/>
        <v>300</v>
      </c>
      <c r="N8" s="158">
        <f t="shared" ref="N8:N13" si="1">M8*0.765</f>
        <v>229.5</v>
      </c>
      <c r="O8" s="159"/>
    </row>
    <row r="9" spans="1:17" ht="16.149999999999999" customHeight="1" thickBot="1" x14ac:dyDescent="0.3">
      <c r="A9" s="156" t="s">
        <v>64</v>
      </c>
      <c r="B9" s="157"/>
      <c r="C9" s="157"/>
      <c r="D9" s="157"/>
      <c r="E9" s="157"/>
      <c r="F9" s="157"/>
      <c r="G9" s="157"/>
      <c r="H9" s="157"/>
      <c r="I9" s="157"/>
      <c r="J9" s="157"/>
      <c r="K9" s="22">
        <v>3</v>
      </c>
      <c r="L9" s="23">
        <v>60</v>
      </c>
      <c r="M9" s="24">
        <f t="shared" si="0"/>
        <v>180</v>
      </c>
      <c r="N9" s="158">
        <f t="shared" si="1"/>
        <v>137.69999999999999</v>
      </c>
      <c r="O9" s="159"/>
    </row>
    <row r="10" spans="1:17" ht="16.149999999999999" customHeight="1" thickBot="1" x14ac:dyDescent="0.3">
      <c r="A10" s="156" t="s">
        <v>54</v>
      </c>
      <c r="B10" s="157"/>
      <c r="C10" s="157"/>
      <c r="D10" s="157"/>
      <c r="E10" s="157"/>
      <c r="F10" s="157"/>
      <c r="G10" s="157"/>
      <c r="H10" s="157"/>
      <c r="I10" s="157"/>
      <c r="J10" s="157"/>
      <c r="K10" s="22">
        <v>60</v>
      </c>
      <c r="L10" s="23">
        <v>4</v>
      </c>
      <c r="M10" s="24">
        <f t="shared" si="0"/>
        <v>240</v>
      </c>
      <c r="N10" s="158">
        <f t="shared" si="1"/>
        <v>183.6</v>
      </c>
      <c r="O10" s="159"/>
    </row>
    <row r="11" spans="1:17" ht="16.149999999999999" customHeight="1" thickBot="1" x14ac:dyDescent="0.3">
      <c r="A11" s="243" t="s">
        <v>65</v>
      </c>
      <c r="B11" s="244"/>
      <c r="C11" s="244"/>
      <c r="D11" s="244"/>
      <c r="E11" s="244"/>
      <c r="F11" s="244"/>
      <c r="G11" s="244"/>
      <c r="H11" s="244"/>
      <c r="I11" s="244"/>
      <c r="J11" s="245"/>
      <c r="K11" s="22">
        <v>299</v>
      </c>
      <c r="L11" s="23">
        <v>1</v>
      </c>
      <c r="M11" s="24">
        <f t="shared" si="0"/>
        <v>299</v>
      </c>
      <c r="N11" s="158">
        <f t="shared" si="1"/>
        <v>228.73500000000001</v>
      </c>
      <c r="O11" s="159"/>
    </row>
    <row r="12" spans="1:17" ht="16.149999999999999" customHeight="1" thickBot="1" x14ac:dyDescent="0.3">
      <c r="A12" s="156" t="s">
        <v>66</v>
      </c>
      <c r="B12" s="157"/>
      <c r="C12" s="157"/>
      <c r="D12" s="157"/>
      <c r="E12" s="157"/>
      <c r="F12" s="157"/>
      <c r="G12" s="157"/>
      <c r="H12" s="157"/>
      <c r="I12" s="157"/>
      <c r="J12" s="157"/>
      <c r="K12" s="22">
        <f>O4</f>
        <v>249</v>
      </c>
      <c r="L12" s="23">
        <v>1</v>
      </c>
      <c r="M12" s="24">
        <f t="shared" si="0"/>
        <v>249</v>
      </c>
      <c r="N12" s="158">
        <f t="shared" si="1"/>
        <v>190.48500000000001</v>
      </c>
      <c r="O12" s="159"/>
    </row>
    <row r="13" spans="1:17" ht="16.149999999999999" customHeight="1" thickBot="1" x14ac:dyDescent="0.3">
      <c r="A13" s="156" t="s">
        <v>67</v>
      </c>
      <c r="B13" s="157"/>
      <c r="C13" s="157"/>
      <c r="D13" s="157"/>
      <c r="E13" s="157"/>
      <c r="F13" s="157"/>
      <c r="G13" s="157"/>
      <c r="H13" s="157"/>
      <c r="I13" s="157"/>
      <c r="J13" s="157"/>
      <c r="K13" s="22">
        <v>40</v>
      </c>
      <c r="L13" s="23">
        <v>4</v>
      </c>
      <c r="M13" s="24">
        <f t="shared" si="0"/>
        <v>160</v>
      </c>
      <c r="N13" s="158">
        <f t="shared" si="1"/>
        <v>122.4</v>
      </c>
      <c r="O13" s="159"/>
    </row>
    <row r="14" spans="1:17" ht="16.149999999999999" customHeight="1" thickBot="1" x14ac:dyDescent="0.3">
      <c r="A14" s="160" t="s">
        <v>68</v>
      </c>
      <c r="B14" s="161"/>
      <c r="C14" s="161"/>
      <c r="D14" s="161"/>
      <c r="E14" s="161"/>
      <c r="F14" s="161"/>
      <c r="G14" s="161"/>
      <c r="H14" s="161"/>
      <c r="I14" s="161"/>
      <c r="J14" s="161"/>
      <c r="K14" s="22">
        <v>150</v>
      </c>
      <c r="L14" s="23">
        <v>1</v>
      </c>
      <c r="M14" s="24">
        <v>150</v>
      </c>
      <c r="N14" s="158" t="s">
        <v>6</v>
      </c>
      <c r="O14" s="159"/>
    </row>
    <row r="15" spans="1:17" ht="22.15" customHeight="1" thickBot="1" x14ac:dyDescent="0.3">
      <c r="A15" s="162" t="s">
        <v>7</v>
      </c>
      <c r="B15" s="163"/>
      <c r="C15" s="163"/>
      <c r="D15" s="163"/>
      <c r="E15" s="62">
        <f>SUM(M7:M14)</f>
        <v>1678</v>
      </c>
      <c r="F15" s="164" t="s">
        <v>8</v>
      </c>
      <c r="G15" s="165"/>
      <c r="H15" s="251">
        <f>E15-N15</f>
        <v>513</v>
      </c>
      <c r="I15" s="252"/>
      <c r="J15" s="253" t="s">
        <v>5</v>
      </c>
      <c r="K15" s="254"/>
      <c r="L15" s="254"/>
      <c r="M15" s="254"/>
      <c r="N15" s="255">
        <v>1165</v>
      </c>
      <c r="O15" s="256"/>
    </row>
    <row r="16" spans="1:17" ht="6" customHeight="1" thickTop="1" thickBot="1" x14ac:dyDescent="0.3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</row>
    <row r="17" spans="1:17" ht="19.149999999999999" customHeight="1" thickTop="1" thickBot="1" x14ac:dyDescent="0.3">
      <c r="A17" s="246" t="s">
        <v>72</v>
      </c>
      <c r="B17" s="247"/>
      <c r="C17" s="247"/>
      <c r="D17" s="247"/>
      <c r="E17" s="247"/>
      <c r="F17" s="247"/>
      <c r="G17" s="247"/>
      <c r="H17" s="247"/>
      <c r="I17" s="247"/>
      <c r="J17" s="247"/>
      <c r="K17" s="58" t="s">
        <v>0</v>
      </c>
      <c r="L17" s="58" t="s">
        <v>3</v>
      </c>
      <c r="M17" s="59" t="s">
        <v>0</v>
      </c>
      <c r="N17" s="248" t="s">
        <v>2</v>
      </c>
      <c r="O17" s="249"/>
      <c r="Q17" s="40"/>
    </row>
    <row r="18" spans="1:17" ht="16.149999999999999" customHeight="1" thickBot="1" x14ac:dyDescent="0.3">
      <c r="A18" s="131" t="s">
        <v>62</v>
      </c>
      <c r="B18" s="132"/>
      <c r="C18" s="132"/>
      <c r="D18" s="132"/>
      <c r="E18" s="132"/>
      <c r="F18" s="132"/>
      <c r="G18" s="132"/>
      <c r="H18" s="132"/>
      <c r="I18" s="132"/>
      <c r="J18" s="132"/>
      <c r="K18" s="46">
        <v>25</v>
      </c>
      <c r="L18" s="47">
        <v>8</v>
      </c>
      <c r="M18" s="53">
        <f t="shared" ref="M18:M25" si="2">K18*L18</f>
        <v>200</v>
      </c>
      <c r="N18" s="250">
        <f>M18*0.745</f>
        <v>149</v>
      </c>
      <c r="O18" s="134"/>
      <c r="Q18" s="40"/>
    </row>
    <row r="19" spans="1:17" ht="16.149999999999999" customHeight="1" thickBot="1" x14ac:dyDescent="0.3">
      <c r="A19" s="131" t="s">
        <v>80</v>
      </c>
      <c r="B19" s="132"/>
      <c r="C19" s="132"/>
      <c r="D19" s="132"/>
      <c r="E19" s="132"/>
      <c r="F19" s="132"/>
      <c r="G19" s="132"/>
      <c r="H19" s="132"/>
      <c r="I19" s="132"/>
      <c r="J19" s="132"/>
      <c r="K19" s="46">
        <v>10</v>
      </c>
      <c r="L19" s="47">
        <v>60</v>
      </c>
      <c r="M19" s="53">
        <f t="shared" si="2"/>
        <v>600</v>
      </c>
      <c r="N19" s="250">
        <f t="shared" ref="N19:N24" si="3">M19*0.745</f>
        <v>447</v>
      </c>
      <c r="O19" s="134"/>
    </row>
    <row r="20" spans="1:17" ht="16.149999999999999" customHeight="1" thickBot="1" x14ac:dyDescent="0.3">
      <c r="A20" s="131" t="s">
        <v>64</v>
      </c>
      <c r="B20" s="132"/>
      <c r="C20" s="132"/>
      <c r="D20" s="132"/>
      <c r="E20" s="132"/>
      <c r="F20" s="132"/>
      <c r="G20" s="132"/>
      <c r="H20" s="132"/>
      <c r="I20" s="132"/>
      <c r="J20" s="132"/>
      <c r="K20" s="46">
        <v>3</v>
      </c>
      <c r="L20" s="47">
        <v>120</v>
      </c>
      <c r="M20" s="53">
        <f t="shared" si="2"/>
        <v>360</v>
      </c>
      <c r="N20" s="250">
        <f t="shared" si="3"/>
        <v>268.2</v>
      </c>
      <c r="O20" s="134"/>
      <c r="Q20" s="40"/>
    </row>
    <row r="21" spans="1:17" ht="16.149999999999999" customHeight="1" thickBot="1" x14ac:dyDescent="0.3">
      <c r="A21" s="131" t="s">
        <v>54</v>
      </c>
      <c r="B21" s="132"/>
      <c r="C21" s="132"/>
      <c r="D21" s="132"/>
      <c r="E21" s="132"/>
      <c r="F21" s="132"/>
      <c r="G21" s="132"/>
      <c r="H21" s="132"/>
      <c r="I21" s="132"/>
      <c r="J21" s="132"/>
      <c r="K21" s="46">
        <v>60</v>
      </c>
      <c r="L21" s="47">
        <v>8</v>
      </c>
      <c r="M21" s="53">
        <f t="shared" si="2"/>
        <v>480</v>
      </c>
      <c r="N21" s="250">
        <f t="shared" si="3"/>
        <v>357.6</v>
      </c>
      <c r="O21" s="134"/>
    </row>
    <row r="22" spans="1:17" ht="16.149999999999999" customHeight="1" thickBot="1" x14ac:dyDescent="0.3">
      <c r="A22" s="131" t="s">
        <v>65</v>
      </c>
      <c r="B22" s="132"/>
      <c r="C22" s="132"/>
      <c r="D22" s="132"/>
      <c r="E22" s="132"/>
      <c r="F22" s="132"/>
      <c r="G22" s="132"/>
      <c r="H22" s="132"/>
      <c r="I22" s="132"/>
      <c r="J22" s="132"/>
      <c r="K22" s="46">
        <v>299</v>
      </c>
      <c r="L22" s="47">
        <v>2</v>
      </c>
      <c r="M22" s="53">
        <f t="shared" si="2"/>
        <v>598</v>
      </c>
      <c r="N22" s="250">
        <f t="shared" si="3"/>
        <v>445.51</v>
      </c>
      <c r="O22" s="134"/>
    </row>
    <row r="23" spans="1:17" ht="16.149999999999999" customHeight="1" thickBot="1" x14ac:dyDescent="0.3">
      <c r="A23" s="131" t="s">
        <v>66</v>
      </c>
      <c r="B23" s="132"/>
      <c r="C23" s="132"/>
      <c r="D23" s="132"/>
      <c r="E23" s="132"/>
      <c r="F23" s="132"/>
      <c r="G23" s="132"/>
      <c r="H23" s="132"/>
      <c r="I23" s="132"/>
      <c r="J23" s="132"/>
      <c r="K23" s="46">
        <f>O4</f>
        <v>249</v>
      </c>
      <c r="L23" s="47">
        <v>1</v>
      </c>
      <c r="M23" s="53">
        <f t="shared" si="2"/>
        <v>249</v>
      </c>
      <c r="N23" s="250">
        <f t="shared" si="3"/>
        <v>185.505</v>
      </c>
      <c r="O23" s="134"/>
    </row>
    <row r="24" spans="1:17" ht="16.149999999999999" customHeight="1" thickBot="1" x14ac:dyDescent="0.3">
      <c r="A24" s="131" t="s">
        <v>67</v>
      </c>
      <c r="B24" s="132"/>
      <c r="C24" s="132"/>
      <c r="D24" s="132"/>
      <c r="E24" s="132"/>
      <c r="F24" s="132"/>
      <c r="G24" s="132"/>
      <c r="H24" s="132"/>
      <c r="I24" s="132"/>
      <c r="J24" s="132"/>
      <c r="K24" s="46">
        <v>40</v>
      </c>
      <c r="L24" s="47">
        <v>8</v>
      </c>
      <c r="M24" s="53">
        <f t="shared" si="2"/>
        <v>320</v>
      </c>
      <c r="N24" s="250">
        <f t="shared" si="3"/>
        <v>238.4</v>
      </c>
      <c r="O24" s="134"/>
    </row>
    <row r="25" spans="1:17" ht="16.149999999999999" customHeight="1" thickBot="1" x14ac:dyDescent="0.3">
      <c r="A25" s="257" t="s">
        <v>69</v>
      </c>
      <c r="B25" s="258"/>
      <c r="C25" s="258"/>
      <c r="D25" s="258"/>
      <c r="E25" s="258"/>
      <c r="F25" s="258"/>
      <c r="G25" s="258"/>
      <c r="H25" s="258"/>
      <c r="I25" s="258"/>
      <c r="J25" s="258"/>
      <c r="K25" s="46">
        <v>200</v>
      </c>
      <c r="L25" s="47">
        <v>1</v>
      </c>
      <c r="M25" s="53">
        <f t="shared" si="2"/>
        <v>200</v>
      </c>
      <c r="N25" s="250" t="s">
        <v>6</v>
      </c>
      <c r="O25" s="134"/>
    </row>
    <row r="26" spans="1:17" ht="22.15" customHeight="1" thickBot="1" x14ac:dyDescent="0.3">
      <c r="A26" s="264" t="s">
        <v>7</v>
      </c>
      <c r="B26" s="265"/>
      <c r="C26" s="265"/>
      <c r="D26" s="265"/>
      <c r="E26" s="51">
        <f>SUM(M18:M25)</f>
        <v>3007</v>
      </c>
      <c r="F26" s="266" t="s">
        <v>8</v>
      </c>
      <c r="G26" s="267"/>
      <c r="H26" s="268">
        <f>E26-N26</f>
        <v>922</v>
      </c>
      <c r="I26" s="269"/>
      <c r="J26" s="270" t="s">
        <v>12</v>
      </c>
      <c r="K26" s="270"/>
      <c r="L26" s="270"/>
      <c r="M26" s="270"/>
      <c r="N26" s="271">
        <v>2085</v>
      </c>
      <c r="O26" s="272"/>
    </row>
    <row r="27" spans="1:17" ht="5.45" customHeight="1" thickTop="1" thickBot="1" x14ac:dyDescent="0.3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</row>
    <row r="28" spans="1:17" ht="19.149999999999999" customHeight="1" thickTop="1" thickBot="1" x14ac:dyDescent="0.3">
      <c r="A28" s="259" t="s">
        <v>73</v>
      </c>
      <c r="B28" s="260"/>
      <c r="C28" s="260"/>
      <c r="D28" s="260"/>
      <c r="E28" s="260"/>
      <c r="F28" s="260"/>
      <c r="G28" s="260"/>
      <c r="H28" s="260"/>
      <c r="I28" s="260"/>
      <c r="J28" s="260"/>
      <c r="K28" s="56" t="s">
        <v>0</v>
      </c>
      <c r="L28" s="56" t="s">
        <v>3</v>
      </c>
      <c r="M28" s="57" t="s">
        <v>0</v>
      </c>
      <c r="N28" s="261" t="s">
        <v>2</v>
      </c>
      <c r="O28" s="262"/>
    </row>
    <row r="29" spans="1:17" ht="16.149999999999999" customHeight="1" thickBot="1" x14ac:dyDescent="0.3">
      <c r="A29" s="114" t="s">
        <v>62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">
        <v>25</v>
      </c>
      <c r="L29" s="12">
        <v>12</v>
      </c>
      <c r="M29" s="55">
        <f t="shared" ref="M29:M36" si="4">K29*L29</f>
        <v>300</v>
      </c>
      <c r="N29" s="263">
        <f>M29*0.67</f>
        <v>201</v>
      </c>
      <c r="O29" s="117"/>
      <c r="Q29" s="40"/>
    </row>
    <row r="30" spans="1:17" ht="16.149999999999999" customHeight="1" thickBot="1" x14ac:dyDescent="0.3">
      <c r="A30" s="114" t="s">
        <v>76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">
        <v>10</v>
      </c>
      <c r="L30" s="12">
        <v>90</v>
      </c>
      <c r="M30" s="55">
        <f t="shared" si="4"/>
        <v>900</v>
      </c>
      <c r="N30" s="263">
        <f t="shared" ref="N30:N35" si="5">M30*0.67</f>
        <v>603</v>
      </c>
      <c r="O30" s="117"/>
    </row>
    <row r="31" spans="1:17" ht="16.149999999999999" customHeight="1" thickBot="1" x14ac:dyDescent="0.3">
      <c r="A31" s="114" t="s">
        <v>64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">
        <v>3</v>
      </c>
      <c r="L31" s="12">
        <v>180</v>
      </c>
      <c r="M31" s="55">
        <f t="shared" si="4"/>
        <v>540</v>
      </c>
      <c r="N31" s="263">
        <f t="shared" si="5"/>
        <v>361.8</v>
      </c>
      <c r="O31" s="117"/>
    </row>
    <row r="32" spans="1:17" ht="16.149999999999999" customHeight="1" thickBot="1" x14ac:dyDescent="0.3">
      <c r="A32" s="114" t="s">
        <v>54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">
        <v>60</v>
      </c>
      <c r="L32" s="12">
        <v>12</v>
      </c>
      <c r="M32" s="55">
        <f t="shared" si="4"/>
        <v>720</v>
      </c>
      <c r="N32" s="263">
        <f t="shared" si="5"/>
        <v>482.40000000000003</v>
      </c>
      <c r="O32" s="117"/>
    </row>
    <row r="33" spans="1:15" ht="16.149999999999999" customHeight="1" thickBot="1" x14ac:dyDescent="0.3">
      <c r="A33" s="114" t="s">
        <v>65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">
        <v>299</v>
      </c>
      <c r="L33" s="12">
        <v>3</v>
      </c>
      <c r="M33" s="55">
        <f t="shared" si="4"/>
        <v>897</v>
      </c>
      <c r="N33" s="263">
        <f t="shared" si="5"/>
        <v>600.99</v>
      </c>
      <c r="O33" s="117"/>
    </row>
    <row r="34" spans="1:15" ht="16.149999999999999" customHeight="1" thickBot="1" x14ac:dyDescent="0.3">
      <c r="A34" s="114" t="s">
        <v>66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">
        <f>O4</f>
        <v>249</v>
      </c>
      <c r="L34" s="12">
        <v>1</v>
      </c>
      <c r="M34" s="55">
        <f t="shared" si="4"/>
        <v>249</v>
      </c>
      <c r="N34" s="263">
        <f t="shared" si="5"/>
        <v>166.83</v>
      </c>
      <c r="O34" s="117"/>
    </row>
    <row r="35" spans="1:15" ht="16.149999999999999" customHeight="1" thickBot="1" x14ac:dyDescent="0.3">
      <c r="A35" s="114" t="s">
        <v>67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">
        <v>40</v>
      </c>
      <c r="L35" s="12">
        <v>12</v>
      </c>
      <c r="M35" s="55">
        <f t="shared" si="4"/>
        <v>480</v>
      </c>
      <c r="N35" s="263">
        <f t="shared" si="5"/>
        <v>321.60000000000002</v>
      </c>
      <c r="O35" s="117"/>
    </row>
    <row r="36" spans="1:15" ht="16.149999999999999" customHeight="1" thickBot="1" x14ac:dyDescent="0.3">
      <c r="A36" s="273" t="s">
        <v>70</v>
      </c>
      <c r="B36" s="274"/>
      <c r="C36" s="274"/>
      <c r="D36" s="274"/>
      <c r="E36" s="274"/>
      <c r="F36" s="274"/>
      <c r="G36" s="274"/>
      <c r="H36" s="274"/>
      <c r="I36" s="274"/>
      <c r="J36" s="274"/>
      <c r="K36" s="11">
        <v>300</v>
      </c>
      <c r="L36" s="12">
        <v>1</v>
      </c>
      <c r="M36" s="55">
        <f t="shared" si="4"/>
        <v>300</v>
      </c>
      <c r="N36" s="263" t="s">
        <v>6</v>
      </c>
      <c r="O36" s="117"/>
    </row>
    <row r="37" spans="1:15" ht="22.15" customHeight="1" thickBot="1" x14ac:dyDescent="0.3">
      <c r="A37" s="275" t="s">
        <v>7</v>
      </c>
      <c r="B37" s="276"/>
      <c r="C37" s="276"/>
      <c r="D37" s="276"/>
      <c r="E37" s="54">
        <f>SUM(M29:M36)</f>
        <v>4386</v>
      </c>
      <c r="F37" s="277" t="s">
        <v>8</v>
      </c>
      <c r="G37" s="278"/>
      <c r="H37" s="279">
        <f>E37-N37</f>
        <v>1656</v>
      </c>
      <c r="I37" s="280"/>
      <c r="J37" s="281" t="s">
        <v>14</v>
      </c>
      <c r="K37" s="282"/>
      <c r="L37" s="282"/>
      <c r="M37" s="282"/>
      <c r="N37" s="283">
        <v>2730</v>
      </c>
      <c r="O37" s="284"/>
    </row>
    <row r="38" spans="1:15" ht="15.75" thickTop="1" x14ac:dyDescent="0.25"/>
  </sheetData>
  <mergeCells count="77">
    <mergeCell ref="A37:D37"/>
    <mergeCell ref="F37:G37"/>
    <mergeCell ref="H37:I37"/>
    <mergeCell ref="J37:M37"/>
    <mergeCell ref="N37:O37"/>
    <mergeCell ref="A34:J34"/>
    <mergeCell ref="N34:O34"/>
    <mergeCell ref="A35:J35"/>
    <mergeCell ref="N35:O35"/>
    <mergeCell ref="A36:J36"/>
    <mergeCell ref="N36:O36"/>
    <mergeCell ref="A31:J31"/>
    <mergeCell ref="N31:O31"/>
    <mergeCell ref="A32:J32"/>
    <mergeCell ref="N32:O32"/>
    <mergeCell ref="A33:J33"/>
    <mergeCell ref="N33:O33"/>
    <mergeCell ref="A28:J28"/>
    <mergeCell ref="N28:O28"/>
    <mergeCell ref="A29:J29"/>
    <mergeCell ref="N29:O29"/>
    <mergeCell ref="A30:J30"/>
    <mergeCell ref="N30:O30"/>
    <mergeCell ref="A27:O27"/>
    <mergeCell ref="A23:J23"/>
    <mergeCell ref="N23:O23"/>
    <mergeCell ref="A24:J24"/>
    <mergeCell ref="N24:O24"/>
    <mergeCell ref="A25:J25"/>
    <mergeCell ref="N25:O25"/>
    <mergeCell ref="A26:D26"/>
    <mergeCell ref="F26:G26"/>
    <mergeCell ref="H26:I26"/>
    <mergeCell ref="J26:M26"/>
    <mergeCell ref="N26:O26"/>
    <mergeCell ref="A20:J20"/>
    <mergeCell ref="N20:O20"/>
    <mergeCell ref="A21:J21"/>
    <mergeCell ref="N21:O21"/>
    <mergeCell ref="A22:J22"/>
    <mergeCell ref="N22:O22"/>
    <mergeCell ref="A17:J17"/>
    <mergeCell ref="N17:O17"/>
    <mergeCell ref="A18:J18"/>
    <mergeCell ref="N18:O18"/>
    <mergeCell ref="A19:J19"/>
    <mergeCell ref="N19:O19"/>
    <mergeCell ref="A16:O16"/>
    <mergeCell ref="A12:J12"/>
    <mergeCell ref="N12:O12"/>
    <mergeCell ref="A13:J13"/>
    <mergeCell ref="N13:O13"/>
    <mergeCell ref="A14:J14"/>
    <mergeCell ref="N14:O14"/>
    <mergeCell ref="A15:D15"/>
    <mergeCell ref="F15:G15"/>
    <mergeCell ref="H15:I15"/>
    <mergeCell ref="J15:M15"/>
    <mergeCell ref="N15:O15"/>
    <mergeCell ref="A9:J9"/>
    <mergeCell ref="N9:O9"/>
    <mergeCell ref="A10:J10"/>
    <mergeCell ref="N10:O10"/>
    <mergeCell ref="A11:J11"/>
    <mergeCell ref="N11:O11"/>
    <mergeCell ref="A6:J6"/>
    <mergeCell ref="N6:O6"/>
    <mergeCell ref="A7:J7"/>
    <mergeCell ref="N7:O7"/>
    <mergeCell ref="A8:J8"/>
    <mergeCell ref="N8:O8"/>
    <mergeCell ref="A5:O5"/>
    <mergeCell ref="H1:N1"/>
    <mergeCell ref="H2:N2"/>
    <mergeCell ref="A3:F4"/>
    <mergeCell ref="H3:N3"/>
    <mergeCell ref="J4:N4"/>
  </mergeCells>
  <pageMargins left="0.25" right="0.2" top="0.1" bottom="0.1" header="0.01" footer="0.01"/>
  <pageSetup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A6" sqref="A6:O37"/>
    </sheetView>
  </sheetViews>
  <sheetFormatPr defaultColWidth="8.85546875" defaultRowHeight="15" x14ac:dyDescent="0.25"/>
  <cols>
    <col min="1" max="4" width="8.85546875" style="1"/>
    <col min="5" max="5" width="11.28515625" style="1" bestFit="1" customWidth="1"/>
    <col min="6" max="8" width="8.85546875" style="1"/>
    <col min="9" max="9" width="8" style="1" customWidth="1"/>
    <col min="10" max="10" width="6.28515625" style="1" customWidth="1"/>
    <col min="11" max="12" width="9" style="1" bestFit="1" customWidth="1"/>
    <col min="13" max="13" width="10.28515625" style="1" bestFit="1" customWidth="1"/>
    <col min="14" max="16384" width="8.85546875" style="1"/>
  </cols>
  <sheetData>
    <row r="1" spans="1:19" ht="16.5" thickTop="1" thickBot="1" x14ac:dyDescent="0.3">
      <c r="B1" s="34"/>
      <c r="C1" s="34"/>
      <c r="D1" s="34"/>
      <c r="E1" s="34"/>
      <c r="F1" s="34"/>
      <c r="G1" s="49"/>
      <c r="H1" s="234" t="s">
        <v>60</v>
      </c>
      <c r="I1" s="235"/>
      <c r="J1" s="235"/>
      <c r="K1" s="235"/>
      <c r="L1" s="235"/>
      <c r="M1" s="235"/>
      <c r="N1" s="235"/>
      <c r="O1" s="17">
        <v>100</v>
      </c>
    </row>
    <row r="2" spans="1:19" ht="15.75" thickBot="1" x14ac:dyDescent="0.3">
      <c r="B2" s="34"/>
      <c r="C2" s="34"/>
      <c r="D2" s="34"/>
      <c r="E2" s="34"/>
      <c r="F2" s="34"/>
      <c r="G2" s="49"/>
      <c r="H2" s="236" t="s">
        <v>57</v>
      </c>
      <c r="I2" s="237"/>
      <c r="J2" s="237"/>
      <c r="K2" s="237"/>
      <c r="L2" s="237"/>
      <c r="M2" s="237"/>
      <c r="N2" s="237"/>
      <c r="O2" s="18">
        <v>99</v>
      </c>
    </row>
    <row r="3" spans="1:19" ht="15" customHeight="1" thickBot="1" x14ac:dyDescent="0.3">
      <c r="A3" s="238" t="s">
        <v>75</v>
      </c>
      <c r="B3" s="238"/>
      <c r="C3" s="238"/>
      <c r="D3" s="238"/>
      <c r="E3" s="238"/>
      <c r="F3" s="238"/>
      <c r="G3" s="49"/>
      <c r="H3" s="239" t="s">
        <v>58</v>
      </c>
      <c r="I3" s="240"/>
      <c r="J3" s="240"/>
      <c r="K3" s="240"/>
      <c r="L3" s="240"/>
      <c r="M3" s="240"/>
      <c r="N3" s="240"/>
      <c r="O3" s="50">
        <v>50</v>
      </c>
    </row>
    <row r="4" spans="1:19" ht="15" customHeight="1" thickTop="1" thickBot="1" x14ac:dyDescent="0.3">
      <c r="A4" s="238"/>
      <c r="B4" s="238"/>
      <c r="C4" s="238"/>
      <c r="D4" s="238"/>
      <c r="E4" s="238"/>
      <c r="F4" s="238"/>
      <c r="G4" s="38"/>
      <c r="H4" s="36"/>
      <c r="I4" s="37"/>
      <c r="J4" s="241" t="s">
        <v>61</v>
      </c>
      <c r="K4" s="242"/>
      <c r="L4" s="242"/>
      <c r="M4" s="242"/>
      <c r="N4" s="242"/>
      <c r="O4" s="3">
        <f>SUM(O1:P3)</f>
        <v>249</v>
      </c>
      <c r="Q4" s="40"/>
    </row>
    <row r="5" spans="1:19" ht="4.1500000000000004" customHeight="1" thickTop="1" thickBot="1" x14ac:dyDescent="0.3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</row>
    <row r="6" spans="1:19" ht="19.149999999999999" customHeight="1" thickTop="1" thickBot="1" x14ac:dyDescent="0.3">
      <c r="A6" s="230" t="s">
        <v>71</v>
      </c>
      <c r="B6" s="231"/>
      <c r="C6" s="231"/>
      <c r="D6" s="231"/>
      <c r="E6" s="231"/>
      <c r="F6" s="231"/>
      <c r="G6" s="231"/>
      <c r="H6" s="231"/>
      <c r="I6" s="231"/>
      <c r="J6" s="231"/>
      <c r="K6" s="60" t="s">
        <v>0</v>
      </c>
      <c r="L6" s="60" t="s">
        <v>3</v>
      </c>
      <c r="M6" s="61" t="s">
        <v>0</v>
      </c>
      <c r="N6" s="232" t="s">
        <v>2</v>
      </c>
      <c r="O6" s="233"/>
      <c r="Q6" s="40"/>
    </row>
    <row r="7" spans="1:19" ht="16.149999999999999" customHeight="1" thickBot="1" x14ac:dyDescent="0.3">
      <c r="A7" s="156" t="s">
        <v>62</v>
      </c>
      <c r="B7" s="157"/>
      <c r="C7" s="157"/>
      <c r="D7" s="157"/>
      <c r="E7" s="157"/>
      <c r="F7" s="157"/>
      <c r="G7" s="157"/>
      <c r="H7" s="157"/>
      <c r="I7" s="157"/>
      <c r="J7" s="157"/>
      <c r="K7" s="22">
        <v>25</v>
      </c>
      <c r="L7" s="23">
        <v>4</v>
      </c>
      <c r="M7" s="24">
        <f t="shared" ref="M7:M13" si="0">K7*L7</f>
        <v>100</v>
      </c>
      <c r="N7" s="158">
        <f>M7*0.805</f>
        <v>80.5</v>
      </c>
      <c r="O7" s="159"/>
      <c r="Q7" s="40"/>
      <c r="R7" s="63"/>
      <c r="S7" s="63"/>
    </row>
    <row r="8" spans="1:19" ht="16.149999999999999" customHeight="1" thickBot="1" x14ac:dyDescent="0.3">
      <c r="A8" s="156" t="s">
        <v>76</v>
      </c>
      <c r="B8" s="157"/>
      <c r="C8" s="157"/>
      <c r="D8" s="157"/>
      <c r="E8" s="157"/>
      <c r="F8" s="157"/>
      <c r="G8" s="157"/>
      <c r="H8" s="157"/>
      <c r="I8" s="157"/>
      <c r="J8" s="157"/>
      <c r="K8" s="22">
        <v>99</v>
      </c>
      <c r="L8" s="23">
        <v>1</v>
      </c>
      <c r="M8" s="24">
        <f t="shared" si="0"/>
        <v>99</v>
      </c>
      <c r="N8" s="158">
        <f t="shared" ref="N8:N13" si="1">M8*0.805</f>
        <v>79.695000000000007</v>
      </c>
      <c r="O8" s="159"/>
      <c r="Q8" s="40"/>
      <c r="R8" s="63"/>
      <c r="S8" s="63"/>
    </row>
    <row r="9" spans="1:19" ht="16.149999999999999" customHeight="1" thickBot="1" x14ac:dyDescent="0.3">
      <c r="A9" s="156" t="s">
        <v>64</v>
      </c>
      <c r="B9" s="157"/>
      <c r="C9" s="157"/>
      <c r="D9" s="157"/>
      <c r="E9" s="157"/>
      <c r="F9" s="157"/>
      <c r="G9" s="157"/>
      <c r="H9" s="157"/>
      <c r="I9" s="157"/>
      <c r="J9" s="157"/>
      <c r="K9" s="22">
        <v>3</v>
      </c>
      <c r="L9" s="23">
        <v>60</v>
      </c>
      <c r="M9" s="24">
        <f t="shared" si="0"/>
        <v>180</v>
      </c>
      <c r="N9" s="158">
        <f t="shared" si="1"/>
        <v>144.9</v>
      </c>
      <c r="O9" s="159"/>
      <c r="Q9" s="40"/>
      <c r="R9" s="63"/>
      <c r="S9" s="63"/>
    </row>
    <row r="10" spans="1:19" ht="16.149999999999999" customHeight="1" thickBot="1" x14ac:dyDescent="0.3">
      <c r="A10" s="156" t="s">
        <v>54</v>
      </c>
      <c r="B10" s="157"/>
      <c r="C10" s="157"/>
      <c r="D10" s="157"/>
      <c r="E10" s="157"/>
      <c r="F10" s="157"/>
      <c r="G10" s="157"/>
      <c r="H10" s="157"/>
      <c r="I10" s="157"/>
      <c r="J10" s="157"/>
      <c r="K10" s="22">
        <v>60</v>
      </c>
      <c r="L10" s="23">
        <v>4</v>
      </c>
      <c r="M10" s="24">
        <f t="shared" si="0"/>
        <v>240</v>
      </c>
      <c r="N10" s="158">
        <f t="shared" si="1"/>
        <v>193.20000000000002</v>
      </c>
      <c r="O10" s="159"/>
      <c r="Q10" s="40"/>
      <c r="R10" s="63"/>
      <c r="S10" s="63"/>
    </row>
    <row r="11" spans="1:19" ht="16.149999999999999" customHeight="1" thickBot="1" x14ac:dyDescent="0.3">
      <c r="A11" s="243" t="s">
        <v>65</v>
      </c>
      <c r="B11" s="244"/>
      <c r="C11" s="244"/>
      <c r="D11" s="244"/>
      <c r="E11" s="244"/>
      <c r="F11" s="244"/>
      <c r="G11" s="244"/>
      <c r="H11" s="244"/>
      <c r="I11" s="244"/>
      <c r="J11" s="245"/>
      <c r="K11" s="22">
        <v>299</v>
      </c>
      <c r="L11" s="23">
        <v>1</v>
      </c>
      <c r="M11" s="24">
        <f t="shared" si="0"/>
        <v>299</v>
      </c>
      <c r="N11" s="158">
        <f t="shared" si="1"/>
        <v>240.69500000000002</v>
      </c>
      <c r="O11" s="159"/>
      <c r="Q11" s="40"/>
      <c r="R11" s="63"/>
      <c r="S11" s="63"/>
    </row>
    <row r="12" spans="1:19" ht="16.149999999999999" customHeight="1" thickBot="1" x14ac:dyDescent="0.3">
      <c r="A12" s="156" t="s">
        <v>66</v>
      </c>
      <c r="B12" s="157"/>
      <c r="C12" s="157"/>
      <c r="D12" s="157"/>
      <c r="E12" s="157"/>
      <c r="F12" s="157"/>
      <c r="G12" s="157"/>
      <c r="H12" s="157"/>
      <c r="I12" s="157"/>
      <c r="J12" s="157"/>
      <c r="K12" s="22">
        <f>O4</f>
        <v>249</v>
      </c>
      <c r="L12" s="23">
        <v>1</v>
      </c>
      <c r="M12" s="24">
        <f t="shared" si="0"/>
        <v>249</v>
      </c>
      <c r="N12" s="158">
        <f t="shared" si="1"/>
        <v>200.44500000000002</v>
      </c>
      <c r="O12" s="159"/>
      <c r="Q12" s="40"/>
      <c r="R12" s="63"/>
      <c r="S12" s="63"/>
    </row>
    <row r="13" spans="1:19" ht="16.149999999999999" customHeight="1" thickBot="1" x14ac:dyDescent="0.3">
      <c r="A13" s="156" t="s">
        <v>67</v>
      </c>
      <c r="B13" s="157"/>
      <c r="C13" s="157"/>
      <c r="D13" s="157"/>
      <c r="E13" s="157"/>
      <c r="F13" s="157"/>
      <c r="G13" s="157"/>
      <c r="H13" s="157"/>
      <c r="I13" s="157"/>
      <c r="J13" s="157"/>
      <c r="K13" s="22">
        <v>40</v>
      </c>
      <c r="L13" s="23">
        <v>4</v>
      </c>
      <c r="M13" s="24">
        <f t="shared" si="0"/>
        <v>160</v>
      </c>
      <c r="N13" s="158">
        <f t="shared" si="1"/>
        <v>128.80000000000001</v>
      </c>
      <c r="O13" s="159"/>
      <c r="Q13" s="40"/>
      <c r="R13" s="63"/>
      <c r="S13" s="63"/>
    </row>
    <row r="14" spans="1:19" ht="16.149999999999999" customHeight="1" thickBot="1" x14ac:dyDescent="0.3">
      <c r="A14" s="160" t="s">
        <v>68</v>
      </c>
      <c r="B14" s="161"/>
      <c r="C14" s="161"/>
      <c r="D14" s="161"/>
      <c r="E14" s="161"/>
      <c r="F14" s="161"/>
      <c r="G14" s="161"/>
      <c r="H14" s="161"/>
      <c r="I14" s="161"/>
      <c r="J14" s="161"/>
      <c r="K14" s="22">
        <v>150</v>
      </c>
      <c r="L14" s="23">
        <v>1</v>
      </c>
      <c r="M14" s="24">
        <v>150</v>
      </c>
      <c r="N14" s="158" t="s">
        <v>6</v>
      </c>
      <c r="O14" s="159"/>
      <c r="Q14" s="40"/>
      <c r="R14" s="63"/>
      <c r="S14" s="63"/>
    </row>
    <row r="15" spans="1:19" ht="22.15" customHeight="1" thickBot="1" x14ac:dyDescent="0.3">
      <c r="A15" s="162" t="s">
        <v>7</v>
      </c>
      <c r="B15" s="163"/>
      <c r="C15" s="163"/>
      <c r="D15" s="163"/>
      <c r="E15" s="62">
        <f>SUM(M7:M14)</f>
        <v>1477</v>
      </c>
      <c r="F15" s="164" t="s">
        <v>8</v>
      </c>
      <c r="G15" s="165"/>
      <c r="H15" s="251">
        <f>E15-N15</f>
        <v>412</v>
      </c>
      <c r="I15" s="252"/>
      <c r="J15" s="253" t="s">
        <v>5</v>
      </c>
      <c r="K15" s="254"/>
      <c r="L15" s="254"/>
      <c r="M15" s="254"/>
      <c r="N15" s="255">
        <v>1065</v>
      </c>
      <c r="O15" s="256"/>
      <c r="Q15" s="40"/>
      <c r="R15" s="63"/>
      <c r="S15" s="63"/>
    </row>
    <row r="16" spans="1:19" ht="6" customHeight="1" thickTop="1" thickBot="1" x14ac:dyDescent="0.3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</row>
    <row r="17" spans="1:17" ht="19.149999999999999" customHeight="1" thickTop="1" thickBot="1" x14ac:dyDescent="0.3">
      <c r="A17" s="246" t="s">
        <v>72</v>
      </c>
      <c r="B17" s="247"/>
      <c r="C17" s="247"/>
      <c r="D17" s="247"/>
      <c r="E17" s="247"/>
      <c r="F17" s="247"/>
      <c r="G17" s="247"/>
      <c r="H17" s="247"/>
      <c r="I17" s="247"/>
      <c r="J17" s="247"/>
      <c r="K17" s="58" t="s">
        <v>0</v>
      </c>
      <c r="L17" s="58" t="s">
        <v>3</v>
      </c>
      <c r="M17" s="59" t="s">
        <v>0</v>
      </c>
      <c r="N17" s="248" t="s">
        <v>2</v>
      </c>
      <c r="O17" s="249"/>
      <c r="Q17" s="40"/>
    </row>
    <row r="18" spans="1:17" ht="16.149999999999999" customHeight="1" thickBot="1" x14ac:dyDescent="0.3">
      <c r="A18" s="131" t="s">
        <v>62</v>
      </c>
      <c r="B18" s="132"/>
      <c r="C18" s="132"/>
      <c r="D18" s="132"/>
      <c r="E18" s="132"/>
      <c r="F18" s="132"/>
      <c r="G18" s="132"/>
      <c r="H18" s="132"/>
      <c r="I18" s="132"/>
      <c r="J18" s="132"/>
      <c r="K18" s="46">
        <v>25</v>
      </c>
      <c r="L18" s="47">
        <v>8</v>
      </c>
      <c r="M18" s="53">
        <f t="shared" ref="M18:M25" si="2">K18*L18</f>
        <v>200</v>
      </c>
      <c r="N18" s="250">
        <f>M18*0.83</f>
        <v>166</v>
      </c>
      <c r="O18" s="134"/>
      <c r="Q18" s="40"/>
    </row>
    <row r="19" spans="1:17" ht="16.149999999999999" customHeight="1" thickBot="1" x14ac:dyDescent="0.3">
      <c r="A19" s="131" t="s">
        <v>77</v>
      </c>
      <c r="B19" s="132"/>
      <c r="C19" s="132"/>
      <c r="D19" s="132"/>
      <c r="E19" s="132"/>
      <c r="F19" s="132"/>
      <c r="G19" s="132"/>
      <c r="H19" s="132"/>
      <c r="I19" s="132"/>
      <c r="J19" s="132"/>
      <c r="K19" s="46">
        <v>99</v>
      </c>
      <c r="L19" s="47">
        <v>2</v>
      </c>
      <c r="M19" s="53">
        <f t="shared" si="2"/>
        <v>198</v>
      </c>
      <c r="N19" s="250">
        <f t="shared" ref="N19:N24" si="3">M19*0.83</f>
        <v>164.34</v>
      </c>
      <c r="O19" s="134"/>
    </row>
    <row r="20" spans="1:17" ht="16.149999999999999" customHeight="1" thickBot="1" x14ac:dyDescent="0.3">
      <c r="A20" s="131" t="s">
        <v>64</v>
      </c>
      <c r="B20" s="132"/>
      <c r="C20" s="132"/>
      <c r="D20" s="132"/>
      <c r="E20" s="132"/>
      <c r="F20" s="132"/>
      <c r="G20" s="132"/>
      <c r="H20" s="132"/>
      <c r="I20" s="132"/>
      <c r="J20" s="132"/>
      <c r="K20" s="46">
        <v>3</v>
      </c>
      <c r="L20" s="47">
        <v>120</v>
      </c>
      <c r="M20" s="53">
        <f t="shared" si="2"/>
        <v>360</v>
      </c>
      <c r="N20" s="250">
        <f t="shared" si="3"/>
        <v>298.8</v>
      </c>
      <c r="O20" s="134"/>
      <c r="Q20" s="40"/>
    </row>
    <row r="21" spans="1:17" ht="16.149999999999999" customHeight="1" thickBot="1" x14ac:dyDescent="0.3">
      <c r="A21" s="131" t="s">
        <v>54</v>
      </c>
      <c r="B21" s="132"/>
      <c r="C21" s="132"/>
      <c r="D21" s="132"/>
      <c r="E21" s="132"/>
      <c r="F21" s="132"/>
      <c r="G21" s="132"/>
      <c r="H21" s="132"/>
      <c r="I21" s="132"/>
      <c r="J21" s="132"/>
      <c r="K21" s="46">
        <v>60</v>
      </c>
      <c r="L21" s="47">
        <v>8</v>
      </c>
      <c r="M21" s="53">
        <f t="shared" si="2"/>
        <v>480</v>
      </c>
      <c r="N21" s="250">
        <f t="shared" si="3"/>
        <v>398.4</v>
      </c>
      <c r="O21" s="134"/>
    </row>
    <row r="22" spans="1:17" ht="16.149999999999999" customHeight="1" thickBot="1" x14ac:dyDescent="0.3">
      <c r="A22" s="131" t="s">
        <v>65</v>
      </c>
      <c r="B22" s="132"/>
      <c r="C22" s="132"/>
      <c r="D22" s="132"/>
      <c r="E22" s="132"/>
      <c r="F22" s="132"/>
      <c r="G22" s="132"/>
      <c r="H22" s="132"/>
      <c r="I22" s="132"/>
      <c r="J22" s="132"/>
      <c r="K22" s="46">
        <v>299</v>
      </c>
      <c r="L22" s="47">
        <v>2</v>
      </c>
      <c r="M22" s="53">
        <f t="shared" si="2"/>
        <v>598</v>
      </c>
      <c r="N22" s="250">
        <f t="shared" si="3"/>
        <v>496.34</v>
      </c>
      <c r="O22" s="134"/>
    </row>
    <row r="23" spans="1:17" ht="16.149999999999999" customHeight="1" thickBot="1" x14ac:dyDescent="0.3">
      <c r="A23" s="131" t="s">
        <v>66</v>
      </c>
      <c r="B23" s="132"/>
      <c r="C23" s="132"/>
      <c r="D23" s="132"/>
      <c r="E23" s="132"/>
      <c r="F23" s="132"/>
      <c r="G23" s="132"/>
      <c r="H23" s="132"/>
      <c r="I23" s="132"/>
      <c r="J23" s="132"/>
      <c r="K23" s="46">
        <f>O4</f>
        <v>249</v>
      </c>
      <c r="L23" s="47">
        <v>1</v>
      </c>
      <c r="M23" s="53">
        <f t="shared" si="2"/>
        <v>249</v>
      </c>
      <c r="N23" s="250">
        <f t="shared" si="3"/>
        <v>206.67</v>
      </c>
      <c r="O23" s="134"/>
    </row>
    <row r="24" spans="1:17" ht="16.149999999999999" customHeight="1" thickBot="1" x14ac:dyDescent="0.3">
      <c r="A24" s="131" t="s">
        <v>67</v>
      </c>
      <c r="B24" s="132"/>
      <c r="C24" s="132"/>
      <c r="D24" s="132"/>
      <c r="E24" s="132"/>
      <c r="F24" s="132"/>
      <c r="G24" s="132"/>
      <c r="H24" s="132"/>
      <c r="I24" s="132"/>
      <c r="J24" s="132"/>
      <c r="K24" s="46">
        <v>40</v>
      </c>
      <c r="L24" s="47">
        <v>8</v>
      </c>
      <c r="M24" s="53">
        <f t="shared" si="2"/>
        <v>320</v>
      </c>
      <c r="N24" s="250">
        <f t="shared" si="3"/>
        <v>265.59999999999997</v>
      </c>
      <c r="O24" s="134"/>
    </row>
    <row r="25" spans="1:17" ht="16.149999999999999" customHeight="1" thickBot="1" x14ac:dyDescent="0.3">
      <c r="A25" s="257" t="s">
        <v>69</v>
      </c>
      <c r="B25" s="258"/>
      <c r="C25" s="258"/>
      <c r="D25" s="258"/>
      <c r="E25" s="258"/>
      <c r="F25" s="258"/>
      <c r="G25" s="258"/>
      <c r="H25" s="258"/>
      <c r="I25" s="258"/>
      <c r="J25" s="258"/>
      <c r="K25" s="46">
        <v>200</v>
      </c>
      <c r="L25" s="47">
        <v>1</v>
      </c>
      <c r="M25" s="53">
        <f t="shared" si="2"/>
        <v>200</v>
      </c>
      <c r="N25" s="250" t="s">
        <v>6</v>
      </c>
      <c r="O25" s="134"/>
    </row>
    <row r="26" spans="1:17" ht="22.15" customHeight="1" thickBot="1" x14ac:dyDescent="0.3">
      <c r="A26" s="264" t="s">
        <v>7</v>
      </c>
      <c r="B26" s="265"/>
      <c r="C26" s="265"/>
      <c r="D26" s="265"/>
      <c r="E26" s="51">
        <f>SUM(M18:M25)</f>
        <v>2605</v>
      </c>
      <c r="F26" s="266" t="s">
        <v>8</v>
      </c>
      <c r="G26" s="267"/>
      <c r="H26" s="268">
        <f>E26-N26</f>
        <v>610</v>
      </c>
      <c r="I26" s="269"/>
      <c r="J26" s="270" t="s">
        <v>12</v>
      </c>
      <c r="K26" s="270"/>
      <c r="L26" s="270"/>
      <c r="M26" s="270"/>
      <c r="N26" s="271">
        <v>1995</v>
      </c>
      <c r="O26" s="272"/>
    </row>
    <row r="27" spans="1:17" ht="5.45" customHeight="1" thickTop="1" thickBot="1" x14ac:dyDescent="0.3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</row>
    <row r="28" spans="1:17" ht="19.149999999999999" customHeight="1" thickTop="1" thickBot="1" x14ac:dyDescent="0.3">
      <c r="A28" s="259" t="s">
        <v>73</v>
      </c>
      <c r="B28" s="260"/>
      <c r="C28" s="260"/>
      <c r="D28" s="260"/>
      <c r="E28" s="260"/>
      <c r="F28" s="260"/>
      <c r="G28" s="260"/>
      <c r="H28" s="260"/>
      <c r="I28" s="260"/>
      <c r="J28" s="260"/>
      <c r="K28" s="56" t="s">
        <v>0</v>
      </c>
      <c r="L28" s="56" t="s">
        <v>3</v>
      </c>
      <c r="M28" s="57" t="s">
        <v>0</v>
      </c>
      <c r="N28" s="261" t="s">
        <v>2</v>
      </c>
      <c r="O28" s="262"/>
    </row>
    <row r="29" spans="1:17" ht="16.149999999999999" customHeight="1" thickBot="1" x14ac:dyDescent="0.3">
      <c r="A29" s="114" t="s">
        <v>62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">
        <v>25</v>
      </c>
      <c r="L29" s="12">
        <v>12</v>
      </c>
      <c r="M29" s="55">
        <f t="shared" ref="M29:M36" si="4">K29*L29</f>
        <v>300</v>
      </c>
      <c r="N29" s="263">
        <f>M29*0.7</f>
        <v>210</v>
      </c>
      <c r="O29" s="117"/>
      <c r="Q29" s="40"/>
    </row>
    <row r="30" spans="1:17" ht="16.149999999999999" customHeight="1" thickBot="1" x14ac:dyDescent="0.3">
      <c r="A30" s="114" t="s">
        <v>76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">
        <v>99</v>
      </c>
      <c r="L30" s="12">
        <v>3</v>
      </c>
      <c r="M30" s="55">
        <f t="shared" si="4"/>
        <v>297</v>
      </c>
      <c r="N30" s="263">
        <f t="shared" ref="N30:N35" si="5">M30*0.7</f>
        <v>207.89999999999998</v>
      </c>
      <c r="O30" s="117"/>
    </row>
    <row r="31" spans="1:17" ht="16.149999999999999" customHeight="1" thickBot="1" x14ac:dyDescent="0.3">
      <c r="A31" s="114" t="s">
        <v>64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">
        <v>3</v>
      </c>
      <c r="L31" s="12">
        <v>180</v>
      </c>
      <c r="M31" s="55">
        <f t="shared" si="4"/>
        <v>540</v>
      </c>
      <c r="N31" s="263">
        <f t="shared" si="5"/>
        <v>378</v>
      </c>
      <c r="O31" s="117"/>
    </row>
    <row r="32" spans="1:17" ht="16.149999999999999" customHeight="1" thickBot="1" x14ac:dyDescent="0.3">
      <c r="A32" s="114" t="s">
        <v>54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">
        <v>60</v>
      </c>
      <c r="L32" s="12">
        <v>12</v>
      </c>
      <c r="M32" s="55">
        <f t="shared" si="4"/>
        <v>720</v>
      </c>
      <c r="N32" s="263">
        <f t="shared" si="5"/>
        <v>503.99999999999994</v>
      </c>
      <c r="O32" s="117"/>
    </row>
    <row r="33" spans="1:15" ht="16.149999999999999" customHeight="1" thickBot="1" x14ac:dyDescent="0.3">
      <c r="A33" s="114" t="s">
        <v>65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">
        <v>299</v>
      </c>
      <c r="L33" s="12">
        <v>3</v>
      </c>
      <c r="M33" s="55">
        <f t="shared" si="4"/>
        <v>897</v>
      </c>
      <c r="N33" s="263">
        <f t="shared" si="5"/>
        <v>627.9</v>
      </c>
      <c r="O33" s="117"/>
    </row>
    <row r="34" spans="1:15" ht="16.149999999999999" customHeight="1" thickBot="1" x14ac:dyDescent="0.3">
      <c r="A34" s="114" t="s">
        <v>66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">
        <f>O4</f>
        <v>249</v>
      </c>
      <c r="L34" s="12">
        <v>1</v>
      </c>
      <c r="M34" s="55">
        <f t="shared" si="4"/>
        <v>249</v>
      </c>
      <c r="N34" s="263">
        <f t="shared" si="5"/>
        <v>174.29999999999998</v>
      </c>
      <c r="O34" s="117"/>
    </row>
    <row r="35" spans="1:15" ht="16.149999999999999" customHeight="1" thickBot="1" x14ac:dyDescent="0.3">
      <c r="A35" s="114" t="s">
        <v>67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">
        <v>40</v>
      </c>
      <c r="L35" s="12">
        <v>12</v>
      </c>
      <c r="M35" s="55">
        <f t="shared" si="4"/>
        <v>480</v>
      </c>
      <c r="N35" s="263">
        <f t="shared" si="5"/>
        <v>336</v>
      </c>
      <c r="O35" s="117"/>
    </row>
    <row r="36" spans="1:15" ht="16.149999999999999" customHeight="1" thickBot="1" x14ac:dyDescent="0.3">
      <c r="A36" s="273" t="s">
        <v>70</v>
      </c>
      <c r="B36" s="274"/>
      <c r="C36" s="274"/>
      <c r="D36" s="274"/>
      <c r="E36" s="274"/>
      <c r="F36" s="274"/>
      <c r="G36" s="274"/>
      <c r="H36" s="274"/>
      <c r="I36" s="274"/>
      <c r="J36" s="274"/>
      <c r="K36" s="11">
        <v>300</v>
      </c>
      <c r="L36" s="12">
        <v>1</v>
      </c>
      <c r="M36" s="55">
        <f t="shared" si="4"/>
        <v>300</v>
      </c>
      <c r="N36" s="263" t="s">
        <v>6</v>
      </c>
      <c r="O36" s="117"/>
    </row>
    <row r="37" spans="1:15" ht="22.15" customHeight="1" thickBot="1" x14ac:dyDescent="0.3">
      <c r="A37" s="275" t="s">
        <v>7</v>
      </c>
      <c r="B37" s="276"/>
      <c r="C37" s="276"/>
      <c r="D37" s="276"/>
      <c r="E37" s="54">
        <f>SUM(M29:M36)</f>
        <v>3783</v>
      </c>
      <c r="F37" s="277" t="s">
        <v>8</v>
      </c>
      <c r="G37" s="278"/>
      <c r="H37" s="279">
        <f>E37-N37</f>
        <v>1353</v>
      </c>
      <c r="I37" s="280"/>
      <c r="J37" s="281" t="s">
        <v>14</v>
      </c>
      <c r="K37" s="282"/>
      <c r="L37" s="282"/>
      <c r="M37" s="282"/>
      <c r="N37" s="283">
        <v>2430</v>
      </c>
      <c r="O37" s="284"/>
    </row>
    <row r="38" spans="1:15" ht="15.75" thickTop="1" x14ac:dyDescent="0.25"/>
  </sheetData>
  <mergeCells count="77">
    <mergeCell ref="A37:D37"/>
    <mergeCell ref="F37:G37"/>
    <mergeCell ref="H37:I37"/>
    <mergeCell ref="J37:M37"/>
    <mergeCell ref="N37:O37"/>
    <mergeCell ref="A34:J34"/>
    <mergeCell ref="N34:O34"/>
    <mergeCell ref="A35:J35"/>
    <mergeCell ref="N35:O35"/>
    <mergeCell ref="A36:J36"/>
    <mergeCell ref="N36:O36"/>
    <mergeCell ref="A31:J31"/>
    <mergeCell ref="N31:O31"/>
    <mergeCell ref="A32:J32"/>
    <mergeCell ref="N32:O32"/>
    <mergeCell ref="A33:J33"/>
    <mergeCell ref="N33:O33"/>
    <mergeCell ref="A28:J28"/>
    <mergeCell ref="N28:O28"/>
    <mergeCell ref="A29:J29"/>
    <mergeCell ref="N29:O29"/>
    <mergeCell ref="A30:J30"/>
    <mergeCell ref="N30:O30"/>
    <mergeCell ref="A27:O27"/>
    <mergeCell ref="A23:J23"/>
    <mergeCell ref="N23:O23"/>
    <mergeCell ref="A24:J24"/>
    <mergeCell ref="N24:O24"/>
    <mergeCell ref="A25:J25"/>
    <mergeCell ref="N25:O25"/>
    <mergeCell ref="A26:D26"/>
    <mergeCell ref="F26:G26"/>
    <mergeCell ref="H26:I26"/>
    <mergeCell ref="J26:M26"/>
    <mergeCell ref="N26:O26"/>
    <mergeCell ref="A20:J20"/>
    <mergeCell ref="N20:O20"/>
    <mergeCell ref="A21:J21"/>
    <mergeCell ref="N21:O21"/>
    <mergeCell ref="A22:J22"/>
    <mergeCell ref="N22:O22"/>
    <mergeCell ref="A17:J17"/>
    <mergeCell ref="N17:O17"/>
    <mergeCell ref="A18:J18"/>
    <mergeCell ref="N18:O18"/>
    <mergeCell ref="A19:J19"/>
    <mergeCell ref="N19:O19"/>
    <mergeCell ref="A16:O16"/>
    <mergeCell ref="A12:J12"/>
    <mergeCell ref="N12:O12"/>
    <mergeCell ref="A13:J13"/>
    <mergeCell ref="N13:O13"/>
    <mergeCell ref="A14:J14"/>
    <mergeCell ref="N14:O14"/>
    <mergeCell ref="A15:D15"/>
    <mergeCell ref="F15:G15"/>
    <mergeCell ref="H15:I15"/>
    <mergeCell ref="J15:M15"/>
    <mergeCell ref="N15:O15"/>
    <mergeCell ref="A9:J9"/>
    <mergeCell ref="N9:O9"/>
    <mergeCell ref="A10:J10"/>
    <mergeCell ref="N10:O10"/>
    <mergeCell ref="A11:J11"/>
    <mergeCell ref="N11:O11"/>
    <mergeCell ref="A6:J6"/>
    <mergeCell ref="N6:O6"/>
    <mergeCell ref="A7:J7"/>
    <mergeCell ref="N7:O7"/>
    <mergeCell ref="A8:J8"/>
    <mergeCell ref="N8:O8"/>
    <mergeCell ref="A5:O5"/>
    <mergeCell ref="H1:N1"/>
    <mergeCell ref="H2:N2"/>
    <mergeCell ref="A3:F4"/>
    <mergeCell ref="H3:N3"/>
    <mergeCell ref="J4:N4"/>
  </mergeCells>
  <pageMargins left="0.25" right="0.2" top="0.1" bottom="0.1" header="0.01" footer="0.01"/>
  <pageSetup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T36" sqref="T36"/>
    </sheetView>
  </sheetViews>
  <sheetFormatPr defaultColWidth="8.85546875" defaultRowHeight="15" x14ac:dyDescent="0.25"/>
  <cols>
    <col min="1" max="4" width="8.85546875" style="1"/>
    <col min="5" max="5" width="11.28515625" style="1" bestFit="1" customWidth="1"/>
    <col min="6" max="8" width="8.85546875" style="1"/>
    <col min="9" max="9" width="8" style="1" customWidth="1"/>
    <col min="10" max="10" width="6.28515625" style="1" customWidth="1"/>
    <col min="11" max="12" width="9" style="1" bestFit="1" customWidth="1"/>
    <col min="13" max="13" width="10.28515625" style="1" bestFit="1" customWidth="1"/>
    <col min="14" max="16384" width="8.85546875" style="1"/>
  </cols>
  <sheetData>
    <row r="1" spans="1:17" ht="16.5" thickTop="1" thickBot="1" x14ac:dyDescent="0.3">
      <c r="B1" s="34"/>
      <c r="C1" s="34"/>
      <c r="D1" s="34"/>
      <c r="E1" s="34"/>
      <c r="F1" s="34"/>
      <c r="G1" s="49"/>
      <c r="H1" s="234" t="s">
        <v>60</v>
      </c>
      <c r="I1" s="235"/>
      <c r="J1" s="235"/>
      <c r="K1" s="235"/>
      <c r="L1" s="235"/>
      <c r="M1" s="235"/>
      <c r="N1" s="235"/>
      <c r="O1" s="17">
        <v>100</v>
      </c>
    </row>
    <row r="2" spans="1:17" ht="15.75" thickBot="1" x14ac:dyDescent="0.3">
      <c r="B2" s="34"/>
      <c r="C2" s="34"/>
      <c r="D2" s="34"/>
      <c r="E2" s="34"/>
      <c r="F2" s="34"/>
      <c r="G2" s="49"/>
      <c r="H2" s="236" t="s">
        <v>57</v>
      </c>
      <c r="I2" s="237"/>
      <c r="J2" s="237"/>
      <c r="K2" s="237"/>
      <c r="L2" s="237"/>
      <c r="M2" s="237"/>
      <c r="N2" s="237"/>
      <c r="O2" s="18">
        <v>99</v>
      </c>
    </row>
    <row r="3" spans="1:17" ht="15" customHeight="1" thickBot="1" x14ac:dyDescent="0.3">
      <c r="A3" s="238" t="s">
        <v>59</v>
      </c>
      <c r="B3" s="238"/>
      <c r="C3" s="238"/>
      <c r="D3" s="238"/>
      <c r="E3" s="238"/>
      <c r="F3" s="238"/>
      <c r="G3" s="49"/>
      <c r="H3" s="239" t="s">
        <v>58</v>
      </c>
      <c r="I3" s="240"/>
      <c r="J3" s="240"/>
      <c r="K3" s="240"/>
      <c r="L3" s="240"/>
      <c r="M3" s="240"/>
      <c r="N3" s="240"/>
      <c r="O3" s="50">
        <v>50</v>
      </c>
    </row>
    <row r="4" spans="1:17" ht="15" customHeight="1" thickTop="1" thickBot="1" x14ac:dyDescent="0.3">
      <c r="A4" s="238"/>
      <c r="B4" s="238"/>
      <c r="C4" s="238"/>
      <c r="D4" s="238"/>
      <c r="E4" s="238"/>
      <c r="F4" s="238"/>
      <c r="G4" s="38"/>
      <c r="H4" s="36"/>
      <c r="I4" s="37"/>
      <c r="J4" s="241" t="s">
        <v>61</v>
      </c>
      <c r="K4" s="242"/>
      <c r="L4" s="242"/>
      <c r="M4" s="242"/>
      <c r="N4" s="242"/>
      <c r="O4" s="3">
        <f>SUM(O1:P3)</f>
        <v>249</v>
      </c>
      <c r="Q4" s="40"/>
    </row>
    <row r="5" spans="1:17" ht="4.1500000000000004" customHeight="1" thickTop="1" thickBot="1" x14ac:dyDescent="0.3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</row>
    <row r="6" spans="1:17" ht="19.149999999999999" customHeight="1" thickTop="1" thickBot="1" x14ac:dyDescent="0.3">
      <c r="A6" s="230" t="s">
        <v>71</v>
      </c>
      <c r="B6" s="231"/>
      <c r="C6" s="231"/>
      <c r="D6" s="231"/>
      <c r="E6" s="231"/>
      <c r="F6" s="231"/>
      <c r="G6" s="231"/>
      <c r="H6" s="231"/>
      <c r="I6" s="231"/>
      <c r="J6" s="231"/>
      <c r="K6" s="60" t="s">
        <v>0</v>
      </c>
      <c r="L6" s="60" t="s">
        <v>3</v>
      </c>
      <c r="M6" s="61" t="s">
        <v>0</v>
      </c>
      <c r="N6" s="232" t="s">
        <v>2</v>
      </c>
      <c r="O6" s="233"/>
    </row>
    <row r="7" spans="1:17" ht="16.149999999999999" customHeight="1" thickBot="1" x14ac:dyDescent="0.3">
      <c r="A7" s="156" t="s">
        <v>62</v>
      </c>
      <c r="B7" s="157"/>
      <c r="C7" s="157"/>
      <c r="D7" s="157"/>
      <c r="E7" s="157"/>
      <c r="F7" s="157"/>
      <c r="G7" s="157"/>
      <c r="H7" s="157"/>
      <c r="I7" s="157"/>
      <c r="J7" s="157"/>
      <c r="K7" s="22">
        <v>25</v>
      </c>
      <c r="L7" s="23">
        <v>4</v>
      </c>
      <c r="M7" s="24">
        <f t="shared" ref="M7:M13" si="0">K7*L7</f>
        <v>100</v>
      </c>
      <c r="N7" s="158">
        <f>M7*0.765</f>
        <v>76.5</v>
      </c>
      <c r="O7" s="159"/>
      <c r="Q7" s="40"/>
    </row>
    <row r="8" spans="1:17" ht="16.149999999999999" customHeight="1" thickBot="1" x14ac:dyDescent="0.3">
      <c r="A8" s="156" t="s">
        <v>63</v>
      </c>
      <c r="B8" s="157"/>
      <c r="C8" s="157"/>
      <c r="D8" s="157"/>
      <c r="E8" s="157"/>
      <c r="F8" s="157"/>
      <c r="G8" s="157"/>
      <c r="H8" s="157"/>
      <c r="I8" s="157"/>
      <c r="J8" s="157"/>
      <c r="K8" s="22">
        <v>300</v>
      </c>
      <c r="L8" s="23">
        <v>1</v>
      </c>
      <c r="M8" s="24">
        <f t="shared" si="0"/>
        <v>300</v>
      </c>
      <c r="N8" s="158">
        <f t="shared" ref="N8:N13" si="1">M8*0.765</f>
        <v>229.5</v>
      </c>
      <c r="O8" s="159"/>
    </row>
    <row r="9" spans="1:17" ht="16.149999999999999" customHeight="1" thickBot="1" x14ac:dyDescent="0.3">
      <c r="A9" s="156" t="s">
        <v>64</v>
      </c>
      <c r="B9" s="157"/>
      <c r="C9" s="157"/>
      <c r="D9" s="157"/>
      <c r="E9" s="157"/>
      <c r="F9" s="157"/>
      <c r="G9" s="157"/>
      <c r="H9" s="157"/>
      <c r="I9" s="157"/>
      <c r="J9" s="157"/>
      <c r="K9" s="22">
        <v>3</v>
      </c>
      <c r="L9" s="23">
        <v>60</v>
      </c>
      <c r="M9" s="24">
        <f t="shared" si="0"/>
        <v>180</v>
      </c>
      <c r="N9" s="158">
        <f t="shared" si="1"/>
        <v>137.69999999999999</v>
      </c>
      <c r="O9" s="159"/>
    </row>
    <row r="10" spans="1:17" ht="16.149999999999999" customHeight="1" thickBot="1" x14ac:dyDescent="0.3">
      <c r="A10" s="156" t="s">
        <v>54</v>
      </c>
      <c r="B10" s="157"/>
      <c r="C10" s="157"/>
      <c r="D10" s="157"/>
      <c r="E10" s="157"/>
      <c r="F10" s="157"/>
      <c r="G10" s="157"/>
      <c r="H10" s="157"/>
      <c r="I10" s="157"/>
      <c r="J10" s="157"/>
      <c r="K10" s="22">
        <v>60</v>
      </c>
      <c r="L10" s="23">
        <v>4</v>
      </c>
      <c r="M10" s="24">
        <f t="shared" si="0"/>
        <v>240</v>
      </c>
      <c r="N10" s="158">
        <f t="shared" si="1"/>
        <v>183.6</v>
      </c>
      <c r="O10" s="159"/>
    </row>
    <row r="11" spans="1:17" ht="16.149999999999999" customHeight="1" thickBot="1" x14ac:dyDescent="0.3">
      <c r="A11" s="243" t="s">
        <v>65</v>
      </c>
      <c r="B11" s="244"/>
      <c r="C11" s="244"/>
      <c r="D11" s="244"/>
      <c r="E11" s="244"/>
      <c r="F11" s="244"/>
      <c r="G11" s="244"/>
      <c r="H11" s="244"/>
      <c r="I11" s="244"/>
      <c r="J11" s="245"/>
      <c r="K11" s="22">
        <v>299</v>
      </c>
      <c r="L11" s="23">
        <v>1</v>
      </c>
      <c r="M11" s="24">
        <f t="shared" si="0"/>
        <v>299</v>
      </c>
      <c r="N11" s="158">
        <f t="shared" si="1"/>
        <v>228.73500000000001</v>
      </c>
      <c r="O11" s="159"/>
    </row>
    <row r="12" spans="1:17" ht="16.149999999999999" customHeight="1" thickBot="1" x14ac:dyDescent="0.3">
      <c r="A12" s="156" t="s">
        <v>66</v>
      </c>
      <c r="B12" s="157"/>
      <c r="C12" s="157"/>
      <c r="D12" s="157"/>
      <c r="E12" s="157"/>
      <c r="F12" s="157"/>
      <c r="G12" s="157"/>
      <c r="H12" s="157"/>
      <c r="I12" s="157"/>
      <c r="J12" s="157"/>
      <c r="K12" s="22">
        <f>O4</f>
        <v>249</v>
      </c>
      <c r="L12" s="23">
        <v>1</v>
      </c>
      <c r="M12" s="24">
        <f t="shared" si="0"/>
        <v>249</v>
      </c>
      <c r="N12" s="158">
        <f t="shared" si="1"/>
        <v>190.48500000000001</v>
      </c>
      <c r="O12" s="159"/>
    </row>
    <row r="13" spans="1:17" ht="16.149999999999999" customHeight="1" thickBot="1" x14ac:dyDescent="0.3">
      <c r="A13" s="156" t="s">
        <v>67</v>
      </c>
      <c r="B13" s="157"/>
      <c r="C13" s="157"/>
      <c r="D13" s="157"/>
      <c r="E13" s="157"/>
      <c r="F13" s="157"/>
      <c r="G13" s="157"/>
      <c r="H13" s="157"/>
      <c r="I13" s="157"/>
      <c r="J13" s="157"/>
      <c r="K13" s="22">
        <v>40</v>
      </c>
      <c r="L13" s="23">
        <v>4</v>
      </c>
      <c r="M13" s="24">
        <f t="shared" si="0"/>
        <v>160</v>
      </c>
      <c r="N13" s="158">
        <f t="shared" si="1"/>
        <v>122.4</v>
      </c>
      <c r="O13" s="159"/>
    </row>
    <row r="14" spans="1:17" ht="16.149999999999999" customHeight="1" thickBot="1" x14ac:dyDescent="0.3">
      <c r="A14" s="160" t="s">
        <v>68</v>
      </c>
      <c r="B14" s="161"/>
      <c r="C14" s="161"/>
      <c r="D14" s="161"/>
      <c r="E14" s="161"/>
      <c r="F14" s="161"/>
      <c r="G14" s="161"/>
      <c r="H14" s="161"/>
      <c r="I14" s="161"/>
      <c r="J14" s="161"/>
      <c r="K14" s="22">
        <v>150</v>
      </c>
      <c r="L14" s="23">
        <v>1</v>
      </c>
      <c r="M14" s="24">
        <v>150</v>
      </c>
      <c r="N14" s="158" t="s">
        <v>6</v>
      </c>
      <c r="O14" s="159"/>
    </row>
    <row r="15" spans="1:17" ht="22.15" customHeight="1" thickBot="1" x14ac:dyDescent="0.3">
      <c r="A15" s="162" t="s">
        <v>7</v>
      </c>
      <c r="B15" s="163"/>
      <c r="C15" s="163"/>
      <c r="D15" s="163"/>
      <c r="E15" s="62">
        <f>SUM(M7:M14)</f>
        <v>1678</v>
      </c>
      <c r="F15" s="164" t="s">
        <v>8</v>
      </c>
      <c r="G15" s="165"/>
      <c r="H15" s="251">
        <f>E15-N15</f>
        <v>513</v>
      </c>
      <c r="I15" s="252"/>
      <c r="J15" s="253" t="s">
        <v>5</v>
      </c>
      <c r="K15" s="254"/>
      <c r="L15" s="254"/>
      <c r="M15" s="254"/>
      <c r="N15" s="255">
        <v>1165</v>
      </c>
      <c r="O15" s="256"/>
    </row>
    <row r="16" spans="1:17" ht="6" customHeight="1" thickTop="1" thickBot="1" x14ac:dyDescent="0.3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</row>
    <row r="17" spans="1:17" ht="19.149999999999999" customHeight="1" thickTop="1" thickBot="1" x14ac:dyDescent="0.3">
      <c r="A17" s="246" t="s">
        <v>72</v>
      </c>
      <c r="B17" s="247"/>
      <c r="C17" s="247"/>
      <c r="D17" s="247"/>
      <c r="E17" s="247"/>
      <c r="F17" s="247"/>
      <c r="G17" s="247"/>
      <c r="H17" s="247"/>
      <c r="I17" s="247"/>
      <c r="J17" s="247"/>
      <c r="K17" s="58" t="s">
        <v>0</v>
      </c>
      <c r="L17" s="58" t="s">
        <v>3</v>
      </c>
      <c r="M17" s="59" t="s">
        <v>0</v>
      </c>
      <c r="N17" s="248" t="s">
        <v>2</v>
      </c>
      <c r="O17" s="249"/>
      <c r="Q17" s="40"/>
    </row>
    <row r="18" spans="1:17" ht="16.149999999999999" customHeight="1" thickBot="1" x14ac:dyDescent="0.3">
      <c r="A18" s="131" t="s">
        <v>62</v>
      </c>
      <c r="B18" s="132"/>
      <c r="C18" s="132"/>
      <c r="D18" s="132"/>
      <c r="E18" s="132"/>
      <c r="F18" s="132"/>
      <c r="G18" s="132"/>
      <c r="H18" s="132"/>
      <c r="I18" s="132"/>
      <c r="J18" s="132"/>
      <c r="K18" s="46">
        <v>25</v>
      </c>
      <c r="L18" s="52">
        <v>8</v>
      </c>
      <c r="M18" s="53">
        <f t="shared" ref="M18:M25" si="2">K18*L18</f>
        <v>200</v>
      </c>
      <c r="N18" s="250">
        <f>M18*0.745</f>
        <v>149</v>
      </c>
      <c r="O18" s="134"/>
      <c r="Q18" s="40"/>
    </row>
    <row r="19" spans="1:17" ht="16.149999999999999" customHeight="1" thickBot="1" x14ac:dyDescent="0.3">
      <c r="A19" s="131" t="s">
        <v>63</v>
      </c>
      <c r="B19" s="132"/>
      <c r="C19" s="132"/>
      <c r="D19" s="132"/>
      <c r="E19" s="132"/>
      <c r="F19" s="132"/>
      <c r="G19" s="132"/>
      <c r="H19" s="132"/>
      <c r="I19" s="132"/>
      <c r="J19" s="132"/>
      <c r="K19" s="46">
        <v>300</v>
      </c>
      <c r="L19" s="52">
        <v>2</v>
      </c>
      <c r="M19" s="53">
        <f t="shared" si="2"/>
        <v>600</v>
      </c>
      <c r="N19" s="250">
        <f t="shared" ref="N19:N24" si="3">M19*0.745</f>
        <v>447</v>
      </c>
      <c r="O19" s="134"/>
    </row>
    <row r="20" spans="1:17" ht="16.149999999999999" customHeight="1" thickBot="1" x14ac:dyDescent="0.3">
      <c r="A20" s="131" t="s">
        <v>64</v>
      </c>
      <c r="B20" s="132"/>
      <c r="C20" s="132"/>
      <c r="D20" s="132"/>
      <c r="E20" s="132"/>
      <c r="F20" s="132"/>
      <c r="G20" s="132"/>
      <c r="H20" s="132"/>
      <c r="I20" s="132"/>
      <c r="J20" s="132"/>
      <c r="K20" s="46">
        <v>3</v>
      </c>
      <c r="L20" s="52">
        <v>120</v>
      </c>
      <c r="M20" s="53">
        <f t="shared" si="2"/>
        <v>360</v>
      </c>
      <c r="N20" s="250">
        <f t="shared" si="3"/>
        <v>268.2</v>
      </c>
      <c r="O20" s="134"/>
    </row>
    <row r="21" spans="1:17" ht="16.149999999999999" customHeight="1" thickBot="1" x14ac:dyDescent="0.3">
      <c r="A21" s="131" t="s">
        <v>54</v>
      </c>
      <c r="B21" s="132"/>
      <c r="C21" s="132"/>
      <c r="D21" s="132"/>
      <c r="E21" s="132"/>
      <c r="F21" s="132"/>
      <c r="G21" s="132"/>
      <c r="H21" s="132"/>
      <c r="I21" s="132"/>
      <c r="J21" s="132"/>
      <c r="K21" s="46">
        <v>60</v>
      </c>
      <c r="L21" s="52">
        <v>8</v>
      </c>
      <c r="M21" s="53">
        <f t="shared" si="2"/>
        <v>480</v>
      </c>
      <c r="N21" s="250">
        <f t="shared" si="3"/>
        <v>357.6</v>
      </c>
      <c r="O21" s="134"/>
    </row>
    <row r="22" spans="1:17" ht="16.149999999999999" customHeight="1" thickBot="1" x14ac:dyDescent="0.3">
      <c r="A22" s="131" t="s">
        <v>65</v>
      </c>
      <c r="B22" s="132"/>
      <c r="C22" s="132"/>
      <c r="D22" s="132"/>
      <c r="E22" s="132"/>
      <c r="F22" s="132"/>
      <c r="G22" s="132"/>
      <c r="H22" s="132"/>
      <c r="I22" s="132"/>
      <c r="J22" s="132"/>
      <c r="K22" s="46">
        <v>299</v>
      </c>
      <c r="L22" s="52">
        <v>2</v>
      </c>
      <c r="M22" s="53">
        <f t="shared" si="2"/>
        <v>598</v>
      </c>
      <c r="N22" s="250">
        <f t="shared" si="3"/>
        <v>445.51</v>
      </c>
      <c r="O22" s="134"/>
    </row>
    <row r="23" spans="1:17" ht="16.149999999999999" customHeight="1" thickBot="1" x14ac:dyDescent="0.3">
      <c r="A23" s="131" t="s">
        <v>66</v>
      </c>
      <c r="B23" s="132"/>
      <c r="C23" s="132"/>
      <c r="D23" s="132"/>
      <c r="E23" s="132"/>
      <c r="F23" s="132"/>
      <c r="G23" s="132"/>
      <c r="H23" s="132"/>
      <c r="I23" s="132"/>
      <c r="J23" s="132"/>
      <c r="K23" s="46">
        <f>O4</f>
        <v>249</v>
      </c>
      <c r="L23" s="52">
        <v>1</v>
      </c>
      <c r="M23" s="53">
        <f t="shared" si="2"/>
        <v>249</v>
      </c>
      <c r="N23" s="250">
        <f t="shared" si="3"/>
        <v>185.505</v>
      </c>
      <c r="O23" s="134"/>
    </row>
    <row r="24" spans="1:17" ht="16.149999999999999" customHeight="1" thickBot="1" x14ac:dyDescent="0.3">
      <c r="A24" s="131" t="s">
        <v>67</v>
      </c>
      <c r="B24" s="132"/>
      <c r="C24" s="132"/>
      <c r="D24" s="132"/>
      <c r="E24" s="132"/>
      <c r="F24" s="132"/>
      <c r="G24" s="132"/>
      <c r="H24" s="132"/>
      <c r="I24" s="132"/>
      <c r="J24" s="132"/>
      <c r="K24" s="46">
        <v>40</v>
      </c>
      <c r="L24" s="52">
        <v>8</v>
      </c>
      <c r="M24" s="53">
        <f t="shared" si="2"/>
        <v>320</v>
      </c>
      <c r="N24" s="250">
        <f t="shared" si="3"/>
        <v>238.4</v>
      </c>
      <c r="O24" s="134"/>
    </row>
    <row r="25" spans="1:17" ht="16.149999999999999" customHeight="1" thickBot="1" x14ac:dyDescent="0.3">
      <c r="A25" s="257" t="s">
        <v>69</v>
      </c>
      <c r="B25" s="258"/>
      <c r="C25" s="258"/>
      <c r="D25" s="258"/>
      <c r="E25" s="258"/>
      <c r="F25" s="258"/>
      <c r="G25" s="258"/>
      <c r="H25" s="258"/>
      <c r="I25" s="258"/>
      <c r="J25" s="258"/>
      <c r="K25" s="46">
        <v>200</v>
      </c>
      <c r="L25" s="52">
        <v>1</v>
      </c>
      <c r="M25" s="53">
        <f t="shared" si="2"/>
        <v>200</v>
      </c>
      <c r="N25" s="285" t="s">
        <v>6</v>
      </c>
      <c r="O25" s="286"/>
    </row>
    <row r="26" spans="1:17" ht="22.15" customHeight="1" thickBot="1" x14ac:dyDescent="0.3">
      <c r="A26" s="264" t="s">
        <v>7</v>
      </c>
      <c r="B26" s="265"/>
      <c r="C26" s="265"/>
      <c r="D26" s="265"/>
      <c r="E26" s="51">
        <f>SUM(M18:M25)</f>
        <v>3007</v>
      </c>
      <c r="F26" s="266" t="s">
        <v>8</v>
      </c>
      <c r="G26" s="267"/>
      <c r="H26" s="268">
        <f>E26-N26</f>
        <v>922</v>
      </c>
      <c r="I26" s="269"/>
      <c r="J26" s="270" t="s">
        <v>12</v>
      </c>
      <c r="K26" s="270"/>
      <c r="L26" s="270"/>
      <c r="M26" s="270"/>
      <c r="N26" s="271">
        <v>2085</v>
      </c>
      <c r="O26" s="272"/>
    </row>
    <row r="27" spans="1:17" ht="5.45" customHeight="1" thickTop="1" thickBot="1" x14ac:dyDescent="0.3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</row>
    <row r="28" spans="1:17" ht="19.149999999999999" customHeight="1" thickTop="1" thickBot="1" x14ac:dyDescent="0.3">
      <c r="A28" s="259" t="s">
        <v>73</v>
      </c>
      <c r="B28" s="260"/>
      <c r="C28" s="260"/>
      <c r="D28" s="260"/>
      <c r="E28" s="260"/>
      <c r="F28" s="260"/>
      <c r="G28" s="260"/>
      <c r="H28" s="260"/>
      <c r="I28" s="260"/>
      <c r="J28" s="260"/>
      <c r="K28" s="56" t="s">
        <v>0</v>
      </c>
      <c r="L28" s="56" t="s">
        <v>3</v>
      </c>
      <c r="M28" s="57" t="s">
        <v>0</v>
      </c>
      <c r="N28" s="261" t="s">
        <v>2</v>
      </c>
      <c r="O28" s="262"/>
    </row>
    <row r="29" spans="1:17" ht="16.149999999999999" customHeight="1" thickBot="1" x14ac:dyDescent="0.3">
      <c r="A29" s="114" t="s">
        <v>62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">
        <v>25</v>
      </c>
      <c r="L29" s="12">
        <v>12</v>
      </c>
      <c r="M29" s="55">
        <f t="shared" ref="M29:M36" si="4">K29*L29</f>
        <v>300</v>
      </c>
      <c r="N29" s="263">
        <f>M29*0.69</f>
        <v>206.99999999999997</v>
      </c>
      <c r="O29" s="117"/>
      <c r="Q29" s="40"/>
    </row>
    <row r="30" spans="1:17" ht="16.149999999999999" customHeight="1" thickBot="1" x14ac:dyDescent="0.3">
      <c r="A30" s="114" t="s">
        <v>63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">
        <v>300</v>
      </c>
      <c r="L30" s="12">
        <v>3</v>
      </c>
      <c r="M30" s="55">
        <f t="shared" si="4"/>
        <v>900</v>
      </c>
      <c r="N30" s="263">
        <f t="shared" ref="N30:N35" si="5">M30*0.69</f>
        <v>621</v>
      </c>
      <c r="O30" s="117"/>
    </row>
    <row r="31" spans="1:17" ht="16.149999999999999" customHeight="1" thickBot="1" x14ac:dyDescent="0.3">
      <c r="A31" s="114" t="s">
        <v>64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">
        <v>3</v>
      </c>
      <c r="L31" s="12">
        <v>180</v>
      </c>
      <c r="M31" s="55">
        <f t="shared" si="4"/>
        <v>540</v>
      </c>
      <c r="N31" s="263">
        <f t="shared" si="5"/>
        <v>372.59999999999997</v>
      </c>
      <c r="O31" s="117"/>
    </row>
    <row r="32" spans="1:17" ht="16.149999999999999" customHeight="1" thickBot="1" x14ac:dyDescent="0.3">
      <c r="A32" s="114" t="s">
        <v>54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">
        <v>60</v>
      </c>
      <c r="L32" s="12">
        <v>12</v>
      </c>
      <c r="M32" s="55">
        <f t="shared" si="4"/>
        <v>720</v>
      </c>
      <c r="N32" s="263">
        <f t="shared" si="5"/>
        <v>496.79999999999995</v>
      </c>
      <c r="O32" s="117"/>
    </row>
    <row r="33" spans="1:15" ht="16.149999999999999" customHeight="1" thickBot="1" x14ac:dyDescent="0.3">
      <c r="A33" s="114" t="s">
        <v>65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">
        <v>299</v>
      </c>
      <c r="L33" s="12">
        <v>3</v>
      </c>
      <c r="M33" s="55">
        <f t="shared" si="4"/>
        <v>897</v>
      </c>
      <c r="N33" s="263">
        <f t="shared" si="5"/>
        <v>618.92999999999995</v>
      </c>
      <c r="O33" s="117"/>
    </row>
    <row r="34" spans="1:15" ht="16.149999999999999" customHeight="1" thickBot="1" x14ac:dyDescent="0.3">
      <c r="A34" s="114" t="s">
        <v>66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">
        <f>O4</f>
        <v>249</v>
      </c>
      <c r="L34" s="12">
        <v>1</v>
      </c>
      <c r="M34" s="55">
        <f t="shared" si="4"/>
        <v>249</v>
      </c>
      <c r="N34" s="263">
        <f t="shared" si="5"/>
        <v>171.80999999999997</v>
      </c>
      <c r="O34" s="117"/>
    </row>
    <row r="35" spans="1:15" ht="16.149999999999999" customHeight="1" thickBot="1" x14ac:dyDescent="0.3">
      <c r="A35" s="114" t="s">
        <v>67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">
        <v>40</v>
      </c>
      <c r="L35" s="12">
        <v>12</v>
      </c>
      <c r="M35" s="55">
        <f t="shared" si="4"/>
        <v>480</v>
      </c>
      <c r="N35" s="263">
        <f t="shared" si="5"/>
        <v>331.2</v>
      </c>
      <c r="O35" s="117"/>
    </row>
    <row r="36" spans="1:15" ht="16.149999999999999" customHeight="1" thickBot="1" x14ac:dyDescent="0.3">
      <c r="A36" s="273" t="s">
        <v>70</v>
      </c>
      <c r="B36" s="274"/>
      <c r="C36" s="274"/>
      <c r="D36" s="274"/>
      <c r="E36" s="274"/>
      <c r="F36" s="274"/>
      <c r="G36" s="274"/>
      <c r="H36" s="274"/>
      <c r="I36" s="274"/>
      <c r="J36" s="274"/>
      <c r="K36" s="11">
        <v>300</v>
      </c>
      <c r="L36" s="12">
        <v>1</v>
      </c>
      <c r="M36" s="55">
        <f t="shared" si="4"/>
        <v>300</v>
      </c>
      <c r="N36" s="263" t="s">
        <v>6</v>
      </c>
      <c r="O36" s="117"/>
    </row>
    <row r="37" spans="1:15" ht="22.15" customHeight="1" thickBot="1" x14ac:dyDescent="0.3">
      <c r="A37" s="275" t="s">
        <v>7</v>
      </c>
      <c r="B37" s="276"/>
      <c r="C37" s="276"/>
      <c r="D37" s="276"/>
      <c r="E37" s="54">
        <f>SUM(M29:M36)</f>
        <v>4386</v>
      </c>
      <c r="F37" s="277" t="s">
        <v>8</v>
      </c>
      <c r="G37" s="278"/>
      <c r="H37" s="279">
        <f>E37-N37</f>
        <v>1566</v>
      </c>
      <c r="I37" s="280"/>
      <c r="J37" s="281" t="s">
        <v>14</v>
      </c>
      <c r="K37" s="282"/>
      <c r="L37" s="282"/>
      <c r="M37" s="282"/>
      <c r="N37" s="283">
        <v>2820</v>
      </c>
      <c r="O37" s="284"/>
    </row>
    <row r="38" spans="1:15" ht="15.75" thickTop="1" x14ac:dyDescent="0.25"/>
  </sheetData>
  <mergeCells count="77">
    <mergeCell ref="N35:O35"/>
    <mergeCell ref="H1:N1"/>
    <mergeCell ref="H2:N2"/>
    <mergeCell ref="H3:N3"/>
    <mergeCell ref="A13:J13"/>
    <mergeCell ref="N13:O13"/>
    <mergeCell ref="A24:J24"/>
    <mergeCell ref="N24:O24"/>
    <mergeCell ref="A34:J34"/>
    <mergeCell ref="N34:O34"/>
    <mergeCell ref="A35:J35"/>
    <mergeCell ref="A31:J31"/>
    <mergeCell ref="N31:O31"/>
    <mergeCell ref="A32:J32"/>
    <mergeCell ref="N32:O32"/>
    <mergeCell ref="A33:J33"/>
    <mergeCell ref="A36:J36"/>
    <mergeCell ref="N36:O36"/>
    <mergeCell ref="A37:D37"/>
    <mergeCell ref="F37:G37"/>
    <mergeCell ref="H37:I37"/>
    <mergeCell ref="J37:M37"/>
    <mergeCell ref="N37:O37"/>
    <mergeCell ref="N33:O33"/>
    <mergeCell ref="A27:O27"/>
    <mergeCell ref="A28:J28"/>
    <mergeCell ref="N28:O28"/>
    <mergeCell ref="A29:J29"/>
    <mergeCell ref="N29:O29"/>
    <mergeCell ref="A30:J30"/>
    <mergeCell ref="N30:O30"/>
    <mergeCell ref="A23:J23"/>
    <mergeCell ref="N23:O23"/>
    <mergeCell ref="A25:J25"/>
    <mergeCell ref="N25:O25"/>
    <mergeCell ref="A26:D26"/>
    <mergeCell ref="F26:G26"/>
    <mergeCell ref="H26:I26"/>
    <mergeCell ref="J26:M26"/>
    <mergeCell ref="N26:O26"/>
    <mergeCell ref="A20:J20"/>
    <mergeCell ref="N20:O20"/>
    <mergeCell ref="A21:J21"/>
    <mergeCell ref="N21:O21"/>
    <mergeCell ref="A22:J22"/>
    <mergeCell ref="N22:O22"/>
    <mergeCell ref="A19:J19"/>
    <mergeCell ref="N19:O19"/>
    <mergeCell ref="A12:J12"/>
    <mergeCell ref="N12:O12"/>
    <mergeCell ref="A14:J14"/>
    <mergeCell ref="N14:O14"/>
    <mergeCell ref="A15:D15"/>
    <mergeCell ref="F15:G15"/>
    <mergeCell ref="H15:I15"/>
    <mergeCell ref="J15:M15"/>
    <mergeCell ref="N15:O15"/>
    <mergeCell ref="A16:O16"/>
    <mergeCell ref="A17:J17"/>
    <mergeCell ref="N17:O17"/>
    <mergeCell ref="A18:J18"/>
    <mergeCell ref="N18:O18"/>
    <mergeCell ref="A9:J9"/>
    <mergeCell ref="N9:O9"/>
    <mergeCell ref="A10:J10"/>
    <mergeCell ref="N10:O10"/>
    <mergeCell ref="A11:J11"/>
    <mergeCell ref="N11:O11"/>
    <mergeCell ref="A8:J8"/>
    <mergeCell ref="N8:O8"/>
    <mergeCell ref="J4:N4"/>
    <mergeCell ref="A3:F4"/>
    <mergeCell ref="A5:O5"/>
    <mergeCell ref="A6:J6"/>
    <mergeCell ref="N6:O6"/>
    <mergeCell ref="A7:J7"/>
    <mergeCell ref="N7:O7"/>
  </mergeCells>
  <pageMargins left="0.25" right="0.2" top="0.1" bottom="0.1" header="0.01" footer="0.01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Himeros Priapus PkG</vt:lpstr>
      <vt:lpstr>PRP Enhancement</vt:lpstr>
      <vt:lpstr>Vitamin Therapy</vt:lpstr>
      <vt:lpstr>Ind Weight Loss Pricing </vt:lpstr>
      <vt:lpstr>Ind Testosterone Pricing</vt:lpstr>
      <vt:lpstr>21 DY Chlg</vt:lpstr>
      <vt:lpstr>HCG Diet</vt:lpstr>
      <vt:lpstr>App Sup Diet</vt:lpstr>
      <vt:lpstr>Low Carb Diet</vt:lpstr>
      <vt:lpstr>Testosterone PKG</vt:lpstr>
      <vt:lpstr>HGH Package</vt:lpstr>
      <vt:lpstr>Ind ED Pricing</vt:lpstr>
      <vt:lpstr>Sub Package</vt:lpstr>
      <vt:lpstr>Trimix Package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Berenato</dc:creator>
  <cp:lastModifiedBy>Amir Hanga</cp:lastModifiedBy>
  <cp:lastPrinted>2016-05-10T19:16:47Z</cp:lastPrinted>
  <dcterms:created xsi:type="dcterms:W3CDTF">2016-05-04T13:04:12Z</dcterms:created>
  <dcterms:modified xsi:type="dcterms:W3CDTF">2016-06-14T13:22:51Z</dcterms:modified>
</cp:coreProperties>
</file>