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sti\Downloads\"/>
    </mc:Choice>
  </mc:AlternateContent>
  <xr:revisionPtr revIDLastSave="0" documentId="13_ncr:1_{43087D90-05DE-49E9-92EE-B52F1CDD4B1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G6" i="1" s="1"/>
  <c r="H6" i="1" s="1"/>
  <c r="I3" i="1"/>
  <c r="J3" i="1" s="1"/>
  <c r="K3" i="1" s="1"/>
  <c r="C5" i="1"/>
  <c r="D5" i="1" s="1"/>
  <c r="E5" i="1" s="1"/>
  <c r="F7" i="1"/>
  <c r="G7" i="1" s="1"/>
  <c r="H7" i="1" s="1"/>
  <c r="C6" i="1"/>
  <c r="D6" i="1" s="1"/>
  <c r="E6" i="1" s="1"/>
  <c r="C7" i="1"/>
  <c r="D7" i="1" s="1"/>
  <c r="E7" i="1" s="1"/>
  <c r="C8" i="1"/>
  <c r="D8" i="1" s="1"/>
  <c r="E8" i="1" s="1"/>
  <c r="C9" i="1"/>
  <c r="F8" i="1"/>
  <c r="G8" i="1" s="1"/>
  <c r="H8" i="1" s="1"/>
  <c r="F9" i="1"/>
  <c r="J2" i="1"/>
  <c r="K2" i="1" s="1"/>
  <c r="G5" i="1" l="1"/>
  <c r="H5" i="1" s="1"/>
  <c r="H11" i="1"/>
  <c r="H12" i="1" s="1"/>
  <c r="E11" i="1"/>
  <c r="E12" i="1" s="1"/>
  <c r="I4" i="1"/>
  <c r="I5" i="1" l="1"/>
  <c r="J4" i="1"/>
  <c r="K4" i="1" s="1"/>
  <c r="I6" i="1" l="1"/>
  <c r="J5" i="1"/>
  <c r="K5" i="1" s="1"/>
  <c r="I7" i="1" l="1"/>
  <c r="J6" i="1"/>
  <c r="K6" i="1" s="1"/>
  <c r="I8" i="1" l="1"/>
  <c r="J7" i="1"/>
  <c r="K7" i="1" s="1"/>
  <c r="I9" i="1" l="1"/>
  <c r="J8" i="1"/>
  <c r="K8" i="1" s="1"/>
  <c r="K11" i="1" l="1"/>
  <c r="K12" i="1" s="1"/>
</calcChain>
</file>

<file path=xl/sharedStrings.xml><?xml version="1.0" encoding="utf-8"?>
<sst xmlns="http://schemas.openxmlformats.org/spreadsheetml/2006/main" count="13" uniqueCount="9">
  <si>
    <t>Error</t>
  </si>
  <si>
    <t>Sum</t>
  </si>
  <si>
    <t>WMA (P.)</t>
  </si>
  <si>
    <t>Error Sq.</t>
  </si>
  <si>
    <t>EMA (P.)</t>
  </si>
  <si>
    <t>MSE.</t>
  </si>
  <si>
    <t>Year</t>
  </si>
  <si>
    <t>SMA (P.)</t>
  </si>
  <si>
    <t>Funding(USD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</si>
</sst>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AI/ML Startup</a:t>
            </a:r>
            <a:r>
              <a:rPr lang="en-US" baseline="0"/>
              <a:t> Funding Trends and Forecasts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075691424827"/>
          <c:y val="8.076420905963462E-2"/>
          <c:w val="0.82296771394445012"/>
          <c:h val="0.612858617265776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Funding(USD Billions)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26.6</c:v>
                </c:pt>
                <c:pt idx="2">
                  <c:v>36</c:v>
                </c:pt>
                <c:pt idx="3">
                  <c:v>68</c:v>
                </c:pt>
                <c:pt idx="4">
                  <c:v>45.8</c:v>
                </c:pt>
                <c:pt idx="5">
                  <c:v>42.5</c:v>
                </c:pt>
                <c:pt idx="6">
                  <c:v>100.4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2-4A5F-ABC1-8A30FA8FE7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SMA (P.)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3" formatCode="0">
                  <c:v>23.966666666666669</c:v>
                </c:pt>
                <c:pt idx="4" formatCode="0">
                  <c:v>43.533333333333331</c:v>
                </c:pt>
                <c:pt idx="5" formatCode="0">
                  <c:v>49.933333333333337</c:v>
                </c:pt>
                <c:pt idx="6" formatCode="0">
                  <c:v>52.1</c:v>
                </c:pt>
                <c:pt idx="7" formatCode="0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2-4A5F-ABC1-8A30FA8FE7D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WMA (P.)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3" formatCode="0">
                  <c:v>29.5</c:v>
                </c:pt>
                <c:pt idx="4" formatCode="0">
                  <c:v>29.5</c:v>
                </c:pt>
                <c:pt idx="5" formatCode="0">
                  <c:v>49.133333333333333</c:v>
                </c:pt>
                <c:pt idx="6" formatCode="0">
                  <c:v>46.346666666666671</c:v>
                </c:pt>
                <c:pt idx="7" formatCode="0">
                  <c:v>75.52000000000001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2-4A5F-ABC1-8A30FA8FE7D0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EMA (P.)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Sheet1!$I$2:$I$9</c:f>
              <c:numCache>
                <c:formatCode>0</c:formatCode>
                <c:ptCount val="8"/>
                <c:pt idx="0">
                  <c:v>22.1</c:v>
                </c:pt>
                <c:pt idx="1">
                  <c:v>15.700000000000001</c:v>
                </c:pt>
                <c:pt idx="2">
                  <c:v>21.150000000000002</c:v>
                </c:pt>
                <c:pt idx="3">
                  <c:v>28.575000000000003</c:v>
                </c:pt>
                <c:pt idx="4">
                  <c:v>48.287500000000001</c:v>
                </c:pt>
                <c:pt idx="5">
                  <c:v>47.043750000000003</c:v>
                </c:pt>
                <c:pt idx="6">
                  <c:v>44.771875000000001</c:v>
                </c:pt>
                <c:pt idx="7">
                  <c:v>72.5859375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2-4A5F-ABC1-8A30FA8F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18672"/>
        <c:axId val="890819152"/>
      </c:lineChart>
      <c:catAx>
        <c:axId val="8908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993780812600924"/>
              <c:y val="0.67152399944542662"/>
            </c:manualLayout>
          </c:layout>
          <c:overlay val="0"/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9152"/>
        <c:crosses val="autoZero"/>
        <c:auto val="1"/>
        <c:lblAlgn val="ctr"/>
        <c:lblOffset val="100"/>
        <c:noMultiLvlLbl val="0"/>
      </c:catAx>
      <c:valAx>
        <c:axId val="890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Funding (Billions $)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66007277142866E-2"/>
              <c:y val="0.32368407694124268"/>
            </c:manualLayout>
          </c:layout>
          <c:overlay val="0"/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91629579894839"/>
          <c:y val="0.49735343682026384"/>
          <c:w val="0.1848829415333115"/>
          <c:h val="0.2136399596478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820254</xdr:colOff>
      <xdr:row>12</xdr:row>
      <xdr:rowOff>102158</xdr:rowOff>
    </xdr:from>
    <xdr:to>
      <xdr:col>13</xdr:col>
      <xdr:colOff>395580</xdr:colOff>
      <xdr:row>39</xdr:row>
      <xdr:rowOff>146956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07F3D-D26C-B6E8-E741-A6CCBC7C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67" zoomScaleNormal="115" workbookViewId="0">
      <selection activeCell="Q28" sqref="Q28"/>
    </sheetView>
  </sheetViews>
  <sheetFormatPr defaultRowHeight="14.25" x14ac:dyDescent="0.45"/>
  <cols>
    <col min="1" max="1" width="5.73046875" customWidth="1"/>
    <col min="2" max="2" width="18.06640625" customWidth="1"/>
    <col min="3" max="3" width="10.33203125" customWidth="1"/>
    <col min="4" max="4" width="6.33203125" customWidth="1"/>
    <col min="8" max="8" width="10.46484375" customWidth="1"/>
    <col min="10" max="10" width="8.53125" customWidth="1"/>
    <col min="11" max="11" width="8.46484375" customWidth="1"/>
  </cols>
  <sheetData>
    <row r="1" spans="1:11" x14ac:dyDescent="0.45">
      <c r="A1" t="s">
        <v>6</v>
      </c>
      <c r="B1" t="s">
        <v>8</v>
      </c>
      <c r="C1" t="s">
        <v>7</v>
      </c>
      <c r="D1" t="s">
        <v>0</v>
      </c>
      <c r="E1" t="s">
        <v>3</v>
      </c>
      <c r="F1" t="s">
        <v>2</v>
      </c>
      <c r="G1" t="s">
        <v>0</v>
      </c>
      <c r="H1" t="s">
        <v>3</v>
      </c>
      <c r="I1" t="s">
        <v>4</v>
      </c>
      <c r="J1" t="s">
        <v>0</v>
      </c>
      <c r="K1" t="s">
        <v>3</v>
      </c>
    </row>
    <row r="2" spans="1:11" x14ac:dyDescent="0.45">
      <c r="A2">
        <v>2018</v>
      </c>
      <c r="B2">
        <v>9.3000000000000007</v>
      </c>
      <c r="I2" s="1">
        <v>22.1</v>
      </c>
      <c r="J2">
        <f>B2-I2</f>
        <v>-12.8</v>
      </c>
      <c r="K2">
        <f t="shared" ref="K2" si="0">J2^2</f>
        <v>163.84000000000003</v>
      </c>
    </row>
    <row r="3" spans="1:11" x14ac:dyDescent="0.45">
      <c r="A3">
        <v>2019</v>
      </c>
      <c r="B3">
        <v>26.6</v>
      </c>
      <c r="I3" s="1">
        <f>I2+0.5*(B2-I2)</f>
        <v>15.700000000000001</v>
      </c>
      <c r="J3">
        <f>B3-I3</f>
        <v>10.9</v>
      </c>
      <c r="K3" s="1">
        <f>J3^2</f>
        <v>118.81</v>
      </c>
    </row>
    <row r="4" spans="1:11" x14ac:dyDescent="0.45">
      <c r="A4">
        <v>2020</v>
      </c>
      <c r="B4">
        <v>36</v>
      </c>
      <c r="C4" s="1"/>
      <c r="D4" s="1"/>
      <c r="E4" s="1"/>
      <c r="F4" s="1"/>
      <c r="G4" s="1"/>
      <c r="H4" s="1"/>
      <c r="I4" s="1">
        <f t="shared" ref="I4:I9" si="1">I3+0.5*(B3-I3)</f>
        <v>21.150000000000002</v>
      </c>
      <c r="J4" s="1">
        <f t="shared" ref="J4:J8" si="2">B4-I4</f>
        <v>14.849999999999998</v>
      </c>
      <c r="K4" s="1">
        <f t="shared" ref="K4:K8" si="3">J4^2</f>
        <v>220.52249999999992</v>
      </c>
    </row>
    <row r="5" spans="1:11" x14ac:dyDescent="0.45">
      <c r="A5">
        <v>2021</v>
      </c>
      <c r="B5">
        <v>68</v>
      </c>
      <c r="C5" s="1">
        <f>SUM(B2:B4)/3</f>
        <v>23.966666666666669</v>
      </c>
      <c r="D5" s="1">
        <f>B5-C5</f>
        <v>44.033333333333331</v>
      </c>
      <c r="E5" s="1">
        <f>D5^2</f>
        <v>1938.9344444444444</v>
      </c>
      <c r="F5" s="1">
        <f>SUM(B2*1+B3*2+B4*4)/7</f>
        <v>29.5</v>
      </c>
      <c r="G5" s="1">
        <f>B5-F5</f>
        <v>38.5</v>
      </c>
      <c r="H5" s="1">
        <f>G5^2</f>
        <v>1482.25</v>
      </c>
      <c r="I5" s="1">
        <f t="shared" si="1"/>
        <v>28.575000000000003</v>
      </c>
      <c r="J5" s="1">
        <f t="shared" si="2"/>
        <v>39.424999999999997</v>
      </c>
      <c r="K5" s="1">
        <f t="shared" si="3"/>
        <v>1554.3306249999998</v>
      </c>
    </row>
    <row r="6" spans="1:11" x14ac:dyDescent="0.45">
      <c r="A6">
        <v>2022</v>
      </c>
      <c r="B6">
        <v>45.8</v>
      </c>
      <c r="C6" s="1">
        <f t="shared" ref="C6:C9" si="4">SUM(B3:B5)/3</f>
        <v>43.533333333333331</v>
      </c>
      <c r="D6" s="1">
        <f t="shared" ref="D6:D8" si="5">B6-C6</f>
        <v>2.2666666666666657</v>
      </c>
      <c r="E6" s="1">
        <f t="shared" ref="E6:E8" si="6">D6^2</f>
        <v>5.1377777777777736</v>
      </c>
      <c r="F6" s="1">
        <f>F5</f>
        <v>29.5</v>
      </c>
      <c r="G6" s="1">
        <f t="shared" ref="G6:G8" si="7">B6-F6</f>
        <v>16.299999999999997</v>
      </c>
      <c r="H6" s="1">
        <f t="shared" ref="H6:H8" si="8">G6^2</f>
        <v>265.68999999999988</v>
      </c>
      <c r="I6" s="1">
        <f t="shared" si="1"/>
        <v>48.287500000000001</v>
      </c>
      <c r="J6" s="1">
        <f t="shared" si="2"/>
        <v>-2.4875000000000043</v>
      </c>
      <c r="K6" s="1">
        <f t="shared" si="3"/>
        <v>6.1876562500000212</v>
      </c>
    </row>
    <row r="7" spans="1:11" x14ac:dyDescent="0.45">
      <c r="A7">
        <v>2023</v>
      </c>
      <c r="B7">
        <v>42.5</v>
      </c>
      <c r="C7" s="1">
        <f t="shared" si="4"/>
        <v>49.933333333333337</v>
      </c>
      <c r="D7" s="1">
        <f t="shared" si="5"/>
        <v>-7.4333333333333371</v>
      </c>
      <c r="E7" s="1">
        <f t="shared" si="6"/>
        <v>55.254444444444502</v>
      </c>
      <c r="F7" s="1">
        <f>SUM(B3*1+B4*2+B5*4+B6*8)/15</f>
        <v>49.133333333333333</v>
      </c>
      <c r="G7" s="1">
        <f t="shared" si="7"/>
        <v>-6.6333333333333329</v>
      </c>
      <c r="H7" s="1">
        <f t="shared" si="8"/>
        <v>44.001111111111108</v>
      </c>
      <c r="I7" s="1">
        <f t="shared" si="1"/>
        <v>47.043750000000003</v>
      </c>
      <c r="J7" s="1">
        <f t="shared" si="2"/>
        <v>-4.5437500000000028</v>
      </c>
      <c r="K7" s="1">
        <f t="shared" si="3"/>
        <v>20.645664062500025</v>
      </c>
    </row>
    <row r="8" spans="1:11" x14ac:dyDescent="0.45">
      <c r="A8">
        <v>2024</v>
      </c>
      <c r="B8">
        <v>100.4</v>
      </c>
      <c r="C8" s="1">
        <f t="shared" si="4"/>
        <v>52.1</v>
      </c>
      <c r="D8" s="1">
        <f t="shared" si="5"/>
        <v>48.300000000000004</v>
      </c>
      <c r="E8" s="1">
        <f t="shared" si="6"/>
        <v>2332.8900000000003</v>
      </c>
      <c r="F8" s="1">
        <f t="shared" ref="F8:F9" si="9">SUM(B4*1+B5*2+B6*4+B7*8)/15</f>
        <v>46.346666666666671</v>
      </c>
      <c r="G8" s="1">
        <f t="shared" si="7"/>
        <v>54.053333333333335</v>
      </c>
      <c r="H8" s="1">
        <f t="shared" si="8"/>
        <v>2921.7628444444445</v>
      </c>
      <c r="I8" s="1">
        <f t="shared" si="1"/>
        <v>44.771875000000001</v>
      </c>
      <c r="J8" s="1">
        <f t="shared" si="2"/>
        <v>55.628125000000004</v>
      </c>
      <c r="K8" s="1">
        <f t="shared" si="3"/>
        <v>3094.4882910156257</v>
      </c>
    </row>
    <row r="9" spans="1:11" x14ac:dyDescent="0.45">
      <c r="A9">
        <v>2025</v>
      </c>
      <c r="C9" s="1">
        <f t="shared" si="4"/>
        <v>62.9</v>
      </c>
      <c r="D9" s="1"/>
      <c r="E9" s="1"/>
      <c r="F9" s="1">
        <f t="shared" si="9"/>
        <v>75.52000000000001</v>
      </c>
      <c r="G9" s="1"/>
      <c r="H9" s="1"/>
      <c r="I9" s="1">
        <f t="shared" si="1"/>
        <v>72.5859375</v>
      </c>
      <c r="J9" s="1"/>
      <c r="K9" s="1"/>
    </row>
    <row r="11" spans="1:11" x14ac:dyDescent="0.45">
      <c r="D11" t="s">
        <v>1</v>
      </c>
      <c r="E11" s="1">
        <f>SUM(E6:E9)</f>
        <v>2393.2822222222226</v>
      </c>
      <c r="H11" s="1">
        <f>SUM(H6:H9)</f>
        <v>3231.4539555555557</v>
      </c>
      <c r="K11" s="1">
        <f>SUM(K2:K9)</f>
        <v>5178.8247363281262</v>
      </c>
    </row>
    <row r="12" spans="1:11" x14ac:dyDescent="0.45">
      <c r="D12" t="s">
        <v>5</v>
      </c>
      <c r="E12" s="1">
        <f>E11/7</f>
        <v>341.89746031746034</v>
      </c>
      <c r="H12" s="1">
        <f>H11/7</f>
        <v>461.63627936507936</v>
      </c>
      <c r="K12" s="1">
        <f>K11/11</f>
        <v>470.8022487571024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Ncit</dc:creator>
  <cp:lastModifiedBy>Binayak Bartaula</cp:lastModifiedBy>
  <dcterms:created xsi:type="dcterms:W3CDTF">2025-04-24T06:34:51Z</dcterms:created>
  <dcterms:modified xsi:type="dcterms:W3CDTF">2025-04-29T15:04:03Z</dcterms:modified>
</cp:coreProperties>
</file>