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BinbinSubclass" sheetId="6" r:id="rId9"/>
    <sheet state="visible" name="BinbinPack" sheetId="7" r:id="rId10"/>
    <sheet state="visible" name="BinbinGameObject" sheetId="8" r:id="rId11"/>
    <sheet state="visible" name="BinbinSkin" sheetId="9" r:id="rId12"/>
    <sheet state="visible" name="BinbinCardback" sheetId="10" r:id="rId13"/>
    <sheet state="visible" name="BinbinTraits" sheetId="11" r:id="rId14"/>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J5">
      <text>
        <t xml:space="preserve">This is the amount of HP gained each level. It should start with 0 (since this would just be added to your base hp)</t>
      </text>
    </comment>
    <comment authorId="0" ref="D10">
      <text>
        <t xml:space="preserve">When creating a Starter card, you should ideally create 4 versions:
White, Blue, Yellow, and Purple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E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E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E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E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<sst xmlns="http://schemas.openxmlformats.org/spreadsheetml/2006/main" count="395" uniqueCount="307">
  <si>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</si>
  <si>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</si>
  <si>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</si>
  <si>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</si>
  <si>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</si>
  <si>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</si>
  <si>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</si>
  <si>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</si>
  <si>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</si>
  <si>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</si>
  <si>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</si>
  <si>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</si>
  <si>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</si>
  <si>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</si>
  <si>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</si>
  <si>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</si>
  <si>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</si>
  <si>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</si>
  <si>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</si>
  <si>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</si>
  <si>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The Steel Spartan</t>
  </si>
  <si>
    <t>Starting Item</t>
  </si>
  <si>
    <t>handheldsentry</t>
  </si>
  <si>
    <t>Speed</t>
  </si>
  <si>
    <t>Subclass Name</t>
  </si>
  <si>
    <t>Fabricator</t>
  </si>
  <si>
    <t>Card 1</t>
  </si>
  <si>
    <t xml:space="preserve">Barricade </t>
  </si>
  <si>
    <t>HP</t>
  </si>
  <si>
    <t>Primary Class</t>
  </si>
  <si>
    <t>Warrior</t>
  </si>
  <si>
    <t>Card 2</t>
  </si>
  <si>
    <t>Provoke</t>
  </si>
  <si>
    <t>HP gained per level</t>
  </si>
  <si>
    <t>[0,5,10,15,15]</t>
  </si>
  <si>
    <t>Secondary Class</t>
  </si>
  <si>
    <t>Scout</t>
  </si>
  <si>
    <t>Card 3</t>
  </si>
  <si>
    <t>Stoneskin</t>
  </si>
  <si>
    <t>Slashing Resistance</t>
  </si>
  <si>
    <t>Female</t>
  </si>
  <si>
    <t>Card 4</t>
  </si>
  <si>
    <t>Shrapnel Shot</t>
  </si>
  <si>
    <t>Piercing Resistance</t>
  </si>
  <si>
    <t>Description</t>
  </si>
  <si>
    <t>This character comes from Senenthia and blah blah blah</t>
  </si>
  <si>
    <t>Card 5</t>
  </si>
  <si>
    <t>Quick Shot</t>
  </si>
  <si>
    <t>Blunt Resistance</t>
  </si>
  <si>
    <t>Strengths</t>
  </si>
  <si>
    <t>This character excels at assisting others via "turrets" to boost damage and utility along with with blocking for themselfs with block and taunt along with playing alot of enhancements</t>
  </si>
  <si>
    <t>Card 6</t>
  </si>
  <si>
    <t>Intercept</t>
  </si>
  <si>
    <t>Fire Resistance</t>
  </si>
  <si>
    <t>HitSound</t>
  </si>
  <si>
    <t>Card 7</t>
  </si>
  <si>
    <t>multipurposekit</t>
  </si>
  <si>
    <t>Cold Resistance</t>
  </si>
  <si>
    <t>Total Number of Cards (should equal 15)</t>
  </si>
  <si>
    <t>Lightning Resistance</t>
  </si>
  <si>
    <t>By convention, Card 7 is your "Starter Card"</t>
  </si>
  <si>
    <t>Holy Resistance</t>
  </si>
  <si>
    <t xml:space="preserve">"{\n    \"UnitsInDeck\": </t>
  </si>
  <si>
    <t>Shadow Resistance</t>
  </si>
  <si>
    <t xml:space="preserve">For handheld sentry im struggeling to make it have all 4 upgrades but i want it to just get </t>
  </si>
  <si>
    <t>,\n    \"Card\": \"</t>
  </si>
  <si>
    <t>Mind Resistance</t>
  </si>
  <si>
    <t>1 crack and bludgeoning damage per upgrade i think</t>
  </si>
  <si>
    <t>\"\n}"</t>
  </si>
  <si>
    <t>Energy</t>
  </si>
  <si>
    <t>also handheld sentry is supposed to be start of turn not combat woops lol</t>
  </si>
  <si>
    <t>Energy Per Turn</t>
  </si>
  <si>
    <t>also i forgot to make the attack turret limited uses so if you can do that and make it like the others ones that would be appreciated</t>
  </si>
  <si>
    <t>Trait Name</t>
  </si>
  <si>
    <t>Trait Activation</t>
  </si>
  <si>
    <t>Enchantment ID</t>
  </si>
  <si>
    <t>Level 1 Trait (Innate)</t>
  </si>
  <si>
    <t>Quick Thinking</t>
  </si>
  <si>
    <t>When you play an Enchantment on a hero grant 1 Inspire and 1 Energize</t>
  </si>
  <si>
    <t>CastCard</t>
  </si>
  <si>
    <t>trait0</t>
  </si>
  <si>
    <t>Level 2a Trait (Left Hand Side)</t>
  </si>
  <si>
    <t>Sentry kit</t>
  </si>
  <si>
    <t>None</t>
  </si>
  <si>
    <t>fabricatorsentrykit</t>
  </si>
  <si>
    <t>trait1a</t>
  </si>
  <si>
    <t>Level 2b Trait (Right Hand Side)</t>
  </si>
  <si>
    <t>Hold the line</t>
  </si>
  <si>
    <t>fabricatorholdtheline</t>
  </si>
  <si>
    <t>trait1b</t>
  </si>
  <si>
    <t>Level 3a Trait (Left Hand Side)</t>
  </si>
  <si>
    <t>Overclocking</t>
  </si>
  <si>
    <t>Effects on this hero that occur at the start of turn happen twice.</t>
  </si>
  <si>
    <t>BeginTurn</t>
  </si>
  <si>
    <t>trait2a</t>
  </si>
  <si>
    <t>Level 3b Trait (Right Hand Side)</t>
  </si>
  <si>
    <t>Preparing for disaster</t>
  </si>
  <si>
    <t>Taunt +1. Taunt on this hero can stack. This hero gains 5% more Block and Shield for each stack of Taunt.</t>
  </si>
  <si>
    <t>trait2b</t>
  </si>
  <si>
    <t>Level 4a Trait (Left Hand Side)</t>
  </si>
  <si>
    <t>Think Fast!</t>
  </si>
  <si>
    <t>fabricatorthinkfast</t>
  </si>
  <si>
    <t>trait3a</t>
  </si>
  <si>
    <t>Level 4b Trait (Right Hand Side)</t>
  </si>
  <si>
    <t>Decoy Kit</t>
  </si>
  <si>
    <t>fabricatordecoykit</t>
  </si>
  <si>
    <t>trait3b</t>
  </si>
  <si>
    <t>Level 5a Trait (Left Hand Side)</t>
  </si>
  <si>
    <t>Great minds think alike</t>
  </si>
  <si>
    <t xml:space="preserve">Whenever a hero plays an Enchantment, shuffle into your deck a copy of it that costs 2 more and can target any hero. </t>
  </si>
  <si>
    <t>trait4a</t>
  </si>
  <si>
    <t>Level 5b Trait (Right Hand Side)</t>
  </si>
  <si>
    <t>The great wall</t>
  </si>
  <si>
    <t>At end of turn, all heroes gain 10 Block and Shield for every Taunt you have.</t>
  </si>
  <si>
    <t>EndTurn</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</si>
  <si>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</si>
  <si>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</si>
  <si>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</si>
  <si>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</si>
  <si>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</si>
  <si>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</si>
  <si>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</si>
  <si>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</si>
  <si>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</si>
  <si>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</si>
  <si>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</si>
  <si>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obsidianWarrior</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</si>
  <si>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</si>
  <si>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</si>
  <si>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</si>
  <si>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</si>
  <si>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</si>
  <si>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</si>
  <si>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</si>
  <si>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</si>
  <si>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</si>
  <si>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</si>
  <si>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</si>
  <si>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</si>
  <si>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</si>
  <si>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</si>
  <si>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</si>
  <si>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</si>
  <si>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</si>
  <si>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</si>
  <si>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</si>
  <si>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</si>
  <si>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</si>
  <si>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</si>
  <si>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</si>
  <si>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</si>
  <si>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</si>
  <si>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</si>
  <si>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</si>
  <si>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</si>
  <si>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</si>
  <si>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</si>
  <si>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</si>
  <si>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</si>
  <si>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</si>
  <si>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</si>
  <si>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</si>
  <si>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</si>
  <si>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</si>
  <si>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if possible can you make the sprite and everything one of the characters from obsidian uprising (im not picky just dont know/remeber any of their names or how to get their sprites)</t>
  </si>
  <si>
    <t>Valid Pack Names:</t>
  </si>
  <si>
    <t xml:space="preserve">Field </t>
  </si>
  <si>
    <t>aeromancer</t>
  </si>
  <si>
    <t>enchanter</t>
  </si>
  <si>
    <t>justicar</t>
  </si>
  <si>
    <t>scribe</t>
  </si>
  <si>
    <t>Card0</t>
  </si>
  <si>
    <t>ChallengePack0</t>
  </si>
  <si>
    <t>avenger</t>
  </si>
  <si>
    <t>explorer</t>
  </si>
  <si>
    <t>marauder</t>
  </si>
  <si>
    <t>seer</t>
  </si>
  <si>
    <t>Card1</t>
  </si>
  <si>
    <t>Defend</t>
  </si>
  <si>
    <t>ChallengePack1</t>
  </si>
  <si>
    <t>axman</t>
  </si>
  <si>
    <t>fallen</t>
  </si>
  <si>
    <t>mentalist</t>
  </si>
  <si>
    <t>shadowmancer</t>
  </si>
  <si>
    <t>Card2</t>
  </si>
  <si>
    <t>ChallengePack2</t>
  </si>
  <si>
    <t>bard</t>
  </si>
  <si>
    <t>fencer</t>
  </si>
  <si>
    <t>ninja</t>
  </si>
  <si>
    <t>shaman</t>
  </si>
  <si>
    <t>Card3</t>
  </si>
  <si>
    <t>Barricade</t>
  </si>
  <si>
    <t>ChallengePack3</t>
  </si>
  <si>
    <t>guardian</t>
  </si>
  <si>
    <t>bowman</t>
  </si>
  <si>
    <t>friar</t>
  </si>
  <si>
    <t>paladin</t>
  </si>
  <si>
    <t>skald</t>
  </si>
  <si>
    <t>Card4</t>
  </si>
  <si>
    <t>Rend</t>
  </si>
  <si>
    <t>ChallengePack4</t>
  </si>
  <si>
    <t>commander</t>
  </si>
  <si>
    <t>brawler</t>
  </si>
  <si>
    <t>glacier</t>
  </si>
  <si>
    <t>plague</t>
  </si>
  <si>
    <t>sorcerer</t>
  </si>
  <si>
    <t>ChallengePack5</t>
  </si>
  <si>
    <t>gladiator</t>
  </si>
  <si>
    <t>poisoner</t>
  </si>
  <si>
    <t>swordman</t>
  </si>
  <si>
    <t>ChallengePack6</t>
  </si>
  <si>
    <t>warlord</t>
  </si>
  <si>
    <t>crusader</t>
  </si>
  <si>
    <t>protector</t>
  </si>
  <si>
    <t>tempest</t>
  </si>
  <si>
    <t>cryomancer</t>
  </si>
  <si>
    <t>healer</t>
  </si>
  <si>
    <t>reaver</t>
  </si>
  <si>
    <t>defender</t>
  </si>
  <si>
    <t>heretic</t>
  </si>
  <si>
    <t>rogue</t>
  </si>
  <si>
    <t>witch</t>
  </si>
  <si>
    <t>destroyer</t>
  </si>
  <si>
    <t>hunter</t>
  </si>
  <si>
    <t>saint</t>
  </si>
  <si>
    <t>wizard</t>
  </si>
  <si>
    <t>devotee</t>
  </si>
  <si>
    <t>inferno</t>
  </si>
  <si>
    <t>scoundrel</t>
  </si>
  <si>
    <t>zealot</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</si>
  <si>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</si>
  <si>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</si>
  <si>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</si>
  <si>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</si>
  <si>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</si>
  <si>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</si>
  <si>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</si>
  <si>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</si>
  <si>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</si>
  <si>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</si>
  <si>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</si>
  <si>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</si>
  <si>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</si>
  <si>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</si>
  <si>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</si>
  <si>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</si>
  <si>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</si>
  <si>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</si>
  <si>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</si>
  <si>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</si>
  <si>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</si>
  <si>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</si>
  <si>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</si>
  <si>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</si>
  <si>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</si>
  <si>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</si>
  <si>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</si>
  <si>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</si>
  <si>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</si>
  <si>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</si>
  <si>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</si>
  <si>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</si>
  <si>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</si>
  <si>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</si>
  <si>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</si>
  <si>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</si>
  <si>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</si>
  <si>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</si>
  <si>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</si>
  <si>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</si>
  <si>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</si>
  <si>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</si>
  <si>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</si>
  <si>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</si>
  <si>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</si>
  <si>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</si>
  <si>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</si>
  <si>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</si>
  <si>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</si>
  <si>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</si>
  <si>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</si>
  <si>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</si>
  <si>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</si>
  <si>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</si>
  <si>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</si>
  <si>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</si>
  <si>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</si>
  <si>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</si>
  <si>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</si>
  <si>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</si>
  <si>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</si>
  <si>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</si>
  <si>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</si>
  <si>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</si>
  <si>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</si>
  <si>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</si>
  <si>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</si>
  <si>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</si>
  <si>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</si>
  <si>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fabricatortrait1a</t>
  </si>
  <si>
    <t>fabricatortrait1b</t>
  </si>
  <si>
    <t>fabricatortrait2a</t>
  </si>
  <si>
    <t>fabricatortrait2b</t>
  </si>
  <si>
    <t>fabricatortrait3a</t>
  </si>
  <si>
    <t>fabricatortrait3b</t>
  </si>
  <si>
    <t>fabricatortrait4a</t>
  </si>
  <si>
    <t>fabricatortrait4b</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</si>
</sst>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36.0"/>
      <color theme="1"/>
      <name val="Arial"/>
      <scheme val="minor"/>
    </font>
    <font>
      <sz val="12.0"/>
      <color theme="1"/>
      <name val="Arial"/>
    </font>
    <font>
      <sz val="18.0"/>
      <color theme="1"/>
      <name val="Arial"/>
      <scheme val="minor"/>
    </font>
  </fonts>
  <fills count="8">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s>
  <borders count="29">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37676"/>
      </left>
      <right style="thin">
        <color rgb="FFD37676"/>
      </right>
      <top style="thin">
        <color rgb="FFD37676"/>
      </top>
      <bottom style="thin">
        <color rgb="FFD37676"/>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0" fillId="0" fontId="3" numFmtId="0" xfId="0" applyFont="1"/>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5" fontId="3" numFmtId="0" xfId="0" applyAlignment="1" applyBorder="1" applyFont="1">
      <alignment readingOrder="0" shrinkToFit="0" vertical="center" wrapText="0"/>
    </xf>
    <xf borderId="14" fillId="2" fontId="3" numFmtId="0" xfId="0" applyAlignment="1" applyBorder="1" applyFont="1">
      <alignment shrinkToFit="0" vertical="center" wrapText="0"/>
    </xf>
    <xf borderId="15" fillId="5" fontId="5" numFmtId="0" xfId="0" applyAlignment="1" applyBorder="1" applyFont="1">
      <alignment shrinkToFit="0" vertical="center" wrapText="0"/>
    </xf>
    <xf borderId="16" fillId="0" fontId="3" numFmtId="0" xfId="0" applyAlignment="1" applyBorder="1" applyFont="1">
      <alignment shrinkToFit="0" vertical="center" wrapText="0"/>
    </xf>
    <xf borderId="17"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8" fillId="2" fontId="5" numFmtId="0" xfId="0" applyAlignment="1" applyBorder="1" applyFont="1">
      <alignment readingOrder="0" shrinkToFit="0" vertical="center" wrapText="0"/>
    </xf>
    <xf borderId="19"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shrinkToFit="0" vertical="center" wrapText="0"/>
    </xf>
    <xf borderId="8" fillId="2" fontId="3" numFmtId="0" xfId="0" applyAlignment="1" applyBorder="1" applyFont="1">
      <alignment readingOrder="0" shrinkToFit="0" vertical="center" wrapText="0"/>
    </xf>
    <xf borderId="20" fillId="0" fontId="5" numFmtId="0" xfId="0" applyAlignment="1" applyBorder="1" applyFont="1">
      <alignment shrinkToFit="0" vertical="center" wrapText="0"/>
    </xf>
    <xf borderId="21" fillId="0" fontId="3" numFmtId="0" xfId="0" applyAlignment="1" applyBorder="1" applyFont="1">
      <alignment shrinkToFit="0" vertical="center" wrapText="0"/>
    </xf>
    <xf borderId="22" fillId="0" fontId="5" numFmtId="0" xfId="0" applyAlignment="1" applyBorder="1" applyFont="1">
      <alignment shrinkToFit="0" vertical="center" wrapText="0"/>
    </xf>
    <xf borderId="23"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4" fillId="0" fontId="13" numFmtId="0" xfId="0" applyAlignment="1" applyBorder="1" applyFont="1">
      <alignment readingOrder="0" shrinkToFit="0" vertical="center" wrapText="1"/>
    </xf>
    <xf borderId="23" fillId="0" fontId="3" numFmtId="0" xfId="0" applyAlignment="1" applyBorder="1" applyFont="1">
      <alignment shrinkToFit="0" vertical="center" wrapText="0"/>
    </xf>
    <xf borderId="25" fillId="0" fontId="3" numFmtId="0" xfId="0" applyAlignment="1" applyBorder="1" applyFont="1">
      <alignment shrinkToFit="0" vertical="center" wrapText="0"/>
    </xf>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9" fillId="6" fontId="3" numFmtId="0" xfId="0" applyAlignment="1" applyBorder="1" applyFont="1">
      <alignment readingOrder="0" shrinkToFit="0" vertical="center" wrapText="0"/>
    </xf>
    <xf borderId="26" fillId="2" fontId="14" numFmtId="0" xfId="0" applyAlignment="1" applyBorder="1" applyFont="1">
      <alignment shrinkToFit="0" vertical="center" wrapText="0"/>
    </xf>
    <xf borderId="12" fillId="6" fontId="3"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0" fillId="0" fontId="17" numFmtId="0" xfId="0" applyAlignment="1" applyFont="1">
      <alignment readingOrder="0"/>
    </xf>
    <xf borderId="19" fillId="6" fontId="3" numFmtId="0" xfId="0" applyAlignment="1" applyBorder="1" applyFont="1">
      <alignment shrinkToFit="0" vertical="center" wrapText="0"/>
    </xf>
    <xf borderId="0" fillId="0" fontId="18" numFmtId="0" xfId="0" applyAlignment="1" applyFont="1">
      <alignment horizontal="left" readingOrder="0"/>
    </xf>
    <xf borderId="0" fillId="0" fontId="19" numFmtId="0" xfId="0" applyAlignment="1" applyFont="1">
      <alignment readingOrder="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8" fillId="2" fontId="3" numFmtId="0" xfId="0" applyAlignment="1" applyBorder="1" applyFont="1">
      <alignment readingOrder="0" shrinkToFit="0" vertical="center" wrapText="0"/>
    </xf>
    <xf borderId="27" fillId="3" fontId="5" numFmtId="0" xfId="0" applyAlignment="1" applyBorder="1" applyFont="1">
      <alignment readingOrder="0" shrinkToFit="0" vertical="center" wrapText="0"/>
    </xf>
    <xf borderId="15" fillId="5" fontId="3" numFmtId="0" xfId="0" applyAlignment="1" applyBorder="1" applyFont="1">
      <alignment readingOrder="0" shrinkToFit="0" vertical="center" wrapText="0"/>
    </xf>
    <xf borderId="26" fillId="2" fontId="3" numFmtId="0" xfId="0" applyAlignment="1" applyBorder="1" applyFont="1">
      <alignment shrinkToFit="0" vertical="center" wrapText="0"/>
    </xf>
    <xf borderId="28"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9">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E22" displayName="Trait_Info" name="Trait_Info" id="4">
  <tableColumns count="5">
    <tableColumn name="Field" id="1"/>
    <tableColumn name="Trait Name" id="2"/>
    <tableColumn name="Description" id="3"/>
    <tableColumn name="Trait Activation" id="4"/>
    <tableColumn name="Enchantment ID" id="5"/>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tr">
        <f>concat("fabricator",lower(Substitute(SUBSTITUTE(E3," ",""),"'","")))</f>
        <v>fabricatorhandheldsentry</v>
      </c>
      <c r="H3" s="28"/>
      <c r="I3" s="14"/>
      <c r="J3" s="24" t="s">
        <v>23</v>
      </c>
      <c r="K3" s="23">
        <v>15.0</v>
      </c>
    </row>
    <row r="4">
      <c r="A4" s="22" t="s">
        <v>24</v>
      </c>
      <c r="B4" s="23" t="s">
        <v>25</v>
      </c>
      <c r="D4" s="24" t="s">
        <v>26</v>
      </c>
      <c r="E4" s="25" t="s">
        <v>27</v>
      </c>
      <c r="F4" s="25">
        <v>1.0</v>
      </c>
      <c r="G4" s="27" t="str">
        <f t="shared" ref="G4:G9" si="1">lower(Substitute(SUBSTITUTE(E4," ",""),"'",""))</f>
        <v>barricade</v>
      </c>
      <c r="H4" s="29" t="str">
        <f t="shared" ref="H4:H10" si="2">CONCATENATE($H$13,F4,$H$14,G4,$H$15)</f>
        <v>"{\n    \"UnitsInDeck\": 1,\n    \"Card\": \"barricade\"\n}"</v>
      </c>
      <c r="I4" s="14"/>
      <c r="J4" s="24" t="s">
        <v>28</v>
      </c>
      <c r="K4" s="23">
        <v>116.0</v>
      </c>
    </row>
    <row r="5">
      <c r="A5" s="22" t="s">
        <v>29</v>
      </c>
      <c r="B5" s="30" t="s">
        <v>30</v>
      </c>
      <c r="D5" s="24" t="s">
        <v>31</v>
      </c>
      <c r="E5" s="25" t="s">
        <v>32</v>
      </c>
      <c r="F5" s="25">
        <v>1.0</v>
      </c>
      <c r="G5" s="27" t="str">
        <f t="shared" si="1"/>
        <v>provoke</v>
      </c>
      <c r="H5" s="29" t="str">
        <f t="shared" si="2"/>
        <v>"{\n    \"UnitsInDeck\": 1,\n    \"Card\": \"provoke\"\n}"</v>
      </c>
      <c r="I5" s="14"/>
      <c r="J5" s="24" t="s">
        <v>33</v>
      </c>
      <c r="K5" s="23" t="s">
        <v>34</v>
      </c>
    </row>
    <row r="6">
      <c r="A6" s="22" t="s">
        <v>35</v>
      </c>
      <c r="B6" s="30" t="s">
        <v>36</v>
      </c>
      <c r="D6" s="24" t="s">
        <v>37</v>
      </c>
      <c r="E6" s="25" t="s">
        <v>38</v>
      </c>
      <c r="F6" s="25">
        <v>3.0</v>
      </c>
      <c r="G6" s="27" t="str">
        <f t="shared" si="1"/>
        <v>stoneskin</v>
      </c>
      <c r="H6" s="29" t="str">
        <f t="shared" si="2"/>
        <v>"{\n    \"UnitsInDeck\": 3,\n    \"Card\": \"stoneskin\"\n}"</v>
      </c>
      <c r="I6" s="14"/>
      <c r="J6" s="24" t="s">
        <v>39</v>
      </c>
      <c r="K6" s="23">
        <v>20.0</v>
      </c>
      <c r="M6" s="31" t="str">
        <f>HpLevel</f>
        <v>[0,5,10,15,15]</v>
      </c>
      <c r="N6" s="31" t="str">
        <f>if(left(M6,1)="[",M6,CONCATENATE("[",M6))</f>
        <v>[0,5,10,15,15]</v>
      </c>
      <c r="O6" s="31" t="str">
        <f>if(right(N6,1)="]",N6,CONCATENATE(N6,"]"))</f>
        <v>[0,5,10,15,15]</v>
      </c>
    </row>
    <row r="7">
      <c r="A7" s="22" t="s">
        <v>40</v>
      </c>
      <c r="B7" s="30" t="b">
        <v>1</v>
      </c>
      <c r="D7" s="24" t="s">
        <v>41</v>
      </c>
      <c r="E7" s="25" t="s">
        <v>42</v>
      </c>
      <c r="F7" s="25">
        <v>2.0</v>
      </c>
      <c r="G7" s="27" t="str">
        <f t="shared" si="1"/>
        <v>shrapnelshot</v>
      </c>
      <c r="H7" s="29" t="str">
        <f t="shared" si="2"/>
        <v>"{\n    \"UnitsInDeck\": 2,\n    \"Card\": \"shrapnelshot\"\n}"</v>
      </c>
      <c r="I7" s="14"/>
      <c r="J7" s="24" t="s">
        <v>43</v>
      </c>
      <c r="K7" s="23">
        <v>15.0</v>
      </c>
    </row>
    <row r="8">
      <c r="A8" s="22" t="s">
        <v>44</v>
      </c>
      <c r="B8" s="23" t="s">
        <v>45</v>
      </c>
      <c r="D8" s="24" t="s">
        <v>46</v>
      </c>
      <c r="E8" s="25" t="s">
        <v>47</v>
      </c>
      <c r="F8" s="25">
        <v>3.0</v>
      </c>
      <c r="G8" s="27" t="str">
        <f t="shared" si="1"/>
        <v>quickshot</v>
      </c>
      <c r="H8" s="29" t="str">
        <f t="shared" si="2"/>
        <v>"{\n    \"UnitsInDeck\": 3,\n    \"Card\": \"quickshot\"\n}"</v>
      </c>
      <c r="I8" s="14"/>
      <c r="J8" s="24" t="s">
        <v>48</v>
      </c>
      <c r="K8" s="23">
        <v>10.0</v>
      </c>
    </row>
    <row r="9">
      <c r="A9" s="22" t="s">
        <v>49</v>
      </c>
      <c r="B9" s="23" t="s">
        <v>50</v>
      </c>
      <c r="D9" s="24" t="s">
        <v>51</v>
      </c>
      <c r="E9" s="25" t="s">
        <v>52</v>
      </c>
      <c r="F9" s="25">
        <v>4.0</v>
      </c>
      <c r="G9" s="27" t="str">
        <f t="shared" si="1"/>
        <v>intercept</v>
      </c>
      <c r="H9" s="29" t="str">
        <f t="shared" si="2"/>
        <v>"{\n    \"UnitsInDeck\": 4,\n    \"Card\": \"intercept\"\n}"</v>
      </c>
      <c r="I9" s="14"/>
      <c r="J9" s="24" t="s">
        <v>53</v>
      </c>
      <c r="K9" s="23">
        <v>5.0</v>
      </c>
    </row>
    <row r="10">
      <c r="A10" s="32" t="s">
        <v>54</v>
      </c>
      <c r="B10" s="33"/>
      <c r="D10" s="24" t="s">
        <v>55</v>
      </c>
      <c r="E10" s="25" t="s">
        <v>56</v>
      </c>
      <c r="F10" s="34">
        <v>1.0</v>
      </c>
      <c r="G10" s="27" t="str">
        <f>concat(SubclassID,lower(Substitute(SUBSTITUTE(E10," ",""),"'","")))</f>
        <v>fabricatormultipurposekit</v>
      </c>
      <c r="H10" s="29" t="str">
        <f t="shared" si="2"/>
        <v>"{\n    \"UnitsInDeck\": 1,\n    \"Card\": \"fabricatormultipurposekit\"\n}"</v>
      </c>
      <c r="I10" s="14"/>
      <c r="J10" s="24" t="s">
        <v>57</v>
      </c>
      <c r="K10" s="23">
        <v>10.0</v>
      </c>
    </row>
    <row r="11">
      <c r="A11" s="13"/>
      <c r="B11" s="13"/>
      <c r="D11" s="32" t="s">
        <v>58</v>
      </c>
      <c r="E11" s="35"/>
      <c r="F11" s="36">
        <f>sum(F4:F10)</f>
        <v>15</v>
      </c>
      <c r="G11" s="37"/>
      <c r="H11" s="38"/>
      <c r="I11" s="14"/>
      <c r="J11" s="24" t="s">
        <v>59</v>
      </c>
      <c r="K11" s="23">
        <v>-10.0</v>
      </c>
    </row>
    <row r="12">
      <c r="A12" s="13"/>
      <c r="B12" s="39" t="str">
        <f>lower(SUBSTITUTE(B4," ",""))</f>
        <v>fabricator</v>
      </c>
      <c r="D12" s="3" t="s">
        <v>60</v>
      </c>
      <c r="H12" s="13"/>
      <c r="I12" s="14"/>
      <c r="J12" s="24" t="s">
        <v>61</v>
      </c>
      <c r="K12" s="23">
        <v>10.0</v>
      </c>
    </row>
    <row r="13">
      <c r="H13" s="40" t="s">
        <v>62</v>
      </c>
      <c r="I13" s="14"/>
      <c r="J13" s="24" t="s">
        <v>63</v>
      </c>
      <c r="K13" s="23">
        <v>0.0</v>
      </c>
    </row>
    <row r="14">
      <c r="D14" s="3" t="s">
        <v>64</v>
      </c>
      <c r="H14" s="40" t="s">
        <v>65</v>
      </c>
      <c r="I14" s="14"/>
      <c r="J14" s="24" t="s">
        <v>66</v>
      </c>
      <c r="K14" s="23">
        <v>15.0</v>
      </c>
    </row>
    <row r="15">
      <c r="D15" s="3" t="s">
        <v>67</v>
      </c>
      <c r="H15" s="40" t="s">
        <v>68</v>
      </c>
      <c r="I15" s="14"/>
      <c r="J15" s="41" t="s">
        <v>69</v>
      </c>
      <c r="K15" s="42">
        <v>1.0</v>
      </c>
    </row>
    <row r="16">
      <c r="D16" s="3" t="s">
        <v>70</v>
      </c>
      <c r="G16" s="43"/>
      <c r="H16" s="13"/>
      <c r="I16" s="14"/>
      <c r="J16" s="44" t="s">
        <v>71</v>
      </c>
      <c r="K16" s="33">
        <v>3.0</v>
      </c>
    </row>
    <row r="17">
      <c r="H17" s="13"/>
      <c r="I17" s="14"/>
    </row>
    <row r="18">
      <c r="H18" s="13"/>
      <c r="I18" s="14"/>
    </row>
    <row r="19">
      <c r="D19" s="3" t="s">
        <v>72</v>
      </c>
      <c r="H19" s="13"/>
      <c r="I19" s="14"/>
    </row>
    <row r="20">
      <c r="H20" s="13"/>
      <c r="I20" s="14"/>
    </row>
    <row r="21">
      <c r="H21" s="13"/>
      <c r="I21" s="14"/>
    </row>
    <row r="22">
      <c r="H22" s="13"/>
      <c r="I22" s="14"/>
    </row>
    <row r="23">
      <c r="A23" s="45"/>
      <c r="B23" s="45"/>
      <c r="H23" s="13"/>
      <c r="I23" s="14"/>
    </row>
    <row r="24">
      <c r="A24" s="45"/>
      <c r="B24" s="45"/>
      <c r="H24" s="13"/>
      <c r="I24" s="14"/>
    </row>
    <row r="25">
      <c r="A25" s="45"/>
      <c r="B25" s="45"/>
      <c r="H25" s="13"/>
      <c r="I25" s="14"/>
    </row>
    <row r="26">
      <c r="A26" s="45"/>
      <c r="B26" s="45"/>
      <c r="H26" s="13"/>
      <c r="I26" s="14"/>
    </row>
    <row r="27">
      <c r="A27" s="45"/>
      <c r="B27" s="45"/>
      <c r="H27" s="13"/>
      <c r="I27" s="14"/>
    </row>
    <row r="28">
      <c r="A28" s="45"/>
      <c r="B28" s="45"/>
      <c r="H28" s="13"/>
      <c r="I28" s="14"/>
    </row>
    <row r="29">
      <c r="A29" s="45"/>
      <c r="B29" s="45"/>
      <c r="H29" s="13"/>
      <c r="I29" s="14"/>
    </row>
    <row r="30">
      <c r="A30" s="45"/>
      <c r="B30" s="45"/>
      <c r="H30" s="13"/>
      <c r="I30" s="14"/>
    </row>
    <row r="31">
      <c r="A31" s="45"/>
      <c r="B31" s="45"/>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9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0: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5" max="5" width="58.13"/>
    <col hidden="1" min="6" max="6" width="12.63"/>
  </cols>
  <sheetData>
    <row r="1">
      <c r="A1" s="46"/>
      <c r="B1" s="7"/>
      <c r="C1" s="7"/>
      <c r="E1" s="7"/>
      <c r="F1" s="13"/>
    </row>
    <row r="2">
      <c r="A2" s="47" t="s">
        <v>13</v>
      </c>
      <c r="B2" s="48" t="s">
        <v>73</v>
      </c>
      <c r="C2" s="48" t="s">
        <v>44</v>
      </c>
      <c r="D2" s="49" t="s">
        <v>74</v>
      </c>
      <c r="E2" s="50" t="s">
        <v>75</v>
      </c>
      <c r="F2" s="13"/>
      <c r="H2" s="13"/>
    </row>
    <row r="3">
      <c r="A3" s="24" t="s">
        <v>76</v>
      </c>
      <c r="B3" s="25" t="s">
        <v>77</v>
      </c>
      <c r="C3" s="25" t="s">
        <v>78</v>
      </c>
      <c r="D3" s="51" t="s">
        <v>79</v>
      </c>
      <c r="E3" s="52"/>
      <c r="F3" s="13" t="s">
        <v>80</v>
      </c>
      <c r="H3" s="13"/>
    </row>
    <row r="4">
      <c r="A4" s="24" t="s">
        <v>81</v>
      </c>
      <c r="B4" s="25" t="s">
        <v>82</v>
      </c>
      <c r="C4" s="53"/>
      <c r="D4" s="54" t="s">
        <v>83</v>
      </c>
      <c r="E4" s="23" t="s">
        <v>84</v>
      </c>
      <c r="F4" s="13" t="s">
        <v>85</v>
      </c>
      <c r="H4" s="13"/>
    </row>
    <row r="5">
      <c r="A5" s="24" t="s">
        <v>86</v>
      </c>
      <c r="B5" s="25" t="s">
        <v>87</v>
      </c>
      <c r="C5" s="53"/>
      <c r="D5" s="54" t="s">
        <v>83</v>
      </c>
      <c r="E5" s="23" t="s">
        <v>88</v>
      </c>
      <c r="F5" s="13" t="s">
        <v>89</v>
      </c>
      <c r="H5" s="13"/>
    </row>
    <row r="6">
      <c r="A6" s="24" t="s">
        <v>90</v>
      </c>
      <c r="B6" s="25" t="s">
        <v>91</v>
      </c>
      <c r="C6" s="25" t="s">
        <v>92</v>
      </c>
      <c r="D6" s="51" t="s">
        <v>93</v>
      </c>
      <c r="E6" s="52"/>
      <c r="F6" s="13" t="s">
        <v>94</v>
      </c>
      <c r="H6" s="13"/>
    </row>
    <row r="7">
      <c r="A7" s="24" t="s">
        <v>95</v>
      </c>
      <c r="B7" s="25" t="s">
        <v>96</v>
      </c>
      <c r="C7" s="25" t="s">
        <v>97</v>
      </c>
      <c r="D7" s="51" t="s">
        <v>83</v>
      </c>
      <c r="E7" s="52"/>
      <c r="F7" s="13" t="s">
        <v>98</v>
      </c>
      <c r="H7" s="13"/>
    </row>
    <row r="8">
      <c r="A8" s="24" t="s">
        <v>99</v>
      </c>
      <c r="B8" s="25" t="s">
        <v>100</v>
      </c>
      <c r="C8" s="53"/>
      <c r="D8" s="54" t="s">
        <v>83</v>
      </c>
      <c r="E8" s="23" t="s">
        <v>101</v>
      </c>
      <c r="F8" s="13" t="s">
        <v>102</v>
      </c>
      <c r="H8" s="13"/>
    </row>
    <row r="9">
      <c r="A9" s="24" t="s">
        <v>103</v>
      </c>
      <c r="B9" s="25" t="s">
        <v>104</v>
      </c>
      <c r="C9" s="53"/>
      <c r="D9" s="54" t="s">
        <v>83</v>
      </c>
      <c r="E9" s="23" t="s">
        <v>105</v>
      </c>
      <c r="F9" s="13" t="s">
        <v>106</v>
      </c>
      <c r="H9" s="13"/>
    </row>
    <row r="10">
      <c r="A10" s="24" t="s">
        <v>107</v>
      </c>
      <c r="B10" s="25" t="s">
        <v>108</v>
      </c>
      <c r="C10" s="25" t="s">
        <v>109</v>
      </c>
      <c r="D10" s="51" t="s">
        <v>79</v>
      </c>
      <c r="E10" s="52"/>
      <c r="F10" s="13" t="s">
        <v>110</v>
      </c>
      <c r="H10" s="13"/>
    </row>
    <row r="11">
      <c r="A11" s="24" t="s">
        <v>111</v>
      </c>
      <c r="B11" s="25" t="s">
        <v>112</v>
      </c>
      <c r="C11" s="25" t="s">
        <v>113</v>
      </c>
      <c r="D11" s="51" t="s">
        <v>114</v>
      </c>
      <c r="E11" s="52"/>
      <c r="F11" s="13" t="s">
        <v>115</v>
      </c>
      <c r="H11" s="13"/>
    </row>
    <row r="12">
      <c r="A12" s="55"/>
      <c r="D12" s="56"/>
      <c r="F12" s="13"/>
      <c r="H12" s="13"/>
    </row>
    <row r="13">
      <c r="A13" s="57"/>
      <c r="C13" s="58"/>
      <c r="D13" s="59"/>
      <c r="E13" s="60"/>
      <c r="F13" s="13"/>
      <c r="H13" s="13"/>
    </row>
    <row r="14">
      <c r="A14" s="41" t="s">
        <v>116</v>
      </c>
      <c r="B14" s="53" t="str">
        <f>concat(lower(substitute(Subclass," ","")),F3)</f>
        <v>fabricatortrait0</v>
      </c>
      <c r="D14" s="56"/>
      <c r="F14" s="13"/>
      <c r="H14" s="13"/>
    </row>
    <row r="15">
      <c r="A15" s="41" t="s">
        <v>117</v>
      </c>
      <c r="B15" s="53" t="str">
        <f>concat(lower(substitute(Subclass," ","")),F4)</f>
        <v>fabricatortrait1a</v>
      </c>
      <c r="D15" s="61"/>
      <c r="F15" s="13"/>
      <c r="H15" s="13"/>
    </row>
    <row r="16">
      <c r="A16" s="41" t="s">
        <v>118</v>
      </c>
      <c r="B16" s="53" t="str">
        <f>concat(lower(substitute(Subclass," ","")),F5)</f>
        <v>fabricatortrait1b</v>
      </c>
      <c r="D16" s="56"/>
      <c r="F16" s="13"/>
      <c r="H16" s="13"/>
    </row>
    <row r="17">
      <c r="A17" s="41" t="s">
        <v>119</v>
      </c>
      <c r="B17" s="53" t="str">
        <f>concat(lower(substitute(Subclass," ","")),F6)</f>
        <v>fabricatortrait2a</v>
      </c>
      <c r="D17" s="61"/>
      <c r="F17" s="13"/>
      <c r="H17" s="13"/>
    </row>
    <row r="18">
      <c r="A18" s="41" t="s">
        <v>120</v>
      </c>
      <c r="B18" s="53" t="str">
        <f>concat(lower(substitute(Subclass," ","")),F7)</f>
        <v>fabricatortrait2b</v>
      </c>
      <c r="D18" s="56"/>
      <c r="F18" s="13"/>
      <c r="H18" s="13"/>
    </row>
    <row r="19">
      <c r="A19" s="41" t="s">
        <v>121</v>
      </c>
      <c r="B19" s="53" t="str">
        <f>concat(lower(substitute(Subclass," ","")),F8)</f>
        <v>fabricatortrait3a</v>
      </c>
      <c r="D19" s="61"/>
      <c r="F19" s="13"/>
      <c r="H19" s="13"/>
    </row>
    <row r="20">
      <c r="A20" s="41" t="s">
        <v>122</v>
      </c>
      <c r="B20" s="53" t="str">
        <f>concat(lower(substitute(Subclass," ","")),F9)</f>
        <v>fabricatortrait3b</v>
      </c>
      <c r="D20" s="56"/>
      <c r="F20" s="13"/>
      <c r="H20" s="13"/>
    </row>
    <row r="21">
      <c r="A21" s="41" t="s">
        <v>123</v>
      </c>
      <c r="B21" s="53" t="str">
        <f>concat(lower(substitute(Subclass," ","")),F10)</f>
        <v>fabricatortrait4a</v>
      </c>
      <c r="D21" s="61"/>
      <c r="F21" s="13"/>
      <c r="H21" s="13"/>
    </row>
    <row r="22">
      <c r="A22" s="44" t="s">
        <v>124</v>
      </c>
      <c r="B22" s="35" t="str">
        <f>concat(lower(substitute(Subclass," ","")),F11)</f>
        <v>fabricatortrait4b</v>
      </c>
      <c r="D22" s="62"/>
      <c r="F22" s="13"/>
      <c r="H22" s="13"/>
    </row>
    <row r="23">
      <c r="F23" s="13"/>
      <c r="H23" s="13"/>
    </row>
    <row r="24">
      <c r="F24" s="13"/>
      <c r="H24" s="13"/>
    </row>
    <row r="25">
      <c r="A25" s="12"/>
      <c r="F25" s="13"/>
      <c r="H25" s="13"/>
    </row>
    <row r="26">
      <c r="F26" s="13"/>
      <c r="H26" s="13"/>
    </row>
    <row r="27">
      <c r="F27" s="13"/>
      <c r="H27" s="13"/>
    </row>
    <row r="28">
      <c r="F28" s="13"/>
      <c r="H28" s="13"/>
    </row>
    <row r="29">
      <c r="F29" s="13"/>
      <c r="H29" s="13"/>
    </row>
    <row r="30">
      <c r="F30" s="13"/>
      <c r="H30" s="13"/>
    </row>
    <row r="31">
      <c r="F31" s="13"/>
      <c r="H31" s="13"/>
    </row>
    <row r="32">
      <c r="F32" s="13"/>
      <c r="H32" s="13"/>
    </row>
    <row r="33">
      <c r="F33" s="13"/>
      <c r="H33" s="13"/>
    </row>
    <row r="34">
      <c r="F34" s="13"/>
      <c r="H34" s="13"/>
    </row>
    <row r="35">
      <c r="F35" s="13"/>
      <c r="H35" s="13"/>
    </row>
    <row r="36">
      <c r="F36" s="13"/>
      <c r="H36" s="13"/>
    </row>
    <row r="37">
      <c r="F37" s="13"/>
      <c r="H37" s="13"/>
    </row>
    <row r="38">
      <c r="F38" s="13"/>
    </row>
    <row r="39">
      <c r="F39" s="13"/>
    </row>
    <row r="40">
      <c r="F40" s="13"/>
    </row>
    <row r="41">
      <c r="F41" s="13"/>
    </row>
    <row r="42">
      <c r="F42" s="13"/>
    </row>
    <row r="43">
      <c r="F43" s="13"/>
    </row>
    <row r="44">
      <c r="F44" s="13"/>
    </row>
    <row r="45">
      <c r="F45" s="13"/>
    </row>
    <row r="46">
      <c r="F46" s="13"/>
    </row>
    <row r="47">
      <c r="F47" s="13"/>
    </row>
    <row r="48">
      <c r="F48" s="13"/>
    </row>
    <row r="49">
      <c r="F49" s="13"/>
    </row>
    <row r="50">
      <c r="F50" s="13"/>
    </row>
    <row r="51">
      <c r="F51" s="13"/>
    </row>
    <row r="52">
      <c r="F52" s="13"/>
    </row>
    <row r="53">
      <c r="F53" s="13"/>
    </row>
    <row r="54">
      <c r="F54" s="13"/>
    </row>
    <row r="55">
      <c r="F55" s="13"/>
    </row>
    <row r="56">
      <c r="F56" s="13"/>
    </row>
    <row r="57">
      <c r="F57" s="13"/>
    </row>
    <row r="58">
      <c r="F58" s="13"/>
    </row>
    <row r="59">
      <c r="F59" s="13"/>
    </row>
    <row r="60">
      <c r="F60" s="13"/>
    </row>
    <row r="61">
      <c r="F61" s="13"/>
    </row>
    <row r="62">
      <c r="F62" s="13"/>
    </row>
    <row r="63">
      <c r="F63" s="13"/>
    </row>
    <row r="64">
      <c r="F64" s="13"/>
    </row>
    <row r="65">
      <c r="F65" s="13"/>
    </row>
    <row r="66">
      <c r="F66" s="13"/>
    </row>
    <row r="67">
      <c r="F67" s="13"/>
    </row>
    <row r="68">
      <c r="F68" s="13"/>
    </row>
    <row r="69">
      <c r="F69" s="13"/>
    </row>
    <row r="70">
      <c r="F70" s="13"/>
    </row>
    <row r="71">
      <c r="F71" s="13"/>
    </row>
    <row r="72">
      <c r="F72" s="13"/>
    </row>
    <row r="73">
      <c r="F73" s="13"/>
    </row>
    <row r="74">
      <c r="F74" s="13"/>
    </row>
    <row r="75">
      <c r="F75" s="13"/>
    </row>
    <row r="76">
      <c r="F76" s="13"/>
    </row>
    <row r="77">
      <c r="F77" s="13"/>
    </row>
    <row r="78">
      <c r="F78" s="13"/>
    </row>
    <row r="79">
      <c r="F79" s="13"/>
    </row>
    <row r="80">
      <c r="F80" s="13"/>
    </row>
    <row r="81">
      <c r="F81" s="13"/>
    </row>
    <row r="82">
      <c r="F82" s="13"/>
    </row>
    <row r="83">
      <c r="F83" s="13"/>
    </row>
    <row r="84">
      <c r="F84" s="13"/>
    </row>
    <row r="85">
      <c r="F85" s="13"/>
    </row>
    <row r="86">
      <c r="F86" s="13"/>
    </row>
    <row r="87">
      <c r="F87" s="13"/>
    </row>
    <row r="88">
      <c r="F88" s="13"/>
    </row>
    <row r="89">
      <c r="F89" s="13"/>
    </row>
    <row r="90">
      <c r="F90" s="13"/>
    </row>
    <row r="91">
      <c r="F91" s="13"/>
    </row>
    <row r="92">
      <c r="F92" s="13"/>
    </row>
    <row r="93">
      <c r="F93" s="13"/>
    </row>
    <row r="94">
      <c r="F94" s="13"/>
    </row>
    <row r="95">
      <c r="F95" s="13"/>
    </row>
    <row r="96">
      <c r="F96" s="13"/>
    </row>
    <row r="97">
      <c r="F97" s="13"/>
    </row>
    <row r="98">
      <c r="F98" s="13"/>
    </row>
    <row r="99">
      <c r="F99" s="13"/>
    </row>
    <row r="100">
      <c r="F100" s="13"/>
    </row>
    <row r="101">
      <c r="F101" s="13"/>
    </row>
    <row r="102">
      <c r="F102" s="13"/>
    </row>
    <row r="103">
      <c r="F103" s="13"/>
    </row>
    <row r="104">
      <c r="F104" s="13"/>
    </row>
    <row r="105">
      <c r="F105" s="13"/>
    </row>
    <row r="106">
      <c r="F106" s="13"/>
    </row>
    <row r="107">
      <c r="F107" s="13"/>
    </row>
    <row r="108">
      <c r="F108" s="13"/>
    </row>
    <row r="109">
      <c r="F109" s="13"/>
    </row>
    <row r="110">
      <c r="F110" s="13"/>
    </row>
    <row r="111">
      <c r="F111" s="13"/>
    </row>
    <row r="112">
      <c r="F112" s="13"/>
    </row>
    <row r="113">
      <c r="F113" s="13"/>
    </row>
    <row r="114">
      <c r="F114" s="13"/>
    </row>
    <row r="115">
      <c r="F115" s="13"/>
    </row>
    <row r="116">
      <c r="F116" s="13"/>
    </row>
    <row r="117">
      <c r="F117" s="13"/>
    </row>
    <row r="118">
      <c r="F118" s="13"/>
    </row>
    <row r="119">
      <c r="F119" s="13"/>
    </row>
    <row r="120">
      <c r="F120" s="13"/>
    </row>
    <row r="121">
      <c r="F121" s="13"/>
    </row>
    <row r="122">
      <c r="F122" s="13"/>
    </row>
    <row r="123">
      <c r="F123" s="13"/>
    </row>
    <row r="124">
      <c r="F124" s="13"/>
    </row>
    <row r="125">
      <c r="F125" s="13"/>
    </row>
    <row r="126">
      <c r="F126" s="13"/>
    </row>
    <row r="127">
      <c r="F127" s="13"/>
    </row>
    <row r="128">
      <c r="F128" s="13"/>
    </row>
    <row r="129">
      <c r="F129" s="13"/>
    </row>
    <row r="130">
      <c r="F130" s="13"/>
    </row>
    <row r="131">
      <c r="F131" s="13"/>
    </row>
    <row r="132">
      <c r="F132" s="13"/>
    </row>
    <row r="133">
      <c r="F133" s="13"/>
    </row>
    <row r="134">
      <c r="F134" s="13"/>
    </row>
    <row r="135">
      <c r="F135" s="13"/>
    </row>
    <row r="136">
      <c r="F136" s="13"/>
    </row>
    <row r="137">
      <c r="F137" s="13"/>
    </row>
    <row r="138">
      <c r="F138" s="13"/>
    </row>
    <row r="139">
      <c r="F139" s="13"/>
    </row>
    <row r="140">
      <c r="F140" s="13"/>
    </row>
    <row r="141">
      <c r="F141" s="13"/>
    </row>
    <row r="142">
      <c r="F142" s="13"/>
    </row>
    <row r="143">
      <c r="F143" s="13"/>
    </row>
    <row r="144">
      <c r="F144" s="13"/>
    </row>
    <row r="145">
      <c r="F145" s="13"/>
    </row>
    <row r="146">
      <c r="F146" s="13"/>
    </row>
    <row r="147">
      <c r="F147" s="13"/>
    </row>
    <row r="148">
      <c r="F148" s="13"/>
    </row>
    <row r="149">
      <c r="F149" s="13"/>
    </row>
    <row r="150">
      <c r="F150" s="13"/>
    </row>
    <row r="151">
      <c r="F151" s="13"/>
    </row>
    <row r="152">
      <c r="F152" s="13"/>
    </row>
    <row r="153">
      <c r="F153" s="13"/>
    </row>
    <row r="154">
      <c r="F154" s="13"/>
    </row>
    <row r="155">
      <c r="F155" s="13"/>
    </row>
    <row r="156">
      <c r="F156" s="13"/>
    </row>
    <row r="157">
      <c r="F157" s="13"/>
    </row>
    <row r="158">
      <c r="F158" s="13"/>
    </row>
    <row r="159">
      <c r="F159" s="13"/>
    </row>
    <row r="160">
      <c r="F160" s="13"/>
    </row>
    <row r="161">
      <c r="F161" s="13"/>
    </row>
    <row r="162">
      <c r="F162" s="13"/>
    </row>
    <row r="163">
      <c r="F163" s="13"/>
    </row>
    <row r="164">
      <c r="F164" s="13"/>
    </row>
    <row r="165">
      <c r="F165" s="13"/>
    </row>
    <row r="166">
      <c r="F166" s="13"/>
    </row>
    <row r="167">
      <c r="F167" s="13"/>
    </row>
    <row r="168">
      <c r="F168" s="13"/>
    </row>
    <row r="169">
      <c r="F169" s="13"/>
    </row>
    <row r="170">
      <c r="F170" s="13"/>
    </row>
    <row r="171">
      <c r="F171" s="13"/>
    </row>
    <row r="172">
      <c r="F172" s="13"/>
    </row>
    <row r="173">
      <c r="F173" s="13"/>
    </row>
    <row r="174">
      <c r="F174" s="13"/>
    </row>
    <row r="175">
      <c r="F175" s="13"/>
    </row>
    <row r="176">
      <c r="F176" s="13"/>
    </row>
    <row r="177">
      <c r="F177" s="13"/>
    </row>
    <row r="178">
      <c r="F178" s="13"/>
    </row>
    <row r="179">
      <c r="F179" s="13"/>
    </row>
    <row r="180">
      <c r="F180" s="13"/>
    </row>
    <row r="181">
      <c r="F181" s="13"/>
    </row>
    <row r="182">
      <c r="F182" s="13"/>
    </row>
    <row r="183">
      <c r="F183" s="13"/>
    </row>
    <row r="184">
      <c r="F184" s="13"/>
    </row>
    <row r="185">
      <c r="F185" s="13"/>
    </row>
    <row r="186">
      <c r="F186" s="13"/>
    </row>
    <row r="187">
      <c r="F187" s="13"/>
    </row>
    <row r="188">
      <c r="F188" s="13"/>
    </row>
    <row r="189">
      <c r="F189" s="13"/>
    </row>
    <row r="190">
      <c r="F190" s="13"/>
    </row>
    <row r="191">
      <c r="F191" s="13"/>
    </row>
    <row r="192">
      <c r="F192" s="13"/>
    </row>
    <row r="193">
      <c r="F193" s="13"/>
    </row>
    <row r="194">
      <c r="F194" s="13"/>
    </row>
    <row r="195">
      <c r="F195" s="13"/>
    </row>
    <row r="196">
      <c r="F196" s="13"/>
    </row>
    <row r="197">
      <c r="F197" s="13"/>
    </row>
    <row r="198">
      <c r="F198" s="13"/>
    </row>
    <row r="199">
      <c r="F199" s="13"/>
    </row>
    <row r="200">
      <c r="F200" s="13"/>
    </row>
    <row r="201">
      <c r="F201" s="13"/>
    </row>
    <row r="202">
      <c r="F202" s="13"/>
    </row>
    <row r="203">
      <c r="F203" s="13"/>
    </row>
    <row r="204">
      <c r="F204" s="13"/>
    </row>
    <row r="205">
      <c r="F205" s="13"/>
    </row>
    <row r="206">
      <c r="F206" s="13"/>
    </row>
    <row r="207">
      <c r="F207" s="13"/>
    </row>
    <row r="208">
      <c r="F208" s="13"/>
    </row>
    <row r="209">
      <c r="F209" s="13"/>
    </row>
    <row r="210">
      <c r="F210" s="13"/>
    </row>
    <row r="211">
      <c r="F211" s="13"/>
    </row>
    <row r="212">
      <c r="F212" s="13"/>
    </row>
    <row r="213">
      <c r="F213" s="13"/>
    </row>
    <row r="214">
      <c r="F214" s="13"/>
    </row>
    <row r="215">
      <c r="F215" s="13"/>
    </row>
    <row r="216">
      <c r="F216" s="13"/>
    </row>
    <row r="217">
      <c r="F217" s="13"/>
    </row>
    <row r="218">
      <c r="F218" s="13"/>
    </row>
    <row r="219">
      <c r="F219" s="13"/>
    </row>
    <row r="220">
      <c r="F220" s="13"/>
    </row>
    <row r="221">
      <c r="F221" s="13"/>
    </row>
    <row r="222">
      <c r="F222" s="13"/>
    </row>
    <row r="223">
      <c r="F223" s="13"/>
    </row>
    <row r="224">
      <c r="F224" s="13"/>
    </row>
    <row r="225">
      <c r="F225" s="13"/>
    </row>
    <row r="226">
      <c r="F226" s="13"/>
    </row>
    <row r="227">
      <c r="F227" s="13"/>
    </row>
    <row r="228">
      <c r="F228" s="13"/>
    </row>
    <row r="229">
      <c r="F229" s="13"/>
    </row>
    <row r="230">
      <c r="F230" s="13"/>
    </row>
    <row r="231">
      <c r="F231" s="13"/>
    </row>
    <row r="232">
      <c r="F232" s="13"/>
    </row>
    <row r="233">
      <c r="F233" s="13"/>
    </row>
    <row r="234">
      <c r="F234" s="13"/>
    </row>
    <row r="235">
      <c r="F235" s="13"/>
    </row>
    <row r="236">
      <c r="F236" s="13"/>
    </row>
    <row r="237">
      <c r="F237" s="13"/>
    </row>
    <row r="238">
      <c r="F238" s="13"/>
    </row>
    <row r="239">
      <c r="F239" s="13"/>
    </row>
    <row r="240">
      <c r="F240" s="13"/>
    </row>
    <row r="241">
      <c r="F241" s="13"/>
    </row>
    <row r="242">
      <c r="F242" s="13"/>
    </row>
    <row r="243">
      <c r="F243" s="13"/>
    </row>
    <row r="244">
      <c r="F244" s="13"/>
    </row>
    <row r="245">
      <c r="F245" s="13"/>
    </row>
    <row r="246">
      <c r="F246" s="13"/>
    </row>
    <row r="247">
      <c r="F247" s="13"/>
    </row>
    <row r="248">
      <c r="F248" s="13"/>
    </row>
    <row r="249">
      <c r="F249" s="13"/>
    </row>
    <row r="250">
      <c r="F250" s="13"/>
    </row>
    <row r="251">
      <c r="F251" s="13"/>
    </row>
    <row r="252">
      <c r="F252" s="13"/>
    </row>
    <row r="253">
      <c r="F253" s="13"/>
    </row>
    <row r="254">
      <c r="F254" s="13"/>
    </row>
    <row r="255">
      <c r="F255" s="13"/>
    </row>
    <row r="256">
      <c r="F256" s="13"/>
    </row>
    <row r="257">
      <c r="F257" s="13"/>
    </row>
    <row r="258">
      <c r="F258" s="13"/>
    </row>
    <row r="259">
      <c r="F259" s="13"/>
    </row>
    <row r="260">
      <c r="F260" s="13"/>
    </row>
    <row r="261">
      <c r="F261" s="13"/>
    </row>
    <row r="262">
      <c r="F262" s="13"/>
    </row>
    <row r="263">
      <c r="F263" s="13"/>
    </row>
    <row r="264">
      <c r="F264" s="13"/>
    </row>
    <row r="265">
      <c r="F265" s="13"/>
    </row>
    <row r="266">
      <c r="F266" s="13"/>
    </row>
    <row r="267">
      <c r="F267" s="13"/>
    </row>
    <row r="268">
      <c r="F268" s="13"/>
    </row>
    <row r="269">
      <c r="F269" s="13"/>
    </row>
    <row r="270">
      <c r="F270" s="13"/>
    </row>
    <row r="271">
      <c r="F271" s="13"/>
    </row>
    <row r="272">
      <c r="F272" s="13"/>
    </row>
    <row r="273">
      <c r="F273" s="13"/>
    </row>
    <row r="274">
      <c r="F274" s="13"/>
    </row>
    <row r="275">
      <c r="F275" s="13"/>
    </row>
    <row r="276">
      <c r="F276" s="13"/>
    </row>
    <row r="277">
      <c r="F277" s="13"/>
    </row>
    <row r="278">
      <c r="F278" s="13"/>
    </row>
    <row r="279">
      <c r="F279" s="13"/>
    </row>
    <row r="280">
      <c r="F280" s="13"/>
    </row>
    <row r="281">
      <c r="F281" s="13"/>
    </row>
    <row r="282">
      <c r="F282" s="13"/>
    </row>
    <row r="283">
      <c r="F283" s="13"/>
    </row>
    <row r="284">
      <c r="F284" s="13"/>
    </row>
    <row r="285">
      <c r="F285" s="13"/>
    </row>
    <row r="286">
      <c r="F286" s="13"/>
    </row>
    <row r="287">
      <c r="F287" s="13"/>
    </row>
    <row r="288">
      <c r="F288" s="13"/>
    </row>
    <row r="289">
      <c r="F289" s="13"/>
    </row>
    <row r="290">
      <c r="F290" s="13"/>
    </row>
    <row r="291">
      <c r="F291" s="13"/>
    </row>
    <row r="292">
      <c r="F292" s="13"/>
    </row>
    <row r="293">
      <c r="F293" s="13"/>
    </row>
    <row r="294">
      <c r="F294" s="13"/>
    </row>
    <row r="295">
      <c r="F295" s="13"/>
    </row>
    <row r="296">
      <c r="F296" s="13"/>
    </row>
    <row r="297">
      <c r="F297" s="13"/>
    </row>
    <row r="298">
      <c r="F298" s="13"/>
    </row>
    <row r="299">
      <c r="F299" s="13"/>
    </row>
    <row r="300">
      <c r="F300" s="13"/>
    </row>
    <row r="301">
      <c r="F301" s="13"/>
    </row>
    <row r="302">
      <c r="F302" s="13"/>
    </row>
    <row r="303">
      <c r="F303" s="13"/>
    </row>
    <row r="304">
      <c r="F304" s="13"/>
    </row>
    <row r="305">
      <c r="F305" s="13"/>
    </row>
    <row r="306">
      <c r="F306" s="13"/>
    </row>
    <row r="307">
      <c r="F307" s="13"/>
    </row>
    <row r="308">
      <c r="F308" s="13"/>
    </row>
    <row r="309">
      <c r="F309" s="13"/>
    </row>
    <row r="310">
      <c r="F310" s="13"/>
    </row>
    <row r="311">
      <c r="F311" s="13"/>
    </row>
    <row r="312">
      <c r="F312" s="13"/>
    </row>
    <row r="313">
      <c r="F313" s="13"/>
    </row>
    <row r="314">
      <c r="F314" s="13"/>
    </row>
    <row r="315">
      <c r="F315" s="13"/>
    </row>
    <row r="316">
      <c r="F316" s="13"/>
    </row>
    <row r="317">
      <c r="F317" s="13"/>
    </row>
    <row r="318">
      <c r="F318" s="13"/>
    </row>
    <row r="319">
      <c r="F319" s="13"/>
    </row>
    <row r="320">
      <c r="F320" s="13"/>
    </row>
    <row r="321">
      <c r="F321" s="13"/>
    </row>
    <row r="322">
      <c r="F322" s="13"/>
    </row>
    <row r="323">
      <c r="F323" s="13"/>
    </row>
    <row r="324">
      <c r="F324" s="13"/>
    </row>
    <row r="325">
      <c r="F325" s="13"/>
    </row>
    <row r="326">
      <c r="F326" s="13"/>
    </row>
    <row r="327">
      <c r="F327" s="13"/>
    </row>
    <row r="328">
      <c r="F328" s="13"/>
    </row>
    <row r="329">
      <c r="F329" s="13"/>
    </row>
    <row r="330">
      <c r="F330" s="13"/>
    </row>
    <row r="331">
      <c r="F331" s="13"/>
    </row>
    <row r="332">
      <c r="F332" s="13"/>
    </row>
    <row r="333">
      <c r="F333" s="13"/>
    </row>
    <row r="334">
      <c r="F334" s="13"/>
    </row>
    <row r="335">
      <c r="F335" s="13"/>
    </row>
    <row r="336">
      <c r="F336" s="13"/>
    </row>
    <row r="337">
      <c r="F337" s="13"/>
    </row>
    <row r="338">
      <c r="F338" s="13"/>
    </row>
    <row r="339">
      <c r="F339" s="13"/>
    </row>
    <row r="340">
      <c r="F340" s="13"/>
    </row>
    <row r="341">
      <c r="F341" s="13"/>
    </row>
    <row r="342">
      <c r="F342" s="13"/>
    </row>
    <row r="343">
      <c r="F343" s="13"/>
    </row>
    <row r="344">
      <c r="F344" s="13"/>
    </row>
    <row r="345">
      <c r="F345" s="13"/>
    </row>
    <row r="346">
      <c r="F346" s="13"/>
    </row>
    <row r="347">
      <c r="F347" s="13"/>
    </row>
    <row r="348">
      <c r="F348" s="13"/>
    </row>
    <row r="349">
      <c r="F349" s="13"/>
    </row>
    <row r="350">
      <c r="F350" s="13"/>
    </row>
    <row r="351">
      <c r="F351" s="13"/>
    </row>
    <row r="352">
      <c r="F352" s="13"/>
    </row>
    <row r="353">
      <c r="F353" s="13"/>
    </row>
    <row r="354">
      <c r="F354" s="13"/>
    </row>
    <row r="355">
      <c r="F355" s="13"/>
    </row>
    <row r="356">
      <c r="F356" s="13"/>
    </row>
    <row r="357">
      <c r="F357" s="13"/>
    </row>
    <row r="358">
      <c r="F358" s="13"/>
    </row>
    <row r="359">
      <c r="F359" s="13"/>
    </row>
    <row r="360">
      <c r="F360" s="13"/>
    </row>
    <row r="361">
      <c r="F361" s="13"/>
    </row>
    <row r="362">
      <c r="F362" s="13"/>
    </row>
    <row r="363">
      <c r="F363" s="13"/>
    </row>
    <row r="364">
      <c r="F364" s="13"/>
    </row>
    <row r="365">
      <c r="F365" s="13"/>
    </row>
    <row r="366">
      <c r="F366" s="13"/>
    </row>
    <row r="367">
      <c r="F367" s="13"/>
    </row>
    <row r="368">
      <c r="F368" s="13"/>
    </row>
    <row r="369">
      <c r="F369" s="13"/>
    </row>
    <row r="370">
      <c r="F370" s="13"/>
    </row>
    <row r="371">
      <c r="F371" s="13"/>
    </row>
    <row r="372">
      <c r="F372" s="13"/>
    </row>
    <row r="373">
      <c r="F373" s="13"/>
    </row>
    <row r="374">
      <c r="F374" s="13"/>
    </row>
    <row r="375">
      <c r="F375" s="13"/>
    </row>
    <row r="376">
      <c r="F376" s="13"/>
    </row>
    <row r="377">
      <c r="F377" s="13"/>
    </row>
    <row r="378">
      <c r="F378" s="13"/>
    </row>
    <row r="379">
      <c r="F379" s="13"/>
    </row>
    <row r="380">
      <c r="F380" s="13"/>
    </row>
    <row r="381">
      <c r="F381" s="13"/>
    </row>
    <row r="382">
      <c r="F382" s="13"/>
    </row>
    <row r="383">
      <c r="F383" s="13"/>
    </row>
    <row r="384">
      <c r="F384" s="13"/>
    </row>
    <row r="385">
      <c r="F385" s="13"/>
    </row>
    <row r="386">
      <c r="F386" s="13"/>
    </row>
    <row r="387">
      <c r="F387" s="13"/>
    </row>
    <row r="388">
      <c r="F388" s="13"/>
    </row>
    <row r="389">
      <c r="F389" s="13"/>
    </row>
    <row r="390">
      <c r="F390" s="13"/>
    </row>
    <row r="391">
      <c r="F391" s="13"/>
    </row>
    <row r="392">
      <c r="F392" s="13"/>
    </row>
    <row r="393">
      <c r="F393" s="13"/>
    </row>
    <row r="394">
      <c r="F394" s="13"/>
    </row>
    <row r="395">
      <c r="F395" s="13"/>
    </row>
    <row r="396">
      <c r="F396" s="13"/>
    </row>
    <row r="397">
      <c r="F397" s="13"/>
    </row>
    <row r="398">
      <c r="F398" s="13"/>
    </row>
    <row r="399">
      <c r="F399" s="13"/>
    </row>
    <row r="400">
      <c r="F400" s="13"/>
    </row>
    <row r="401">
      <c r="F401" s="13"/>
    </row>
    <row r="402">
      <c r="F402" s="13"/>
    </row>
    <row r="403">
      <c r="F403" s="13"/>
    </row>
    <row r="404">
      <c r="F404" s="13"/>
    </row>
    <row r="405">
      <c r="F405" s="13"/>
    </row>
    <row r="406">
      <c r="F406" s="13"/>
    </row>
    <row r="407">
      <c r="F407" s="13"/>
    </row>
    <row r="408">
      <c r="F408" s="13"/>
    </row>
    <row r="409">
      <c r="F409" s="13"/>
    </row>
    <row r="410">
      <c r="F410" s="13"/>
    </row>
    <row r="411">
      <c r="F411" s="13"/>
    </row>
    <row r="412">
      <c r="F412" s="13"/>
    </row>
    <row r="413">
      <c r="F413" s="13"/>
    </row>
    <row r="414">
      <c r="F414" s="13"/>
    </row>
    <row r="415">
      <c r="F415" s="13"/>
    </row>
    <row r="416">
      <c r="F416" s="13"/>
    </row>
    <row r="417">
      <c r="F417" s="13"/>
    </row>
    <row r="418">
      <c r="F418" s="13"/>
    </row>
    <row r="419">
      <c r="F419" s="13"/>
    </row>
    <row r="420">
      <c r="F420" s="13"/>
    </row>
    <row r="421">
      <c r="F421" s="13"/>
    </row>
    <row r="422">
      <c r="F422" s="13"/>
    </row>
    <row r="423">
      <c r="F423" s="13"/>
    </row>
    <row r="424">
      <c r="F424" s="13"/>
    </row>
    <row r="425">
      <c r="F425" s="13"/>
    </row>
    <row r="426">
      <c r="F426" s="13"/>
    </row>
    <row r="427">
      <c r="F427" s="13"/>
    </row>
    <row r="428">
      <c r="F428" s="13"/>
    </row>
    <row r="429">
      <c r="F429" s="13"/>
    </row>
    <row r="430">
      <c r="F430" s="13"/>
    </row>
    <row r="431">
      <c r="F431" s="13"/>
    </row>
    <row r="432">
      <c r="F432" s="13"/>
    </row>
    <row r="433">
      <c r="F433" s="13"/>
    </row>
    <row r="434">
      <c r="F434" s="13"/>
    </row>
    <row r="435">
      <c r="F435" s="13"/>
    </row>
    <row r="436">
      <c r="F436" s="13"/>
    </row>
    <row r="437">
      <c r="F437" s="13"/>
    </row>
    <row r="438">
      <c r="F438" s="13"/>
    </row>
    <row r="439">
      <c r="F439" s="13"/>
    </row>
    <row r="440">
      <c r="F440" s="13"/>
    </row>
    <row r="441">
      <c r="F441" s="13"/>
    </row>
    <row r="442">
      <c r="F442" s="13"/>
    </row>
    <row r="443">
      <c r="F443" s="13"/>
    </row>
    <row r="444">
      <c r="F444" s="13"/>
    </row>
    <row r="445">
      <c r="F445" s="13"/>
    </row>
    <row r="446">
      <c r="F446" s="13"/>
    </row>
    <row r="447">
      <c r="F447" s="13"/>
    </row>
    <row r="448">
      <c r="F448" s="13"/>
    </row>
    <row r="449">
      <c r="F449" s="13"/>
    </row>
    <row r="450">
      <c r="F450" s="13"/>
    </row>
    <row r="451">
      <c r="F451" s="13"/>
    </row>
    <row r="452">
      <c r="F452" s="13"/>
    </row>
    <row r="453">
      <c r="F453" s="13"/>
    </row>
    <row r="454">
      <c r="F454" s="13"/>
    </row>
    <row r="455">
      <c r="F455" s="13"/>
    </row>
    <row r="456">
      <c r="F456" s="13"/>
    </row>
    <row r="457">
      <c r="F457" s="13"/>
    </row>
    <row r="458">
      <c r="F458" s="13"/>
    </row>
    <row r="459">
      <c r="F459" s="13"/>
    </row>
    <row r="460">
      <c r="F460" s="13"/>
    </row>
    <row r="461">
      <c r="F461" s="13"/>
    </row>
    <row r="462">
      <c r="F462" s="13"/>
    </row>
    <row r="463">
      <c r="F463" s="13"/>
    </row>
    <row r="464">
      <c r="F464" s="13"/>
    </row>
    <row r="465">
      <c r="F465" s="13"/>
    </row>
    <row r="466">
      <c r="F466" s="13"/>
    </row>
    <row r="467">
      <c r="F467" s="13"/>
    </row>
    <row r="468">
      <c r="F468" s="13"/>
    </row>
    <row r="469">
      <c r="F469" s="13"/>
    </row>
    <row r="470">
      <c r="F470" s="13"/>
    </row>
    <row r="471">
      <c r="F471" s="13"/>
    </row>
    <row r="472">
      <c r="F472" s="13"/>
    </row>
    <row r="473">
      <c r="F473" s="13"/>
    </row>
    <row r="474">
      <c r="F474" s="13"/>
    </row>
    <row r="475">
      <c r="F475" s="13"/>
    </row>
    <row r="476">
      <c r="F476" s="13"/>
    </row>
    <row r="477">
      <c r="F477" s="13"/>
    </row>
    <row r="478">
      <c r="F478" s="13"/>
    </row>
    <row r="479">
      <c r="F479" s="13"/>
    </row>
    <row r="480">
      <c r="F480" s="13"/>
    </row>
    <row r="481">
      <c r="F481" s="13"/>
    </row>
    <row r="482">
      <c r="F482" s="13"/>
    </row>
    <row r="483">
      <c r="F483" s="13"/>
    </row>
    <row r="484">
      <c r="F484" s="13"/>
    </row>
    <row r="485">
      <c r="F485" s="13"/>
    </row>
    <row r="486">
      <c r="F486" s="13"/>
    </row>
    <row r="487">
      <c r="F487" s="13"/>
    </row>
    <row r="488">
      <c r="F488" s="13"/>
    </row>
    <row r="489">
      <c r="F489" s="13"/>
    </row>
    <row r="490">
      <c r="F490" s="13"/>
    </row>
    <row r="491">
      <c r="F491" s="13"/>
    </row>
    <row r="492">
      <c r="F492" s="13"/>
    </row>
    <row r="493">
      <c r="F493" s="13"/>
    </row>
    <row r="494">
      <c r="F494" s="13"/>
    </row>
    <row r="495">
      <c r="F495" s="13"/>
    </row>
    <row r="496">
      <c r="F496" s="13"/>
    </row>
    <row r="497">
      <c r="F497" s="13"/>
    </row>
    <row r="498">
      <c r="F498" s="13"/>
    </row>
    <row r="499">
      <c r="F499" s="13"/>
    </row>
    <row r="500">
      <c r="F500" s="13"/>
    </row>
    <row r="501">
      <c r="F501" s="13"/>
    </row>
    <row r="502">
      <c r="F502" s="13"/>
    </row>
    <row r="503">
      <c r="F503" s="13"/>
    </row>
    <row r="504">
      <c r="F504" s="13"/>
    </row>
    <row r="505">
      <c r="F505" s="13"/>
    </row>
    <row r="506">
      <c r="F506" s="13"/>
    </row>
    <row r="507">
      <c r="F507" s="13"/>
    </row>
    <row r="508">
      <c r="F508" s="13"/>
    </row>
    <row r="509">
      <c r="F509" s="13"/>
    </row>
    <row r="510">
      <c r="F510" s="13"/>
    </row>
    <row r="511">
      <c r="F511" s="13"/>
    </row>
    <row r="512">
      <c r="F512" s="13"/>
    </row>
    <row r="513">
      <c r="F513" s="13"/>
    </row>
    <row r="514">
      <c r="F514" s="13"/>
    </row>
    <row r="515">
      <c r="F515" s="13"/>
    </row>
    <row r="516">
      <c r="F516" s="13"/>
    </row>
    <row r="517">
      <c r="F517" s="13"/>
    </row>
    <row r="518">
      <c r="F518" s="13"/>
    </row>
    <row r="519">
      <c r="F519" s="13"/>
    </row>
    <row r="520">
      <c r="F520" s="13"/>
    </row>
    <row r="521">
      <c r="F521" s="13"/>
    </row>
    <row r="522">
      <c r="F522" s="13"/>
    </row>
    <row r="523">
      <c r="F523" s="13"/>
    </row>
    <row r="524">
      <c r="F524" s="13"/>
    </row>
    <row r="525">
      <c r="F525" s="13"/>
    </row>
    <row r="526">
      <c r="F526" s="13"/>
    </row>
    <row r="527">
      <c r="F527" s="13"/>
    </row>
    <row r="528">
      <c r="F528" s="13"/>
    </row>
    <row r="529">
      <c r="F529" s="13"/>
    </row>
    <row r="530">
      <c r="F530" s="13"/>
    </row>
    <row r="531">
      <c r="F531" s="13"/>
    </row>
    <row r="532">
      <c r="F532" s="13"/>
    </row>
    <row r="533">
      <c r="F533" s="13"/>
    </row>
    <row r="534">
      <c r="F534" s="13"/>
    </row>
    <row r="535">
      <c r="F535" s="13"/>
    </row>
    <row r="536">
      <c r="F536" s="13"/>
    </row>
    <row r="537">
      <c r="F537" s="13"/>
    </row>
    <row r="538">
      <c r="F538" s="13"/>
    </row>
    <row r="539">
      <c r="F539" s="13"/>
    </row>
    <row r="540">
      <c r="F540" s="13"/>
    </row>
    <row r="541">
      <c r="F541" s="13"/>
    </row>
    <row r="542">
      <c r="F542" s="13"/>
    </row>
    <row r="543">
      <c r="F543" s="13"/>
    </row>
    <row r="544">
      <c r="F544" s="13"/>
    </row>
    <row r="545">
      <c r="F545" s="13"/>
    </row>
    <row r="546">
      <c r="F546" s="13"/>
    </row>
    <row r="547">
      <c r="F547" s="13"/>
    </row>
    <row r="548">
      <c r="F548" s="13"/>
    </row>
    <row r="549">
      <c r="F549" s="13"/>
    </row>
    <row r="550">
      <c r="F550" s="13"/>
    </row>
    <row r="551">
      <c r="F551" s="13"/>
    </row>
    <row r="552">
      <c r="F552" s="13"/>
    </row>
    <row r="553">
      <c r="F553" s="13"/>
    </row>
    <row r="554">
      <c r="F554" s="13"/>
    </row>
    <row r="555">
      <c r="F555" s="13"/>
    </row>
    <row r="556">
      <c r="F556" s="13"/>
    </row>
    <row r="557">
      <c r="F557" s="13"/>
    </row>
    <row r="558">
      <c r="F558" s="13"/>
    </row>
    <row r="559">
      <c r="F559" s="13"/>
    </row>
    <row r="560">
      <c r="F560" s="13"/>
    </row>
    <row r="561">
      <c r="F561" s="13"/>
    </row>
    <row r="562">
      <c r="F562" s="13"/>
    </row>
    <row r="563">
      <c r="F563" s="13"/>
    </row>
    <row r="564">
      <c r="F564" s="13"/>
    </row>
    <row r="565">
      <c r="F565" s="13"/>
    </row>
    <row r="566">
      <c r="F566" s="13"/>
    </row>
    <row r="567">
      <c r="F567" s="13"/>
    </row>
    <row r="568">
      <c r="F568" s="13"/>
    </row>
    <row r="569">
      <c r="F569" s="13"/>
    </row>
    <row r="570">
      <c r="F570" s="13"/>
    </row>
    <row r="571">
      <c r="F571" s="13"/>
    </row>
    <row r="572">
      <c r="F572" s="13"/>
    </row>
    <row r="573">
      <c r="F573" s="13"/>
    </row>
    <row r="574">
      <c r="F574" s="13"/>
    </row>
    <row r="575">
      <c r="F575" s="13"/>
    </row>
    <row r="576">
      <c r="F576" s="13"/>
    </row>
    <row r="577">
      <c r="F577" s="13"/>
    </row>
    <row r="578">
      <c r="F578" s="13"/>
    </row>
    <row r="579">
      <c r="F579" s="13"/>
    </row>
    <row r="580">
      <c r="F580" s="13"/>
    </row>
    <row r="581">
      <c r="F581" s="13"/>
    </row>
    <row r="582">
      <c r="F582" s="13"/>
    </row>
    <row r="583">
      <c r="F583" s="13"/>
    </row>
    <row r="584">
      <c r="F584" s="13"/>
    </row>
    <row r="585">
      <c r="F585" s="13"/>
    </row>
    <row r="586">
      <c r="F586" s="13"/>
    </row>
    <row r="587">
      <c r="F587" s="13"/>
    </row>
    <row r="588">
      <c r="F588" s="13"/>
    </row>
    <row r="589">
      <c r="F589" s="13"/>
    </row>
    <row r="590">
      <c r="F590" s="13"/>
    </row>
    <row r="591">
      <c r="F591" s="13"/>
    </row>
    <row r="592">
      <c r="F592" s="13"/>
    </row>
    <row r="593">
      <c r="F593" s="13"/>
    </row>
    <row r="594">
      <c r="F594" s="13"/>
    </row>
    <row r="595">
      <c r="F595" s="13"/>
    </row>
    <row r="596">
      <c r="F596" s="13"/>
    </row>
    <row r="597">
      <c r="F597" s="13"/>
    </row>
    <row r="598">
      <c r="F598" s="13"/>
    </row>
    <row r="599">
      <c r="F599" s="13"/>
    </row>
    <row r="600">
      <c r="F600" s="13"/>
    </row>
    <row r="601">
      <c r="F601" s="13"/>
    </row>
    <row r="602">
      <c r="F602" s="13"/>
    </row>
    <row r="603">
      <c r="F603" s="13"/>
    </row>
    <row r="604">
      <c r="F604" s="13"/>
    </row>
    <row r="605">
      <c r="F605" s="13"/>
    </row>
    <row r="606">
      <c r="F606" s="13"/>
    </row>
    <row r="607">
      <c r="F607" s="13"/>
    </row>
    <row r="608">
      <c r="F608" s="13"/>
    </row>
    <row r="609">
      <c r="F609" s="13"/>
    </row>
    <row r="610">
      <c r="F610" s="13"/>
    </row>
    <row r="611">
      <c r="F611" s="13"/>
    </row>
    <row r="612">
      <c r="F612" s="13"/>
    </row>
    <row r="613">
      <c r="F613" s="13"/>
    </row>
    <row r="614">
      <c r="F614" s="13"/>
    </row>
    <row r="615">
      <c r="F615" s="13"/>
    </row>
    <row r="616">
      <c r="F616" s="13"/>
    </row>
    <row r="617">
      <c r="F617" s="13"/>
    </row>
    <row r="618">
      <c r="F618" s="13"/>
    </row>
    <row r="619">
      <c r="F619" s="13"/>
    </row>
    <row r="620">
      <c r="F620" s="13"/>
    </row>
    <row r="621">
      <c r="F621" s="13"/>
    </row>
    <row r="622">
      <c r="F622" s="13"/>
    </row>
    <row r="623">
      <c r="F623" s="13"/>
    </row>
    <row r="624">
      <c r="F624" s="13"/>
    </row>
    <row r="625">
      <c r="F625" s="13"/>
    </row>
    <row r="626">
      <c r="F626" s="13"/>
    </row>
    <row r="627">
      <c r="F627" s="13"/>
    </row>
    <row r="628">
      <c r="F628" s="13"/>
    </row>
    <row r="629">
      <c r="F629" s="13"/>
    </row>
    <row r="630">
      <c r="F630" s="13"/>
    </row>
    <row r="631">
      <c r="F631" s="13"/>
    </row>
    <row r="632">
      <c r="F632" s="13"/>
    </row>
    <row r="633">
      <c r="F633" s="13"/>
    </row>
    <row r="634">
      <c r="F634" s="13"/>
    </row>
    <row r="635">
      <c r="F635" s="13"/>
    </row>
    <row r="636">
      <c r="F636" s="13"/>
    </row>
    <row r="637">
      <c r="F637" s="13"/>
    </row>
    <row r="638">
      <c r="F638" s="13"/>
    </row>
    <row r="639">
      <c r="F639" s="13"/>
    </row>
    <row r="640">
      <c r="F640" s="13"/>
    </row>
    <row r="641">
      <c r="F641" s="13"/>
    </row>
    <row r="642">
      <c r="F642" s="13"/>
    </row>
    <row r="643">
      <c r="F643" s="13"/>
    </row>
    <row r="644">
      <c r="F644" s="13"/>
    </row>
    <row r="645">
      <c r="F645" s="13"/>
    </row>
    <row r="646">
      <c r="F646" s="13"/>
    </row>
    <row r="647">
      <c r="F647" s="13"/>
    </row>
    <row r="648">
      <c r="F648" s="13"/>
    </row>
    <row r="649">
      <c r="F649" s="13"/>
    </row>
    <row r="650">
      <c r="F650" s="13"/>
    </row>
    <row r="651">
      <c r="F651" s="13"/>
    </row>
    <row r="652">
      <c r="F652" s="13"/>
    </row>
    <row r="653">
      <c r="F653" s="13"/>
    </row>
    <row r="654">
      <c r="F654" s="13"/>
    </row>
    <row r="655">
      <c r="F655" s="13"/>
    </row>
    <row r="656">
      <c r="F656" s="13"/>
    </row>
    <row r="657">
      <c r="F657" s="13"/>
    </row>
    <row r="658">
      <c r="F658" s="13"/>
    </row>
    <row r="659">
      <c r="F659" s="13"/>
    </row>
    <row r="660">
      <c r="F660" s="13"/>
    </row>
    <row r="661">
      <c r="F661" s="13"/>
    </row>
    <row r="662">
      <c r="F662" s="13"/>
    </row>
    <row r="663">
      <c r="F663" s="13"/>
    </row>
    <row r="664">
      <c r="F664" s="13"/>
    </row>
    <row r="665">
      <c r="F665" s="13"/>
    </row>
    <row r="666">
      <c r="F666" s="13"/>
    </row>
    <row r="667">
      <c r="F667" s="13"/>
    </row>
    <row r="668">
      <c r="F668" s="13"/>
    </row>
    <row r="669">
      <c r="F669" s="13"/>
    </row>
    <row r="670">
      <c r="F670" s="13"/>
    </row>
    <row r="671">
      <c r="F671" s="13"/>
    </row>
    <row r="672">
      <c r="F672" s="13"/>
    </row>
    <row r="673">
      <c r="F673" s="13"/>
    </row>
    <row r="674">
      <c r="F674" s="13"/>
    </row>
    <row r="675">
      <c r="F675" s="13"/>
    </row>
    <row r="676">
      <c r="F676" s="13"/>
    </row>
    <row r="677">
      <c r="F677" s="13"/>
    </row>
    <row r="678">
      <c r="F678" s="13"/>
    </row>
    <row r="679">
      <c r="F679" s="13"/>
    </row>
    <row r="680">
      <c r="F680" s="13"/>
    </row>
    <row r="681">
      <c r="F681" s="13"/>
    </row>
    <row r="682">
      <c r="F682" s="13"/>
    </row>
    <row r="683">
      <c r="F683" s="13"/>
    </row>
    <row r="684">
      <c r="F684" s="13"/>
    </row>
    <row r="685">
      <c r="F685" s="13"/>
    </row>
    <row r="686">
      <c r="F686" s="13"/>
    </row>
    <row r="687">
      <c r="F687" s="13"/>
    </row>
    <row r="688">
      <c r="F688" s="13"/>
    </row>
    <row r="689">
      <c r="F689" s="13"/>
    </row>
    <row r="690">
      <c r="F690" s="13"/>
    </row>
    <row r="691">
      <c r="F691" s="13"/>
    </row>
    <row r="692">
      <c r="F692" s="13"/>
    </row>
    <row r="693">
      <c r="F693" s="13"/>
    </row>
    <row r="694">
      <c r="F694" s="13"/>
    </row>
    <row r="695">
      <c r="F695" s="13"/>
    </row>
    <row r="696">
      <c r="F696" s="13"/>
    </row>
    <row r="697">
      <c r="F697" s="13"/>
    </row>
    <row r="698">
      <c r="F698" s="13"/>
    </row>
    <row r="699">
      <c r="F699" s="13"/>
    </row>
    <row r="700">
      <c r="F700" s="13"/>
    </row>
    <row r="701">
      <c r="F701" s="13"/>
    </row>
    <row r="702">
      <c r="F702" s="13"/>
    </row>
    <row r="703">
      <c r="F703" s="13"/>
    </row>
    <row r="704">
      <c r="F704" s="13"/>
    </row>
    <row r="705">
      <c r="F705" s="13"/>
    </row>
    <row r="706">
      <c r="F706" s="13"/>
    </row>
    <row r="707">
      <c r="F707" s="13"/>
    </row>
    <row r="708">
      <c r="F708" s="13"/>
    </row>
    <row r="709">
      <c r="F709" s="13"/>
    </row>
    <row r="710">
      <c r="F710" s="13"/>
    </row>
    <row r="711">
      <c r="F711" s="13"/>
    </row>
    <row r="712">
      <c r="F712" s="13"/>
    </row>
    <row r="713">
      <c r="F713" s="13"/>
    </row>
    <row r="714">
      <c r="F714" s="13"/>
    </row>
    <row r="715">
      <c r="F715" s="13"/>
    </row>
    <row r="716">
      <c r="F716" s="13"/>
    </row>
    <row r="717">
      <c r="F717" s="13"/>
    </row>
    <row r="718">
      <c r="F718" s="13"/>
    </row>
    <row r="719">
      <c r="F719" s="13"/>
    </row>
    <row r="720">
      <c r="F720" s="13"/>
    </row>
    <row r="721">
      <c r="F721" s="13"/>
    </row>
    <row r="722">
      <c r="F722" s="13"/>
    </row>
    <row r="723">
      <c r="F723" s="13"/>
    </row>
    <row r="724">
      <c r="F724" s="13"/>
    </row>
    <row r="725">
      <c r="F725" s="13"/>
    </row>
    <row r="726">
      <c r="F726" s="13"/>
    </row>
    <row r="727">
      <c r="F727" s="13"/>
    </row>
    <row r="728">
      <c r="F728" s="13"/>
    </row>
    <row r="729">
      <c r="F729" s="13"/>
    </row>
    <row r="730">
      <c r="F730" s="13"/>
    </row>
    <row r="731">
      <c r="F731" s="13"/>
    </row>
    <row r="732">
      <c r="F732" s="13"/>
    </row>
    <row r="733">
      <c r="F733" s="13"/>
    </row>
    <row r="734">
      <c r="F734" s="13"/>
    </row>
    <row r="735">
      <c r="F735" s="13"/>
    </row>
    <row r="736">
      <c r="F736" s="13"/>
    </row>
    <row r="737">
      <c r="F737" s="13"/>
    </row>
    <row r="738">
      <c r="F738" s="13"/>
    </row>
    <row r="739">
      <c r="F739" s="13"/>
    </row>
    <row r="740">
      <c r="F740" s="13"/>
    </row>
    <row r="741">
      <c r="F741" s="13"/>
    </row>
    <row r="742">
      <c r="F742" s="13"/>
    </row>
    <row r="743">
      <c r="F743" s="13"/>
    </row>
    <row r="744">
      <c r="F744" s="13"/>
    </row>
    <row r="745">
      <c r="F745" s="13"/>
    </row>
    <row r="746">
      <c r="F746" s="13"/>
    </row>
    <row r="747">
      <c r="F747" s="13"/>
    </row>
    <row r="748">
      <c r="F748" s="13"/>
    </row>
    <row r="749">
      <c r="F749" s="13"/>
    </row>
    <row r="750">
      <c r="F750" s="13"/>
    </row>
    <row r="751">
      <c r="F751" s="13"/>
    </row>
    <row r="752">
      <c r="F752" s="13"/>
    </row>
    <row r="753">
      <c r="F753" s="13"/>
    </row>
    <row r="754">
      <c r="F754" s="13"/>
    </row>
    <row r="755">
      <c r="F755" s="13"/>
    </row>
    <row r="756">
      <c r="F756" s="13"/>
    </row>
    <row r="757">
      <c r="F757" s="13"/>
    </row>
    <row r="758">
      <c r="F758" s="13"/>
    </row>
    <row r="759">
      <c r="F759" s="13"/>
    </row>
    <row r="760">
      <c r="F760" s="13"/>
    </row>
    <row r="761">
      <c r="F761" s="13"/>
    </row>
    <row r="762">
      <c r="F762" s="13"/>
    </row>
    <row r="763">
      <c r="F763" s="13"/>
    </row>
    <row r="764">
      <c r="F764" s="13"/>
    </row>
    <row r="765">
      <c r="F765" s="13"/>
    </row>
    <row r="766">
      <c r="F766" s="13"/>
    </row>
    <row r="767">
      <c r="F767" s="13"/>
    </row>
    <row r="768">
      <c r="F768" s="13"/>
    </row>
    <row r="769">
      <c r="F769" s="13"/>
    </row>
    <row r="770">
      <c r="F770" s="13"/>
    </row>
    <row r="771">
      <c r="F771" s="13"/>
    </row>
    <row r="772">
      <c r="F772" s="13"/>
    </row>
    <row r="773">
      <c r="F773" s="13"/>
    </row>
    <row r="774">
      <c r="F774" s="13"/>
    </row>
    <row r="775">
      <c r="F775" s="13"/>
    </row>
    <row r="776">
      <c r="F776" s="13"/>
    </row>
    <row r="777">
      <c r="F777" s="13"/>
    </row>
    <row r="778">
      <c r="F778" s="13"/>
    </row>
    <row r="779">
      <c r="F779" s="13"/>
    </row>
    <row r="780">
      <c r="F780" s="13"/>
    </row>
    <row r="781">
      <c r="F781" s="13"/>
    </row>
    <row r="782">
      <c r="F782" s="13"/>
    </row>
    <row r="783">
      <c r="F783" s="13"/>
    </row>
    <row r="784">
      <c r="F784" s="13"/>
    </row>
    <row r="785">
      <c r="F785" s="13"/>
    </row>
    <row r="786">
      <c r="F786" s="13"/>
    </row>
    <row r="787">
      <c r="F787" s="13"/>
    </row>
    <row r="788">
      <c r="F788" s="13"/>
    </row>
    <row r="789">
      <c r="F789" s="13"/>
    </row>
    <row r="790">
      <c r="F790" s="13"/>
    </row>
    <row r="791">
      <c r="F791" s="13"/>
    </row>
    <row r="792">
      <c r="F792" s="13"/>
    </row>
    <row r="793">
      <c r="F793" s="13"/>
    </row>
    <row r="794">
      <c r="F794" s="13"/>
    </row>
    <row r="795">
      <c r="F795" s="13"/>
    </row>
    <row r="796">
      <c r="F796" s="13"/>
    </row>
    <row r="797">
      <c r="F797" s="13"/>
    </row>
    <row r="798">
      <c r="F798" s="13"/>
    </row>
    <row r="799">
      <c r="F799" s="13"/>
    </row>
    <row r="800">
      <c r="F800" s="13"/>
    </row>
    <row r="801">
      <c r="F801" s="13"/>
    </row>
    <row r="802">
      <c r="F802" s="13"/>
    </row>
    <row r="803">
      <c r="F803" s="13"/>
    </row>
    <row r="804">
      <c r="F804" s="13"/>
    </row>
    <row r="805">
      <c r="F805" s="13"/>
    </row>
    <row r="806">
      <c r="F806" s="13"/>
    </row>
    <row r="807">
      <c r="F807" s="13"/>
    </row>
    <row r="808">
      <c r="F808" s="13"/>
    </row>
    <row r="809">
      <c r="F809" s="13"/>
    </row>
    <row r="810">
      <c r="F810" s="13"/>
    </row>
    <row r="811">
      <c r="F811" s="13"/>
    </row>
    <row r="812">
      <c r="F812" s="13"/>
    </row>
    <row r="813">
      <c r="F813" s="13"/>
    </row>
    <row r="814">
      <c r="F814" s="13"/>
    </row>
    <row r="815">
      <c r="F815" s="13"/>
    </row>
    <row r="816">
      <c r="F816" s="13"/>
    </row>
    <row r="817">
      <c r="F817" s="13"/>
    </row>
    <row r="818">
      <c r="F818" s="13"/>
    </row>
    <row r="819">
      <c r="F819" s="13"/>
    </row>
    <row r="820">
      <c r="F820" s="13"/>
    </row>
    <row r="821">
      <c r="F821" s="13"/>
    </row>
    <row r="822">
      <c r="F822" s="13"/>
    </row>
    <row r="823">
      <c r="F823" s="13"/>
    </row>
    <row r="824">
      <c r="F824" s="13"/>
    </row>
    <row r="825">
      <c r="F825" s="13"/>
    </row>
    <row r="826">
      <c r="F826" s="13"/>
    </row>
    <row r="827">
      <c r="F827" s="13"/>
    </row>
    <row r="828">
      <c r="F828" s="13"/>
    </row>
    <row r="829">
      <c r="F829" s="13"/>
    </row>
    <row r="830">
      <c r="F830" s="13"/>
    </row>
    <row r="831">
      <c r="F831" s="13"/>
    </row>
    <row r="832">
      <c r="F832" s="13"/>
    </row>
    <row r="833">
      <c r="F833" s="13"/>
    </row>
    <row r="834">
      <c r="F834" s="13"/>
    </row>
    <row r="835">
      <c r="F835" s="13"/>
    </row>
    <row r="836">
      <c r="F836" s="13"/>
    </row>
    <row r="837">
      <c r="F837" s="13"/>
    </row>
    <row r="838">
      <c r="F838" s="13"/>
    </row>
    <row r="839">
      <c r="F839" s="13"/>
    </row>
    <row r="840">
      <c r="F840" s="13"/>
    </row>
    <row r="841">
      <c r="F841" s="13"/>
    </row>
    <row r="842">
      <c r="F842" s="13"/>
    </row>
    <row r="843">
      <c r="F843" s="13"/>
    </row>
    <row r="844">
      <c r="F844" s="13"/>
    </row>
    <row r="845">
      <c r="F845" s="13"/>
    </row>
    <row r="846">
      <c r="F846" s="13"/>
    </row>
    <row r="847">
      <c r="F847" s="13"/>
    </row>
    <row r="848">
      <c r="F848" s="13"/>
    </row>
    <row r="849">
      <c r="F849" s="13"/>
    </row>
    <row r="850">
      <c r="F850" s="13"/>
    </row>
    <row r="851">
      <c r="F851" s="13"/>
    </row>
    <row r="852">
      <c r="F852" s="13"/>
    </row>
    <row r="853">
      <c r="F853" s="13"/>
    </row>
    <row r="854">
      <c r="F854" s="13"/>
    </row>
    <row r="855">
      <c r="F855" s="13"/>
    </row>
    <row r="856">
      <c r="F856" s="13"/>
    </row>
    <row r="857">
      <c r="F857" s="13"/>
    </row>
    <row r="858">
      <c r="F858" s="13"/>
    </row>
    <row r="859">
      <c r="F859" s="13"/>
    </row>
    <row r="860">
      <c r="F860" s="13"/>
    </row>
    <row r="861">
      <c r="F861" s="13"/>
    </row>
    <row r="862">
      <c r="F862" s="13"/>
    </row>
    <row r="863">
      <c r="F863" s="13"/>
    </row>
    <row r="864">
      <c r="F864" s="13"/>
    </row>
    <row r="865">
      <c r="F865" s="13"/>
    </row>
    <row r="866">
      <c r="F866" s="13"/>
    </row>
    <row r="867">
      <c r="F867" s="13"/>
    </row>
    <row r="868">
      <c r="F868" s="13"/>
    </row>
    <row r="869">
      <c r="F869" s="13"/>
    </row>
    <row r="870">
      <c r="F870" s="13"/>
    </row>
    <row r="871">
      <c r="F871" s="13"/>
    </row>
    <row r="872">
      <c r="F872" s="13"/>
    </row>
    <row r="873">
      <c r="F873" s="13"/>
    </row>
    <row r="874">
      <c r="F874" s="13"/>
    </row>
    <row r="875">
      <c r="F875" s="13"/>
    </row>
    <row r="876">
      <c r="F876" s="13"/>
    </row>
    <row r="877">
      <c r="F877" s="13"/>
    </row>
    <row r="878">
      <c r="F878" s="13"/>
    </row>
    <row r="879">
      <c r="F879" s="13"/>
    </row>
    <row r="880">
      <c r="F880" s="13"/>
    </row>
    <row r="881">
      <c r="F881" s="13"/>
    </row>
    <row r="882">
      <c r="F882" s="13"/>
    </row>
    <row r="883">
      <c r="F883" s="13"/>
    </row>
    <row r="884">
      <c r="F884" s="13"/>
    </row>
    <row r="885">
      <c r="F885" s="13"/>
    </row>
    <row r="886">
      <c r="F886" s="13"/>
    </row>
    <row r="887">
      <c r="F887" s="13"/>
    </row>
    <row r="888">
      <c r="F888" s="13"/>
    </row>
    <row r="889">
      <c r="F889" s="13"/>
    </row>
    <row r="890">
      <c r="F890" s="13"/>
    </row>
    <row r="891">
      <c r="F891" s="13"/>
    </row>
    <row r="892">
      <c r="F892" s="13"/>
    </row>
    <row r="893">
      <c r="F893" s="13"/>
    </row>
    <row r="894">
      <c r="F894" s="13"/>
    </row>
    <row r="895">
      <c r="F895" s="13"/>
    </row>
    <row r="896">
      <c r="F896" s="13"/>
    </row>
    <row r="897">
      <c r="F897" s="13"/>
    </row>
    <row r="898">
      <c r="F898" s="13"/>
    </row>
    <row r="899">
      <c r="F899" s="13"/>
    </row>
    <row r="900">
      <c r="F900" s="13"/>
    </row>
    <row r="901">
      <c r="F901" s="13"/>
    </row>
    <row r="902">
      <c r="F902" s="13"/>
    </row>
    <row r="903">
      <c r="F903" s="13"/>
    </row>
    <row r="904">
      <c r="F904" s="13"/>
    </row>
    <row r="905">
      <c r="F905" s="13"/>
    </row>
    <row r="906">
      <c r="F906" s="13"/>
    </row>
    <row r="907">
      <c r="F907" s="13"/>
    </row>
    <row r="908">
      <c r="F908" s="13"/>
    </row>
    <row r="909">
      <c r="F909" s="13"/>
    </row>
    <row r="910">
      <c r="F910" s="13"/>
    </row>
    <row r="911">
      <c r="F911" s="13"/>
    </row>
    <row r="912">
      <c r="F912" s="13"/>
    </row>
    <row r="913">
      <c r="F913" s="13"/>
    </row>
    <row r="914">
      <c r="F914" s="13"/>
    </row>
    <row r="915">
      <c r="F915" s="13"/>
    </row>
    <row r="916">
      <c r="F916" s="13"/>
    </row>
    <row r="917">
      <c r="F917" s="13"/>
    </row>
    <row r="918">
      <c r="F918" s="13"/>
    </row>
    <row r="919">
      <c r="F919" s="13"/>
    </row>
    <row r="920">
      <c r="F920" s="13"/>
    </row>
    <row r="921">
      <c r="F921" s="13"/>
    </row>
    <row r="922">
      <c r="F922" s="13"/>
    </row>
    <row r="923">
      <c r="F923" s="13"/>
    </row>
    <row r="924">
      <c r="F924" s="13"/>
    </row>
    <row r="925">
      <c r="F925" s="13"/>
    </row>
    <row r="926">
      <c r="F926" s="13"/>
    </row>
    <row r="927">
      <c r="F927" s="13"/>
    </row>
    <row r="928">
      <c r="F928" s="13"/>
    </row>
    <row r="929">
      <c r="F929" s="13"/>
    </row>
    <row r="930">
      <c r="F930" s="13"/>
    </row>
    <row r="931">
      <c r="F931" s="13"/>
    </row>
    <row r="932">
      <c r="F932" s="13"/>
    </row>
    <row r="933">
      <c r="F933" s="13"/>
    </row>
    <row r="934">
      <c r="F934" s="13"/>
    </row>
    <row r="935">
      <c r="F935" s="13"/>
    </row>
    <row r="936">
      <c r="F936" s="13"/>
    </row>
    <row r="937">
      <c r="F937" s="13"/>
    </row>
    <row r="938">
      <c r="F938" s="13"/>
    </row>
    <row r="939">
      <c r="F939" s="13"/>
    </row>
    <row r="940">
      <c r="F940" s="13"/>
    </row>
    <row r="941">
      <c r="F941" s="13"/>
    </row>
    <row r="942">
      <c r="F942" s="13"/>
    </row>
    <row r="943">
      <c r="F943" s="13"/>
    </row>
    <row r="944">
      <c r="F944" s="13"/>
    </row>
    <row r="945">
      <c r="F945" s="13"/>
    </row>
    <row r="946">
      <c r="F946" s="13"/>
    </row>
    <row r="947">
      <c r="F947" s="13"/>
    </row>
    <row r="948">
      <c r="F948" s="13"/>
    </row>
    <row r="949">
      <c r="F949" s="13"/>
    </row>
    <row r="950">
      <c r="F950" s="13"/>
    </row>
    <row r="951">
      <c r="F951" s="13"/>
    </row>
    <row r="952">
      <c r="F952" s="13"/>
    </row>
    <row r="953">
      <c r="F953" s="13"/>
    </row>
    <row r="954">
      <c r="F954" s="13"/>
    </row>
    <row r="955">
      <c r="F955" s="13"/>
    </row>
    <row r="956">
      <c r="F956" s="13"/>
    </row>
    <row r="957">
      <c r="F957" s="13"/>
    </row>
    <row r="958">
      <c r="F958" s="13"/>
    </row>
    <row r="959">
      <c r="F959" s="13"/>
    </row>
    <row r="960">
      <c r="F960" s="13"/>
    </row>
    <row r="961">
      <c r="F961" s="13"/>
    </row>
    <row r="962">
      <c r="F962" s="13"/>
    </row>
    <row r="963">
      <c r="F963" s="13"/>
    </row>
    <row r="964">
      <c r="F964" s="13"/>
    </row>
    <row r="965">
      <c r="F965" s="13"/>
    </row>
    <row r="966">
      <c r="F966" s="13"/>
    </row>
    <row r="967">
      <c r="F967" s="13"/>
    </row>
    <row r="968">
      <c r="F968" s="13"/>
    </row>
    <row r="969">
      <c r="F969" s="13"/>
    </row>
    <row r="970">
      <c r="F970" s="13"/>
    </row>
    <row r="971">
      <c r="F971" s="13"/>
    </row>
    <row r="972">
      <c r="F972" s="13"/>
    </row>
    <row r="973">
      <c r="F973" s="13"/>
    </row>
    <row r="974">
      <c r="F974" s="13"/>
    </row>
    <row r="975">
      <c r="F975" s="13"/>
    </row>
    <row r="976">
      <c r="F976" s="13"/>
    </row>
    <row r="977">
      <c r="F977" s="13"/>
    </row>
    <row r="978">
      <c r="F978" s="13"/>
    </row>
    <row r="979">
      <c r="F979" s="13"/>
    </row>
    <row r="980">
      <c r="F980" s="13"/>
    </row>
    <row r="981">
      <c r="F981" s="13"/>
    </row>
    <row r="982">
      <c r="F982" s="13"/>
    </row>
    <row r="983">
      <c r="F983" s="13"/>
    </row>
    <row r="984">
      <c r="F984" s="13"/>
    </row>
    <row r="985">
      <c r="F985" s="13"/>
    </row>
    <row r="986">
      <c r="F986" s="13"/>
    </row>
    <row r="987">
      <c r="F987" s="13"/>
    </row>
    <row r="988">
      <c r="F988" s="13"/>
    </row>
    <row r="989">
      <c r="F989" s="13"/>
    </row>
    <row r="990">
      <c r="F990" s="13"/>
    </row>
    <row r="991">
      <c r="F991" s="13"/>
    </row>
    <row r="992">
      <c r="F992" s="13"/>
    </row>
    <row r="993">
      <c r="F993" s="13"/>
    </row>
    <row r="994">
      <c r="F994" s="13"/>
    </row>
    <row r="995">
      <c r="F995" s="13"/>
    </row>
    <row r="996">
      <c r="F996" s="13"/>
    </row>
    <row r="997">
      <c r="F997" s="13"/>
    </row>
    <row r="998">
      <c r="F998" s="13"/>
    </row>
    <row r="999">
      <c r="F999" s="13"/>
    </row>
    <row r="1000">
      <c r="F1000" s="13"/>
    </row>
    <row r="1001">
      <c r="F1001" s="13"/>
    </row>
  </sheetData>
  <conditionalFormatting sqref="B9 B10:C11 B8 B5 B6:C7 B4 B3:C3">
    <cfRule type="containsBlanks" dxfId="0" priority="1">
      <formula>LEN(TRIM(B9))=0</formula>
    </cfRule>
  </conditionalFormatting>
  <conditionalFormatting sqref="B3:B11 C3 E3 C6:C7 E6:E7 C10:C11 E10:E11">
    <cfRule type="beginsWith" dxfId="0" priority="2" operator="beginsWith" text="&lt;">
      <formula>LEFT((B3),LEN("&lt;"))=("&lt;")</formula>
    </cfRule>
  </conditionalFormatting>
  <conditionalFormatting sqref="D3:D11">
    <cfRule type="containsBlanks" dxfId="0" priority="3">
      <formula>LEN(TRIM(D3))=0</formula>
    </cfRule>
  </conditionalFormatting>
  <conditionalFormatting sqref="E4:E5 E8:E9">
    <cfRule type="containsBlanks" dxfId="0" priority="4">
      <formula>LEN(TRIM(E4))=0</formula>
    </cfRule>
  </conditionalFormatting>
  <conditionalFormatting sqref="E4:E5 E8:E9">
    <cfRule type="beginsWith" dxfId="0" priority="5" operator="beginsWith" text="&lt;">
      <formula>LEFT((E4),LEN("&lt;"))=("&lt;")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125</v>
      </c>
      <c r="B3" s="23" t="s">
        <v>126</v>
      </c>
      <c r="D3" s="41" t="s">
        <v>127</v>
      </c>
      <c r="E3" s="63" t="str">
        <f>concat(lower(substitute(Character," ","")),"Portrait")</f>
        <v>thesteelspartanPortrait</v>
      </c>
      <c r="G3" s="41" t="s">
        <v>128</v>
      </c>
      <c r="H3" s="42">
        <v>0.0</v>
      </c>
    </row>
    <row r="4">
      <c r="A4" s="41" t="s">
        <v>129</v>
      </c>
      <c r="B4" s="64" t="str">
        <f>substitute(concat("skin",lower(Character))," ", "")</f>
        <v>skinthesteelspartan</v>
      </c>
      <c r="D4" s="41" t="s">
        <v>130</v>
      </c>
      <c r="E4" s="63" t="str">
        <f>concat(lower(substitute(Character," ","")),"PortraitGrande")</f>
        <v>thesteelspartanPortraitGrande</v>
      </c>
      <c r="G4" s="41" t="s">
        <v>131</v>
      </c>
      <c r="H4" s="65" t="b">
        <v>1</v>
      </c>
    </row>
    <row r="5">
      <c r="A5" s="41" t="s">
        <v>132</v>
      </c>
      <c r="B5" s="42">
        <v>1.0</v>
      </c>
      <c r="D5" s="41" t="s">
        <v>133</v>
      </c>
      <c r="E5" s="63" t="str">
        <f>concat(lower(substitute(Character," ","")),"Silueta")</f>
        <v>thesteelspartanSilueta</v>
      </c>
      <c r="G5" s="41" t="s">
        <v>134</v>
      </c>
      <c r="H5" s="64" t="str">
        <f>concat("cardback",lower(substitute(Subclass," ","")))</f>
        <v>cardbackfabricator</v>
      </c>
    </row>
    <row r="6">
      <c r="A6" s="41" t="s">
        <v>135</v>
      </c>
      <c r="B6" s="42" t="b">
        <v>1</v>
      </c>
      <c r="D6" s="44" t="s">
        <v>136</v>
      </c>
      <c r="E6" s="66" t="str">
        <f>concat(lower(substitute(Character," ","")),"SiluetaGrande")</f>
        <v>thesteelspartanSiluetaGrande</v>
      </c>
      <c r="G6" s="41" t="s">
        <v>137</v>
      </c>
      <c r="H6" s="42" t="s">
        <v>138</v>
      </c>
    </row>
    <row r="7">
      <c r="A7" s="44" t="s">
        <v>139</v>
      </c>
      <c r="B7" s="67"/>
      <c r="G7" s="41" t="s">
        <v>140</v>
      </c>
      <c r="H7" s="42">
        <v>1000.0</v>
      </c>
      <c r="I7" s="45"/>
    </row>
    <row r="8">
      <c r="D8" s="68" t="s">
        <v>141</v>
      </c>
      <c r="G8" s="41" t="s">
        <v>142</v>
      </c>
      <c r="H8" s="63" t="str">
        <f>concat("cardback",lower(substitute(Subclass," ","")))</f>
        <v>cardbackfabricator</v>
      </c>
      <c r="I8" s="69" t="s">
        <v>143</v>
      </c>
    </row>
    <row r="9">
      <c r="D9" s="70" t="s">
        <v>144</v>
      </c>
      <c r="G9" s="41" t="s">
        <v>145</v>
      </c>
      <c r="H9" s="64" t="str">
        <f>SubclassID</f>
        <v>fabricator</v>
      </c>
    </row>
    <row r="10">
      <c r="A10" s="71" t="s">
        <v>146</v>
      </c>
      <c r="B10" s="71" t="s">
        <v>147</v>
      </c>
      <c r="G10" s="41" t="s">
        <v>148</v>
      </c>
      <c r="H10" s="65" t="b">
        <v>1</v>
      </c>
    </row>
    <row r="11">
      <c r="A11" s="72" t="s">
        <v>149</v>
      </c>
      <c r="B11" s="73" t="s">
        <v>150</v>
      </c>
      <c r="D11" s="74"/>
      <c r="G11" s="41" t="s">
        <v>151</v>
      </c>
      <c r="H11" s="42">
        <v>0.0</v>
      </c>
    </row>
    <row r="12">
      <c r="A12" s="72" t="s">
        <v>152</v>
      </c>
      <c r="B12" s="73" t="s">
        <v>153</v>
      </c>
      <c r="G12" s="41" t="s">
        <v>154</v>
      </c>
      <c r="H12" s="42">
        <v>0.0</v>
      </c>
    </row>
    <row r="13">
      <c r="A13" s="72" t="s">
        <v>155</v>
      </c>
      <c r="B13" s="73" t="s">
        <v>156</v>
      </c>
      <c r="G13" s="41" t="s">
        <v>157</v>
      </c>
      <c r="H13" s="65" t="b">
        <v>1</v>
      </c>
    </row>
    <row r="14">
      <c r="A14" s="72" t="s">
        <v>158</v>
      </c>
      <c r="B14" s="73" t="s">
        <v>159</v>
      </c>
      <c r="G14" s="41" t="s">
        <v>160</v>
      </c>
      <c r="H14" s="75"/>
    </row>
    <row r="15">
      <c r="A15" s="72" t="s">
        <v>161</v>
      </c>
      <c r="B15" s="76" t="s">
        <v>162</v>
      </c>
      <c r="G15" s="44" t="s">
        <v>163</v>
      </c>
      <c r="H15" s="67"/>
    </row>
    <row r="23">
      <c r="D23" s="77" t="s">
        <v>164</v>
      </c>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6"/>
      <c r="B1" s="7"/>
      <c r="C1" s="7"/>
      <c r="H1" s="7" t="s">
        <v>165</v>
      </c>
    </row>
    <row r="2">
      <c r="A2" s="78" t="s">
        <v>13</v>
      </c>
      <c r="B2" s="48" t="s">
        <v>15</v>
      </c>
      <c r="C2" s="79" t="s">
        <v>17</v>
      </c>
      <c r="E2" s="17" t="s">
        <v>166</v>
      </c>
      <c r="F2" s="21" t="s">
        <v>14</v>
      </c>
      <c r="H2" s="3" t="s">
        <v>167</v>
      </c>
      <c r="I2" s="3" t="s">
        <v>168</v>
      </c>
      <c r="J2" s="3" t="s">
        <v>169</v>
      </c>
      <c r="K2" s="3" t="s">
        <v>170</v>
      </c>
    </row>
    <row r="3">
      <c r="A3" s="41" t="s">
        <v>171</v>
      </c>
      <c r="B3" s="80" t="str">
        <f>General!E10</f>
        <v>multipurposekit</v>
      </c>
      <c r="C3" s="64" t="str">
        <f t="shared" ref="C3:C7" si="1">lower(SUBSTITUTE(B3," ",""))</f>
        <v>multipurposekit</v>
      </c>
      <c r="E3" s="41" t="s">
        <v>172</v>
      </c>
      <c r="F3" s="64" t="str">
        <f>lower(substitute(General!B3," ",""))</f>
        <v>thesteelspartan</v>
      </c>
      <c r="H3" s="3" t="s">
        <v>173</v>
      </c>
      <c r="I3" s="3" t="s">
        <v>174</v>
      </c>
      <c r="J3" s="3" t="s">
        <v>175</v>
      </c>
      <c r="K3" s="3" t="s">
        <v>176</v>
      </c>
    </row>
    <row r="4">
      <c r="A4" s="24" t="s">
        <v>177</v>
      </c>
      <c r="B4" s="25" t="s">
        <v>178</v>
      </c>
      <c r="C4" s="64" t="str">
        <f t="shared" si="1"/>
        <v>defend</v>
      </c>
      <c r="E4" s="24" t="s">
        <v>179</v>
      </c>
      <c r="F4" s="23" t="s">
        <v>180</v>
      </c>
      <c r="H4" s="3" t="s">
        <v>180</v>
      </c>
      <c r="I4" s="3" t="s">
        <v>181</v>
      </c>
      <c r="J4" s="3" t="s">
        <v>182</v>
      </c>
      <c r="K4" s="3" t="s">
        <v>183</v>
      </c>
    </row>
    <row r="5">
      <c r="A5" s="24" t="s">
        <v>184</v>
      </c>
      <c r="B5" s="25" t="s">
        <v>52</v>
      </c>
      <c r="C5" s="64" t="str">
        <f t="shared" si="1"/>
        <v>intercept</v>
      </c>
      <c r="E5" s="24" t="s">
        <v>185</v>
      </c>
      <c r="F5" s="23" t="s">
        <v>173</v>
      </c>
      <c r="H5" s="3" t="s">
        <v>186</v>
      </c>
      <c r="I5" s="3" t="s">
        <v>187</v>
      </c>
      <c r="J5" s="3" t="s">
        <v>188</v>
      </c>
      <c r="K5" s="3" t="s">
        <v>189</v>
      </c>
    </row>
    <row r="6">
      <c r="A6" s="24" t="s">
        <v>190</v>
      </c>
      <c r="B6" s="25" t="s">
        <v>191</v>
      </c>
      <c r="C6" s="64" t="str">
        <f t="shared" si="1"/>
        <v>barricade</v>
      </c>
      <c r="E6" s="24" t="s">
        <v>192</v>
      </c>
      <c r="F6" s="23" t="s">
        <v>193</v>
      </c>
      <c r="H6" s="3" t="s">
        <v>194</v>
      </c>
      <c r="I6" s="3" t="s">
        <v>195</v>
      </c>
      <c r="J6" s="3" t="s">
        <v>196</v>
      </c>
      <c r="K6" s="3" t="s">
        <v>197</v>
      </c>
    </row>
    <row r="7">
      <c r="A7" s="81" t="s">
        <v>198</v>
      </c>
      <c r="B7" s="82" t="s">
        <v>199</v>
      </c>
      <c r="C7" s="83" t="str">
        <f t="shared" si="1"/>
        <v>rend</v>
      </c>
      <c r="E7" s="24" t="s">
        <v>200</v>
      </c>
      <c r="F7" s="23" t="s">
        <v>201</v>
      </c>
      <c r="H7" s="3" t="s">
        <v>202</v>
      </c>
      <c r="I7" s="3" t="s">
        <v>203</v>
      </c>
      <c r="J7" s="3" t="s">
        <v>204</v>
      </c>
      <c r="K7" s="3" t="s">
        <v>205</v>
      </c>
    </row>
    <row r="8">
      <c r="C8" s="14"/>
      <c r="E8" s="24" t="s">
        <v>206</v>
      </c>
      <c r="F8" s="23" t="s">
        <v>175</v>
      </c>
      <c r="H8" s="3" t="s">
        <v>201</v>
      </c>
      <c r="I8" s="3" t="s">
        <v>207</v>
      </c>
      <c r="J8" s="3" t="s">
        <v>208</v>
      </c>
      <c r="K8" s="3" t="s">
        <v>209</v>
      </c>
    </row>
    <row r="9">
      <c r="C9" s="14"/>
      <c r="E9" s="81" t="s">
        <v>210</v>
      </c>
      <c r="F9" s="84" t="s">
        <v>211</v>
      </c>
      <c r="H9" s="3" t="s">
        <v>212</v>
      </c>
      <c r="I9" s="3" t="s">
        <v>193</v>
      </c>
      <c r="J9" s="3" t="s">
        <v>213</v>
      </c>
      <c r="K9" s="3" t="s">
        <v>214</v>
      </c>
    </row>
    <row r="10">
      <c r="H10" s="3" t="s">
        <v>215</v>
      </c>
      <c r="I10" s="3" t="s">
        <v>216</v>
      </c>
      <c r="J10" s="3" t="s">
        <v>217</v>
      </c>
      <c r="K10" s="3" t="s">
        <v>211</v>
      </c>
    </row>
    <row r="11">
      <c r="H11" s="3" t="s">
        <v>218</v>
      </c>
      <c r="I11" s="3" t="s">
        <v>219</v>
      </c>
      <c r="J11" s="3" t="s">
        <v>220</v>
      </c>
      <c r="K11" s="3" t="s">
        <v>221</v>
      </c>
    </row>
    <row r="12">
      <c r="H12" s="3" t="s">
        <v>222</v>
      </c>
      <c r="I12" s="3" t="s">
        <v>223</v>
      </c>
      <c r="J12" s="3" t="s">
        <v>224</v>
      </c>
      <c r="K12" s="3" t="s">
        <v>225</v>
      </c>
    </row>
    <row r="13">
      <c r="H13" s="3" t="s">
        <v>226</v>
      </c>
      <c r="I13" s="3" t="s">
        <v>227</v>
      </c>
      <c r="J13" s="3" t="s">
        <v>228</v>
      </c>
      <c r="K13" s="3" t="s">
        <v>229</v>
      </c>
    </row>
  </sheetData>
  <conditionalFormatting sqref="B4:B7 F4:F9">
    <cfRule type="containsBlanks" dxfId="0" priority="1">
      <formula>LEN(TRIM(B4))=0</formula>
    </cfRule>
  </conditionalFormatting>
  <conditionalFormatting sqref="B4:B7 F4:F9">
    <cfRule type="beginsWith" dxfId="0" priority="2" operator="beginsWith" text="&lt;">
      <formula>LEFT((B4),LEN("&lt;"))=("&lt;")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230</v>
      </c>
      <c r="B1" s="5" t="s">
        <v>231</v>
      </c>
      <c r="C1" s="85" t="s">
        <v>232</v>
      </c>
      <c r="D1" s="5" t="s">
        <v>172</v>
      </c>
      <c r="E1" s="5" t="s">
        <v>179</v>
      </c>
      <c r="F1" s="5" t="s">
        <v>185</v>
      </c>
      <c r="G1" s="5" t="s">
        <v>192</v>
      </c>
      <c r="H1" s="5" t="s">
        <v>200</v>
      </c>
      <c r="I1" s="5" t="s">
        <v>206</v>
      </c>
      <c r="J1" s="5" t="s">
        <v>210</v>
      </c>
      <c r="K1" s="5" t="s">
        <v>233</v>
      </c>
      <c r="L1" s="5" t="s">
        <v>234</v>
      </c>
      <c r="M1" s="5" t="s">
        <v>235</v>
      </c>
      <c r="N1" s="5" t="s">
        <v>69</v>
      </c>
      <c r="O1" s="5" t="s">
        <v>236</v>
      </c>
      <c r="P1" s="5" t="s">
        <v>40</v>
      </c>
      <c r="Q1" s="5" t="s">
        <v>237</v>
      </c>
      <c r="R1" s="5" t="s">
        <v>238</v>
      </c>
      <c r="S1" s="5" t="s">
        <v>239</v>
      </c>
      <c r="T1" s="5" t="s">
        <v>240</v>
      </c>
      <c r="U1" s="5" t="s">
        <v>54</v>
      </c>
      <c r="V1" s="5" t="s">
        <v>28</v>
      </c>
      <c r="W1" s="5" t="s">
        <v>241</v>
      </c>
      <c r="X1" s="5" t="s">
        <v>242</v>
      </c>
      <c r="Y1" s="5" t="s">
        <v>243</v>
      </c>
      <c r="Z1" s="5" t="s">
        <v>244</v>
      </c>
      <c r="AA1" s="5" t="s">
        <v>245</v>
      </c>
      <c r="AB1" s="5" t="s">
        <v>246</v>
      </c>
      <c r="AC1" s="5" t="s">
        <v>247</v>
      </c>
      <c r="AD1" s="5" t="s">
        <v>248</v>
      </c>
      <c r="AE1" s="5" t="s">
        <v>249</v>
      </c>
      <c r="AF1" s="5" t="s">
        <v>250</v>
      </c>
      <c r="AG1" s="5" t="s">
        <v>251</v>
      </c>
      <c r="AH1" s="5" t="s">
        <v>252</v>
      </c>
      <c r="AI1" s="5" t="s">
        <v>253</v>
      </c>
      <c r="AJ1" s="5" t="s">
        <v>23</v>
      </c>
      <c r="AK1" s="5" t="s">
        <v>254</v>
      </c>
      <c r="AL1" s="5" t="s">
        <v>255</v>
      </c>
      <c r="AM1" s="5" t="s">
        <v>256</v>
      </c>
      <c r="AN1" s="5" t="s">
        <v>257</v>
      </c>
      <c r="AO1" s="5" t="s">
        <v>258</v>
      </c>
      <c r="AP1" s="5" t="s">
        <v>259</v>
      </c>
      <c r="AQ1" s="5" t="s">
        <v>260</v>
      </c>
      <c r="AR1" s="5" t="s">
        <v>261</v>
      </c>
      <c r="AS1" s="5" t="s">
        <v>262</v>
      </c>
      <c r="AT1" s="5" t="s">
        <v>263</v>
      </c>
      <c r="AU1" s="5" t="s">
        <v>264</v>
      </c>
      <c r="AV1" s="5" t="s">
        <v>265</v>
      </c>
      <c r="AW1" s="5" t="s">
        <v>266</v>
      </c>
      <c r="AX1" s="5" t="s">
        <v>267</v>
      </c>
      <c r="AY1" s="5" t="s">
        <v>268</v>
      </c>
      <c r="AZ1" s="5" t="s">
        <v>269</v>
      </c>
      <c r="BA1" s="86" t="s">
        <v>270</v>
      </c>
    </row>
    <row r="2">
      <c r="A2" s="86"/>
      <c r="B2" s="86" t="b">
        <v>1</v>
      </c>
      <c r="C2" s="5" t="str">
        <f>concatenate("[",textjoin(", ",TRUE,Starter_Cards[Json]),"]")</f>
        <v>["{\n    \"UnitsInDeck\": 1,\n    \"Card\": \"barricade\"\n}", "{\n    \"UnitsInDeck\": 1,\n    \"Card\": \"provoke\"\n}", "{\n    \"UnitsInDeck\": 3,\n    \"Card\": \"stoneskin\"\n}", "{\n    \"UnitsInDeck\": 2,\n    \"Card\": \"shrapnelshot\"\n}", "{\n    \"UnitsInDeck\": 3,\n    \"Card\": \"quickshot\"\n}", "{\n    \"UnitsInDeck\": 4,\n    \"Card\": \"intercept\"\n}", "{\n    \"UnitsInDeck\": 1,\n    \"Card\": \"fabricatormultipurposekit\"\n}"]</v>
      </c>
      <c r="D2" s="5" t="str">
        <f t="array" ref="D2">index(OC_Pack_Names[Value],1,1)</f>
        <v>thesteelspartan</v>
      </c>
      <c r="E2" s="5" t="str">
        <f t="array" ref="E2">index(OC_Pack_Names[Value],2,1)</f>
        <v>axman</v>
      </c>
      <c r="F2" s="5" t="str">
        <f t="array" ref="F2">index(OC_Pack_Names[Value],3,1)</f>
        <v>avenger</v>
      </c>
      <c r="G2" s="5" t="str">
        <f t="array" ref="G2">index(OC_Pack_Names[Value],4,1)</f>
        <v>guardian</v>
      </c>
      <c r="H2" s="5" t="str">
        <f t="array" ref="H2">index(OC_Pack_Names[Value],5,1)</f>
        <v>commander</v>
      </c>
      <c r="I2" s="5" t="str">
        <f t="array" ref="I2">index(OC_Pack_Names[Value],6,1)</f>
        <v>marauder</v>
      </c>
      <c r="J2" s="5" t="str">
        <f t="array" ref="J2">index(OC_Pack_Names[Value],7,1)</f>
        <v>warlord</v>
      </c>
      <c r="K2" s="5" t="str">
        <f>Description</f>
        <v>This character comes from Senenthia and blah blah blah</v>
      </c>
      <c r="L2" s="5" t="str">
        <f>Strengths</f>
        <v>This character excels at assisting others via "turrets" to boost damage and utility along with with blocking for themselfs with block and taunt along with playing alot of enhancements</v>
      </c>
      <c r="M2" s="5" t="str">
        <f>Character</f>
        <v>The Steel Spartan</v>
      </c>
      <c r="N2" s="5">
        <f>Energy</f>
        <v>1</v>
      </c>
      <c r="O2" s="5">
        <f>EnergyTurn</f>
        <v>3</v>
      </c>
      <c r="P2" s="5" t="b">
        <f>Female</f>
        <v>1</v>
      </c>
      <c r="Q2" s="86">
        <v>0.0</v>
      </c>
      <c r="R2" s="86">
        <v>3.40000009536743</v>
      </c>
      <c r="S2" s="5" t="str">
        <f>lower(substitute(Class," ",""))</f>
        <v>warrior</v>
      </c>
      <c r="T2" s="5" t="str">
        <f>lower(SecondaryClass)</f>
        <v>scout</v>
      </c>
      <c r="U2" s="5" t="str">
        <f>HitSound</f>
        <v/>
      </c>
      <c r="V2" s="5">
        <f>Hp</f>
        <v>116</v>
      </c>
      <c r="W2" s="5" t="str">
        <f>lower(substitute(Subclass," ",""))</f>
        <v>fabricator</v>
      </c>
      <c r="X2" s="5" t="str">
        <f t="array" ref="X2">index(Starter_Cards[Card ID],1,1)</f>
        <v>fabricatorhandheldsentry</v>
      </c>
      <c r="Y2" s="5" t="str">
        <f>HPLevelList</f>
        <v>[0,5,10,15,15]</v>
      </c>
      <c r="Z2" s="86">
        <v>5.0</v>
      </c>
      <c r="AA2" s="5">
        <f>Slash</f>
        <v>20</v>
      </c>
      <c r="AB2" s="5">
        <f>Blunt</f>
        <v>10</v>
      </c>
      <c r="AC2" s="5">
        <f>Pierce</f>
        <v>15</v>
      </c>
      <c r="AD2" s="5">
        <f>Fire</f>
        <v>5</v>
      </c>
      <c r="AE2" s="5">
        <f>Cold</f>
        <v>10</v>
      </c>
      <c r="AF2" s="5">
        <f>Lightning</f>
        <v>-10</v>
      </c>
      <c r="AG2" s="5">
        <f>Holy</f>
        <v>10</v>
      </c>
      <c r="AH2" s="5">
        <f>Shadow</f>
        <v>0</v>
      </c>
      <c r="AI2" s="5">
        <f>Mind</f>
        <v>15</v>
      </c>
      <c r="AJ2" s="5">
        <f>Speed</f>
        <v>15</v>
      </c>
      <c r="AK2" s="5" t="str">
        <f>Silueta</f>
        <v>thesteelspartanSilueta</v>
      </c>
      <c r="AL2" s="86"/>
      <c r="AM2" s="86"/>
      <c r="AN2" s="86"/>
      <c r="AO2" s="86"/>
      <c r="AP2" s="86"/>
      <c r="AQ2" s="86">
        <v>0.100000001490116</v>
      </c>
      <c r="AR2" s="5" t="str">
        <f>Subclass</f>
        <v>Fabricator</v>
      </c>
      <c r="AS2" s="5" t="str">
        <f t="array" ref="AS2">index(TraitFilenames,1,1)</f>
        <v>fabricatortrait0</v>
      </c>
      <c r="AT2" s="5" t="str">
        <f t="array" ref="AT2">index(TraitFilenames,2,1)</f>
        <v>fabricatortrait1a</v>
      </c>
      <c r="AU2" s="5" t="str">
        <f t="array" ref="AU2">index(TraitFilenames,3,1)</f>
        <v>fabricatortrait1b</v>
      </c>
      <c r="AV2" s="5" t="str">
        <f t="array" ref="AV2">index(TraitFilenames,4,1)</f>
        <v>fabricatortrait2a</v>
      </c>
      <c r="AW2" s="5" t="str">
        <f t="array" ref="AW2">index(TraitFilenames,5,1)</f>
        <v>fabricatortrait2b</v>
      </c>
      <c r="AX2" s="5" t="str">
        <f t="array" ref="AX2">index(TraitFilenames,6,1)</f>
        <v>fabricatortrait3a</v>
      </c>
      <c r="AY2" s="5" t="str">
        <f t="array" ref="AY2">index(TraitFilenames,7,1)</f>
        <v>fabricatortrait3b</v>
      </c>
      <c r="AZ2" s="5" t="str">
        <f t="array" ref="AZ2">index(TraitFilenames,8,1)</f>
        <v>fabricatortrait4a</v>
      </c>
      <c r="BA2" s="5" t="str">
        <f t="array" ref="BA2">index(TraitFilenames,9,1)</f>
        <v>fabricatortrait4b</v>
      </c>
    </row>
    <row r="3">
      <c r="A3" s="45"/>
      <c r="B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row>
    <row r="4">
      <c r="A4" s="45"/>
    </row>
    <row r="5">
      <c r="A5" s="45"/>
      <c r="L5" s="45"/>
    </row>
    <row r="6">
      <c r="A6" s="45"/>
      <c r="L6" s="45"/>
    </row>
    <row r="7">
      <c r="A7" s="45"/>
      <c r="L7" s="45"/>
    </row>
    <row r="8">
      <c r="A8" s="45"/>
      <c r="L8" s="45"/>
    </row>
    <row r="9">
      <c r="A9" s="45"/>
      <c r="L9" s="45"/>
    </row>
    <row r="10">
      <c r="A10" s="45"/>
      <c r="L10" s="45"/>
    </row>
    <row r="11">
      <c r="A11" s="45"/>
      <c r="L11" s="45"/>
    </row>
    <row r="12">
      <c r="A12" s="45"/>
      <c r="L12" s="45"/>
    </row>
    <row r="13">
      <c r="A13" s="45"/>
      <c r="L13" s="45"/>
    </row>
    <row r="14">
      <c r="A14" s="45"/>
      <c r="L14" s="45"/>
    </row>
    <row r="15">
      <c r="A15" s="45"/>
      <c r="L15" s="45"/>
    </row>
    <row r="16">
      <c r="A16" s="45"/>
      <c r="L16" s="45"/>
    </row>
    <row r="17">
      <c r="A17" s="45"/>
      <c r="L17" s="45"/>
    </row>
    <row r="18">
      <c r="A18" s="45"/>
      <c r="L18" s="45"/>
    </row>
    <row r="19">
      <c r="A19" s="45"/>
      <c r="L19" s="45"/>
    </row>
    <row r="20">
      <c r="A20" s="45"/>
      <c r="L20" s="45"/>
    </row>
    <row r="21">
      <c r="A21" s="45"/>
      <c r="L21" s="45"/>
    </row>
    <row r="22">
      <c r="A22" s="45"/>
      <c r="L22" s="45"/>
    </row>
    <row r="23">
      <c r="A23" s="45"/>
      <c r="L23" s="45"/>
    </row>
    <row r="24">
      <c r="A24" s="45"/>
      <c r="L24" s="45"/>
    </row>
    <row r="25">
      <c r="A25" s="45"/>
      <c r="L25" s="45"/>
    </row>
    <row r="26">
      <c r="A26" s="45"/>
      <c r="L26" s="45"/>
    </row>
    <row r="27">
      <c r="A27" s="45"/>
      <c r="L27" s="45"/>
    </row>
    <row r="28">
      <c r="A28" s="45"/>
      <c r="L28" s="45"/>
    </row>
    <row r="29">
      <c r="A29" s="45"/>
      <c r="L29" s="45"/>
    </row>
    <row r="30">
      <c r="A30" s="45"/>
      <c r="L30" s="45"/>
    </row>
    <row r="31">
      <c r="A31" s="45"/>
      <c r="L31" s="45"/>
    </row>
    <row r="32">
      <c r="A32" s="45"/>
      <c r="L32" s="45"/>
    </row>
    <row r="33">
      <c r="A33" s="45"/>
      <c r="L33" s="45"/>
    </row>
    <row r="34">
      <c r="A34" s="45"/>
      <c r="L34" s="45"/>
    </row>
    <row r="35">
      <c r="A35" s="45"/>
      <c r="L35" s="45"/>
    </row>
    <row r="36">
      <c r="A36" s="45"/>
      <c r="L36" s="45"/>
    </row>
    <row r="37">
      <c r="A37" s="45"/>
      <c r="L37" s="45"/>
    </row>
    <row r="38">
      <c r="A38" s="45"/>
      <c r="L38" s="45"/>
    </row>
    <row r="39">
      <c r="A39" s="45"/>
      <c r="L39" s="45"/>
    </row>
    <row r="40">
      <c r="A40" s="45"/>
      <c r="L40" s="45"/>
    </row>
    <row r="41">
      <c r="A41" s="45"/>
      <c r="L41" s="45"/>
    </row>
    <row r="42">
      <c r="A42" s="45"/>
      <c r="L42" s="45"/>
    </row>
    <row r="43">
      <c r="A43" s="45"/>
      <c r="L43" s="45"/>
    </row>
    <row r="44">
      <c r="A44" s="45"/>
      <c r="L44" s="45"/>
    </row>
    <row r="45">
      <c r="A45" s="45"/>
      <c r="L45" s="45"/>
    </row>
    <row r="46">
      <c r="A46" s="45"/>
      <c r="L46" s="45"/>
    </row>
    <row r="47">
      <c r="A47" s="45"/>
      <c r="L47" s="45"/>
    </row>
    <row r="48">
      <c r="A48" s="45"/>
      <c r="L48" s="45"/>
    </row>
    <row r="49">
      <c r="A49" s="45"/>
      <c r="L49" s="45"/>
    </row>
    <row r="50">
      <c r="A50" s="45"/>
      <c r="L50" s="45"/>
    </row>
    <row r="51">
      <c r="A51" s="45"/>
      <c r="L51" s="45"/>
    </row>
    <row r="52">
      <c r="A52" s="45"/>
      <c r="L52" s="45"/>
    </row>
    <row r="53">
      <c r="A53" s="45"/>
      <c r="L53" s="45"/>
    </row>
    <row r="54">
      <c r="A54" s="45"/>
      <c r="L54" s="45"/>
    </row>
    <row r="55">
      <c r="A55" s="45"/>
      <c r="L55" s="45"/>
    </row>
    <row r="56">
      <c r="A56" s="45"/>
      <c r="L56" s="45"/>
    </row>
    <row r="57">
      <c r="A57" s="45"/>
      <c r="L57" s="45"/>
    </row>
    <row r="58">
      <c r="A58" s="45"/>
      <c r="L58" s="45"/>
    </row>
    <row r="59">
      <c r="A59" s="45"/>
      <c r="L59" s="45"/>
    </row>
    <row r="60">
      <c r="A60" s="45"/>
      <c r="L60" s="45"/>
    </row>
    <row r="61">
      <c r="A61" s="45"/>
      <c r="L61" s="45"/>
    </row>
    <row r="62">
      <c r="A62" s="45"/>
      <c r="L62" s="45"/>
    </row>
    <row r="63">
      <c r="A63" s="45"/>
      <c r="L63" s="45"/>
    </row>
    <row r="64">
      <c r="A64" s="45"/>
      <c r="L64" s="45"/>
    </row>
    <row r="65">
      <c r="A65" s="45"/>
      <c r="L65" s="45"/>
    </row>
    <row r="66">
      <c r="A66" s="45"/>
      <c r="L66" s="45"/>
    </row>
    <row r="67">
      <c r="A67" s="45"/>
      <c r="L67" s="45"/>
    </row>
    <row r="68">
      <c r="A68" s="45"/>
      <c r="L68" s="45"/>
    </row>
    <row r="69">
      <c r="A69" s="45"/>
      <c r="L69" s="45"/>
    </row>
    <row r="70">
      <c r="A70" s="45"/>
      <c r="L70" s="45"/>
    </row>
    <row r="71">
      <c r="A71" s="45"/>
      <c r="L71" s="45"/>
    </row>
    <row r="72">
      <c r="L72" s="45"/>
    </row>
    <row r="73">
      <c r="L73" s="4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5" t="s">
        <v>171</v>
      </c>
      <c r="B1" s="85" t="s">
        <v>177</v>
      </c>
      <c r="C1" s="85" t="s">
        <v>184</v>
      </c>
      <c r="D1" s="85" t="s">
        <v>190</v>
      </c>
      <c r="E1" s="85" t="s">
        <v>198</v>
      </c>
      <c r="F1" s="85" t="s">
        <v>271</v>
      </c>
      <c r="G1" s="85" t="s">
        <v>272</v>
      </c>
      <c r="H1" s="85" t="s">
        <v>273</v>
      </c>
      <c r="I1" s="85" t="s">
        <v>274</v>
      </c>
      <c r="J1" s="85" t="s">
        <v>275</v>
      </c>
      <c r="K1" s="85" t="s">
        <v>276</v>
      </c>
      <c r="L1" s="85" t="s">
        <v>277</v>
      </c>
      <c r="M1" s="85" t="s">
        <v>278</v>
      </c>
    </row>
    <row r="2">
      <c r="A2" s="5" t="str">
        <f t="array" ref="A2">index(Obelisk_Challenge_Starter_Pack[Card ID],1,1)</f>
        <v>multipurposekit</v>
      </c>
      <c r="B2" s="5" t="str">
        <f t="array" ref="B2">index(Obelisk_Challenge_Starter_Pack[Card ID],2,1)</f>
        <v>defend</v>
      </c>
      <c r="C2" s="5" t="str">
        <f t="array" ref="C2">index(Obelisk_Challenge_Starter_Pack[Card ID],3,1)</f>
        <v>intercept</v>
      </c>
      <c r="D2" s="5" t="str">
        <f t="array" ref="D2">index(Obelisk_Challenge_Starter_Pack[Card ID],4,1)</f>
        <v>barricade</v>
      </c>
      <c r="E2" s="5" t="str">
        <f t="array" ref="E2">index(Obelisk_Challenge_Starter_Pack[Card ID],5,1)</f>
        <v>rend</v>
      </c>
      <c r="F2" s="5"/>
      <c r="G2" s="5"/>
      <c r="H2" s="5"/>
      <c r="I2" s="5" t="str">
        <f>lower(Class)</f>
        <v>warrior</v>
      </c>
      <c r="J2" s="5" t="str">
        <f>lower(substitute(Character," ",""))</f>
        <v>thesteelspartan</v>
      </c>
      <c r="K2" s="5" t="str">
        <f>Character</f>
        <v>The Steel Spartan</v>
      </c>
      <c r="L2" s="85" t="s">
        <v>279</v>
      </c>
      <c r="M2" s="5" t="str">
        <f>lower(substitute(Subclass," ",""))</f>
        <v>fabricator</v>
      </c>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row r="16">
      <c r="A16" s="45"/>
    </row>
    <row r="17">
      <c r="A17" s="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5" t="s">
        <v>129</v>
      </c>
      <c r="B1" s="85" t="s">
        <v>125</v>
      </c>
      <c r="C1" s="85" t="s">
        <v>280</v>
      </c>
      <c r="D1" s="85" t="s">
        <v>281</v>
      </c>
      <c r="E1" s="85" t="s">
        <v>282</v>
      </c>
      <c r="F1" s="85" t="s">
        <v>283</v>
      </c>
    </row>
    <row r="2">
      <c r="A2" s="5" t="str">
        <f>NewGameObject</f>
        <v>skinthesteelspartan</v>
      </c>
      <c r="B2" s="5" t="str">
        <f t="array" ref="B2">index(GameObject_Info[Value],1,1)</f>
        <v>obsidianWarrior</v>
      </c>
      <c r="C2" s="5" t="str">
        <f>CustomSprite</f>
        <v/>
      </c>
      <c r="D2" s="5">
        <f>ScaleFactor</f>
        <v>1</v>
      </c>
      <c r="E2" s="5">
        <f>ScaleFactor</f>
        <v>1</v>
      </c>
      <c r="F2" s="5" t="b">
        <f>Flip</f>
        <v>1</v>
      </c>
    </row>
    <row r="3">
      <c r="A3" s="45"/>
    </row>
    <row r="4">
      <c r="A4" s="45"/>
    </row>
    <row r="5">
      <c r="A5" s="45"/>
    </row>
    <row r="6">
      <c r="A6" s="45"/>
    </row>
    <row r="7">
      <c r="A7" s="45"/>
    </row>
    <row r="8">
      <c r="A8" s="45"/>
    </row>
    <row r="9">
      <c r="A9" s="45"/>
    </row>
    <row r="10">
      <c r="A10" s="4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5" t="s">
        <v>284</v>
      </c>
      <c r="B1" s="85" t="s">
        <v>285</v>
      </c>
      <c r="C1" s="85" t="s">
        <v>286</v>
      </c>
      <c r="D1" s="85" t="s">
        <v>287</v>
      </c>
      <c r="E1" s="85" t="s">
        <v>288</v>
      </c>
      <c r="F1" s="85" t="s">
        <v>289</v>
      </c>
      <c r="G1" s="85" t="s">
        <v>290</v>
      </c>
      <c r="H1" s="85" t="s">
        <v>160</v>
      </c>
      <c r="I1" s="85" t="s">
        <v>291</v>
      </c>
      <c r="J1" s="85" t="s">
        <v>292</v>
      </c>
      <c r="K1" s="85" t="s">
        <v>293</v>
      </c>
      <c r="L1" s="85" t="s">
        <v>294</v>
      </c>
      <c r="M1" s="85" t="s">
        <v>163</v>
      </c>
    </row>
    <row r="2">
      <c r="A2" s="85" t="b">
        <v>1</v>
      </c>
      <c r="B2" s="85">
        <v>0.0</v>
      </c>
      <c r="C2" s="5" t="str">
        <f>NewGameObject</f>
        <v>skinthesteelspartan</v>
      </c>
      <c r="D2" s="5" t="str">
        <f>concat(lower(substitute(Subclass," ","")),"base")</f>
        <v>fabricatorbase</v>
      </c>
      <c r="E2" s="85" t="s">
        <v>138</v>
      </c>
      <c r="F2" s="85">
        <v>0.0</v>
      </c>
      <c r="G2" s="5" t="str">
        <f>SubclassID</f>
        <v>fabricator</v>
      </c>
      <c r="H2" s="5"/>
      <c r="I2" s="5" t="str">
        <f>Portrait</f>
        <v>thesteelspartanPortrait</v>
      </c>
      <c r="J2" s="5" t="str">
        <f>PortraitGrande</f>
        <v>thesteelspartanPortraitGrande</v>
      </c>
      <c r="K2" s="5" t="str">
        <f>Visuals!E5</f>
        <v>thesteelspartanSilueta</v>
      </c>
      <c r="L2" s="5" t="str">
        <f>SiluetaGrande</f>
        <v>thesteelspartanSiluetaGrande</v>
      </c>
      <c r="M2" s="5"/>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5" t="s">
        <v>295</v>
      </c>
      <c r="B1" s="85" t="s">
        <v>131</v>
      </c>
      <c r="C1" s="85" t="s">
        <v>134</v>
      </c>
      <c r="D1" s="85" t="s">
        <v>137</v>
      </c>
      <c r="E1" s="85" t="s">
        <v>140</v>
      </c>
      <c r="F1" s="85" t="s">
        <v>142</v>
      </c>
      <c r="G1" s="85" t="s">
        <v>145</v>
      </c>
      <c r="H1" s="85" t="s">
        <v>148</v>
      </c>
      <c r="I1" s="85" t="s">
        <v>151</v>
      </c>
      <c r="J1" s="85" t="s">
        <v>154</v>
      </c>
      <c r="K1" s="85" t="s">
        <v>157</v>
      </c>
      <c r="L1" s="85" t="s">
        <v>160</v>
      </c>
      <c r="M1" s="85" t="s">
        <v>163</v>
      </c>
    </row>
    <row r="2">
      <c r="A2" s="5">
        <f t="array" ref="A2">index(Cardback_Info[Value],1,1)</f>
        <v>0</v>
      </c>
      <c r="B2" s="5" t="b">
        <f t="array" ref="B2">index(Cardback_Info[Value],2,1)</f>
        <v>1</v>
      </c>
      <c r="C2" s="5" t="str">
        <f t="array" ref="C2">index(Cardback_Info[Value],3,1)</f>
        <v>cardbackfabricator</v>
      </c>
      <c r="D2" s="5" t="str">
        <f t="array" ref="D2">index(Cardback_Info[Value],4,1)</f>
        <v>Default</v>
      </c>
      <c r="E2" s="5">
        <f t="array" ref="E2">index(Cardback_Info[Value],5,1)</f>
        <v>1000</v>
      </c>
      <c r="F2" s="5" t="str">
        <f t="array" ref="F2">index(Cardback_Info[Value],6,1)</f>
        <v>cardbackfabricator</v>
      </c>
      <c r="G2" s="5" t="str">
        <f t="array" ref="G2">index(Cardback_Info[Value],7,1)</f>
        <v>fabricator</v>
      </c>
      <c r="H2" s="5" t="b">
        <f t="array" ref="H2">index(Cardback_Info[Value],8,1)</f>
        <v>1</v>
      </c>
      <c r="I2" s="5">
        <f t="array" ref="I2">index(Cardback_Info[Value],9,1)</f>
        <v>0</v>
      </c>
      <c r="J2" s="5">
        <f t="array" ref="J2">index(Cardback_Info[Value],10,1)</f>
        <v>0</v>
      </c>
      <c r="K2" s="5" t="b">
        <f t="array" ref="K2">index(Cardback_Info[Value],11,1)</f>
        <v>1</v>
      </c>
      <c r="L2" s="5" t="str">
        <f t="array" ref="L2">index(Cardback_Info[Value],12,1)</f>
        <v/>
      </c>
      <c r="M2" s="5" t="str">
        <f t="array" ref="M2">index(Cardback_Info[Value],13,1)</f>
        <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5" t="s">
        <v>296</v>
      </c>
      <c r="B1" s="85" t="s">
        <v>44</v>
      </c>
      <c r="C1" s="85" t="s">
        <v>241</v>
      </c>
      <c r="D1" s="85" t="s">
        <v>297</v>
      </c>
      <c r="E1" s="85" t="s">
        <v>298</v>
      </c>
    </row>
    <row r="2">
      <c r="A2" s="5" t="str">
        <f t="array" ref="A2:B10">TraitJson</f>
        <v>Quick Thinking</v>
      </c>
      <c r="B2" s="5" t="s">
        <v>78</v>
      </c>
      <c r="C2" s="5" t="str">
        <f t="array" ref="C2:C10">TraitFilenames</f>
        <v>fabricatortrait0</v>
      </c>
      <c r="D2" s="5" t="str">
        <f t="array" ref="D2:D21">Trait_Info[Trait Activation]</f>
        <v>CastCard</v>
      </c>
      <c r="E2" s="5" t="str">
        <f t="array" ref="E2:E21">Trait_Info[Enchantment ID]</f>
        <v/>
      </c>
    </row>
    <row r="3">
      <c r="A3" s="5" t="s">
        <v>82</v>
      </c>
      <c r="B3" s="5"/>
      <c r="C3" s="5" t="s">
        <v>299</v>
      </c>
      <c r="D3" s="5" t="s">
        <v>83</v>
      </c>
      <c r="E3" s="5" t="s">
        <v>84</v>
      </c>
    </row>
    <row r="4">
      <c r="A4" s="5" t="s">
        <v>87</v>
      </c>
      <c r="B4" s="5"/>
      <c r="C4" s="5" t="s">
        <v>300</v>
      </c>
      <c r="D4" s="5" t="s">
        <v>83</v>
      </c>
      <c r="E4" s="5" t="s">
        <v>88</v>
      </c>
    </row>
    <row r="5">
      <c r="A5" s="5" t="s">
        <v>91</v>
      </c>
      <c r="B5" s="5" t="s">
        <v>92</v>
      </c>
      <c r="C5" s="5" t="s">
        <v>301</v>
      </c>
      <c r="D5" s="5" t="s">
        <v>93</v>
      </c>
      <c r="E5" s="5"/>
    </row>
    <row r="6">
      <c r="A6" s="5" t="s">
        <v>96</v>
      </c>
      <c r="B6" s="5" t="s">
        <v>97</v>
      </c>
      <c r="C6" s="5" t="s">
        <v>302</v>
      </c>
      <c r="D6" s="5" t="s">
        <v>83</v>
      </c>
      <c r="E6" s="5"/>
    </row>
    <row r="7">
      <c r="A7" s="5" t="s">
        <v>100</v>
      </c>
      <c r="B7" s="5"/>
      <c r="C7" s="5" t="s">
        <v>303</v>
      </c>
      <c r="D7" s="5" t="s">
        <v>83</v>
      </c>
      <c r="E7" s="5" t="s">
        <v>101</v>
      </c>
    </row>
    <row r="8">
      <c r="A8" s="5" t="s">
        <v>104</v>
      </c>
      <c r="B8" s="5"/>
      <c r="C8" s="5" t="s">
        <v>304</v>
      </c>
      <c r="D8" s="5" t="s">
        <v>83</v>
      </c>
      <c r="E8" s="5" t="s">
        <v>105</v>
      </c>
    </row>
    <row r="9">
      <c r="A9" s="5" t="s">
        <v>108</v>
      </c>
      <c r="B9" s="5" t="s">
        <v>109</v>
      </c>
      <c r="C9" s="5" t="s">
        <v>305</v>
      </c>
      <c r="D9" s="5" t="s">
        <v>79</v>
      </c>
      <c r="E9" s="5"/>
    </row>
    <row r="10">
      <c r="A10" s="5" t="s">
        <v>112</v>
      </c>
      <c r="B10" s="5" t="s">
        <v>113</v>
      </c>
      <c r="C10" s="5" t="s">
        <v>306</v>
      </c>
      <c r="D10" s="5" t="s">
        <v>114</v>
      </c>
      <c r="E10" s="5"/>
    </row>
    <row r="11">
      <c r="D11" s="31"/>
      <c r="E11" s="31"/>
    </row>
    <row r="12">
      <c r="D12" s="31"/>
      <c r="E12" s="31"/>
    </row>
    <row r="13">
      <c r="D13" s="31"/>
      <c r="E13" s="31"/>
    </row>
    <row r="14">
      <c r="D14" s="31"/>
      <c r="E14" s="31"/>
    </row>
    <row r="15">
      <c r="D15" s="31"/>
      <c r="E15" s="31"/>
    </row>
    <row r="16">
      <c r="D16" s="31"/>
      <c r="E16" s="31"/>
    </row>
    <row r="17">
      <c r="D17" s="31"/>
      <c r="E17" s="31"/>
    </row>
    <row r="18">
      <c r="D18" s="31"/>
      <c r="E18" s="31"/>
    </row>
    <row r="19">
      <c r="D19" s="31"/>
      <c r="E19" s="31"/>
    </row>
    <row r="20">
      <c r="D20" s="31"/>
      <c r="E20" s="31"/>
    </row>
    <row r="21">
      <c r="D21" s="31"/>
      <c r="E21" s="31"/>
    </row>
  </sheetData>
  <drawing r:id="rId1"/>
</worksheet>
</file>