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BinbinSubclass" sheetId="6" r:id="rId9"/>
    <sheet state="visible" name="BinbinPack" sheetId="7" r:id="rId10"/>
    <sheet state="visible" name="BinbinGameObject" sheetId="8" r:id="rId11"/>
    <sheet state="visible" name="BinbinSkin" sheetId="9" r:id="rId12"/>
    <sheet state="visible" name="BinbinCardback" sheetId="10" r:id="rId13"/>
    <sheet state="visible" name="BinbinTraits" sheetId="11" r:id="rId14"/>
  </sheets>
  <definedNames>
    <definedName name="Female">General!$B$7</definedName>
    <definedName name="Mind">General!$K$14</definedName>
    <definedName name="Lightning">General!$K$11</definedName>
    <definedName name="Silueta">Visuals!$E$5</definedName>
    <definedName name="Class">General!$B$5</definedName>
    <definedName name="HitSound">General!$B$10</definedName>
    <definedName name="Energy">General!$K$15</definedName>
    <definedName name="ScaleFactor">Visuals!$B$5</definedName>
    <definedName name="HPLevelList">General!$O$6</definedName>
    <definedName name="PortraitGrande">Visuals!$E$4</definedName>
    <definedName name="HpLevel">General!$K$5</definedName>
    <definedName name="Shadow">General!$K$13</definedName>
    <definedName name="TraitFilenames">Traits!$B$14:$B$22</definedName>
    <definedName name="Holy">General!$K$12</definedName>
    <definedName name="NewGameObject">Visuals!$B$4</definedName>
    <definedName name="Speed">General!$K$3</definedName>
    <definedName name="TraitJson">Traits!$B$3:$C$11</definedName>
    <definedName name="Subclass">General!$B$4</definedName>
    <definedName name="Strengths">General!$B$9</definedName>
    <definedName name="SecondaryClass">General!$B$6</definedName>
    <definedName name="Character">General!$B$3</definedName>
    <definedName name="SubclassID">General!$B$12</definedName>
    <definedName name="Slash">General!$K$6</definedName>
    <definedName name="SiluetaGrande">Visuals!$E$6</definedName>
    <definedName name="Description">General!$B$8</definedName>
    <definedName name="Portrait">Visuals!$E$3</definedName>
    <definedName name="Flip">Visuals!$B$6</definedName>
    <definedName name="Fire">General!$K$9</definedName>
    <definedName name="Hp">General!$K$4</definedName>
    <definedName name="Blunt">General!$K$8</definedName>
    <definedName name="CustomSprite">Visuals!$B$7</definedName>
    <definedName name="Classfield">General!$A$5</definedName>
    <definedName name="EnergyTurn">General!$K$16</definedName>
    <definedName name="Cold">General!$K$10</definedName>
    <definedName name="Pierce">General!$K$7</definedName>
  </definedNames>
  <calcPr/>
  <extLst>
    <ext uri="GoogleSheetsCustomDataVersion2">
      <go:sheetsCustomData xmlns:go="http://customooxmlschemas.google.com/" r:id="rId15" roundtripDataChecksum="P7ordsSDjBSVKJQ1fj+1lfvGr1BiiVnoyS/85LJV224="/>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0">
      <text>
        <t xml:space="preserve">======
ID#AAABdDNjmIE
When creating a Starter card, you should ideally create 4 versions    (2025-01-31 17:00:58)
White, Blue, Yellow, and Purple
It is totally okay to just have them all be identical though.
I would highly recommend using a template card like Captain's Howl</t>
      </text>
    </comment>
    <comment authorId="0" ref="J5">
      <text>
        <t xml:space="preserve">======
ID#AAABdDNjmHs
    (2025-01-31 17:00:58)
This is the amount of HP gained each level. It should start with 0 (since this would just be added to your base hp)</t>
      </text>
    </comment>
    <comment authorId="0" ref="D3">
      <text>
        <t xml:space="preserve">======
ID#AAABdDNjmHQ
When creating a Starter Item, you should ideally create 4 versions    (2025-01-31 17:00:58)
White, Blue, Yellow, and Purple
It is totally okay to just have them all be identical though.
I would highly recommend using a template item like The Wolfslayer</t>
      </text>
    </comment>
  </commentList>
  <extLst>
    <ext uri="GoogleSheetsCustomDataVersion2">
      <go:sheetsCustomData xmlns:go="http://customooxmlschemas.google.com/" r:id="rId1" roundtripDataSignature="AMtx7mjc4UMoL1HSs6ZlTanj39mmuBKLWQ=="/>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9">
      <text>
        <t xml:space="preserve">======
ID#AAABdDNjmIU
    (2025-01-31 17:00:58)
When creating each enchantment, you should ideally create 3 versions: White, Blue, and Yellow
It is totally okay to just have them all be identical though.
I would highly recommend using a template enchantment like Steel Forge or Wild Hunt</t>
      </text>
    </comment>
    <comment authorId="0" ref="D2">
      <text>
        <t xml:space="preserve">======
ID#AAABdDNjmIQ
    (2025-01-31 17:00:58)
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4">
      <text>
        <t xml:space="preserve">======
ID#AAABdDNjmII
    (2025-01-31 17:00:58)
These are the card IDs that match your created cards. Conventions would have them be something like
"heinersteelforge" or
"archertrait2a"
I personally like them to match the Trait Filenames (in the bottom left of this table)</t>
      </text>
    </comment>
    <comment authorId="0" ref="B4">
      <text>
        <t xml:space="preserve">======
ID#AAABdDNjmH0
    (2025-01-31 17:00:58)
When creating each enchantment, you should ideally create 3 versions: White, Blue, and Yellow
It is totally okay to just have them all be identical though.
I would highly recommend using a template enchantment like Steel Forge or Wild Hunt</t>
      </text>
    </comment>
    <comment authorId="0" ref="E9">
      <text>
        <t xml:space="preserve">======
ID#AAABdDNjmHw
    (2025-01-31 17:00:58)
These are the card IDs that match your created cards. Conventions would have them be something like
"heinersteelforge" or
"archertrait2a"
I personally like them to match the Trait Filenames (in the bottom left of this table)</t>
      </text>
    </comment>
    <comment authorId="0" ref="E5">
      <text>
        <t xml:space="preserve">======
ID#AAABdDNjmHo
    (2025-01-31 17:00:58)
These are the card IDs that match your created cards. Conventions would have them be something like
"heinersteelforge" or
"archertrait2a"
I personally like them to match the Trait Filenames (in the bottom left of this table)</t>
      </text>
    </comment>
    <comment authorId="0" ref="E2">
      <text>
        <t xml:space="preserve">======
ID#AAABdDNjmHk
    (2025-01-31 17:00:58)
These are the card IDs that match your created cards. Conventions would have them be something like
"heinersteelforge" or
"archertrait2a"
I personally like them to match the Trait Filenames (in the bottom left of this table)</t>
      </text>
    </comment>
    <comment authorId="0" ref="B8">
      <text>
        <t xml:space="preserve">======
ID#AAABdDNjmHg
    (2025-01-31 17:00:58)
When creating each enchantment, you should ideally create 3 versions: White, Blue, and Yellow
It is totally okay to just have them all be identical though.
I would highly recommend using a template enchantment like Steel Forge or Wild Hunt</t>
      </text>
    </comment>
    <comment authorId="0" ref="B5">
      <text>
        <t xml:space="preserve">======
ID#AAABdDNjmHU
    (2025-01-31 17:00:58)
When creating each enchantment, you should ideally create 3 versions: White, Blue, and Yellow
It is totally okay to just have them all be identical though.
I would highly recommend using a template enchantment like Steel Forge or Wild Hunt</t>
      </text>
    </comment>
    <comment authorId="0" ref="E8">
      <text>
        <t xml:space="preserve">======
ID#AAABdDNjmG4
    (2025-01-31 17:00:58)
These are the card IDs that match your created cards. Conventions would have them be something like
"heinersteelforge" or
"archertrait2a"
I personally like them to match the Trait Filenames (in the bottom left of this table)</t>
      </text>
    </comment>
  </commentList>
  <extLst>
    <ext uri="GoogleSheetsCustomDataVersion2">
      <go:sheetsCustomData xmlns:go="http://customooxmlschemas.google.com/" r:id="rId1" roundtripDataSignature="AMtx7mhagAc7y+TJpLaitMBQqGrd5LdQxg=="/>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G2">
      <text>
        <t xml:space="preserve">======
ID#AAABdDNjmIM
    (2025-01-31 17:00:58)
So long as you are providing the appropriate cardback png, you can ignore this section, it is purely optional if you want to add other cardbacks.</t>
      </text>
    </comment>
    <comment authorId="0" ref="A6">
      <text>
        <t xml:space="preserve">======
ID#AAABdDNjmIA
    (2025-01-31 17:00:58)
Flip should be TRUE if the base model (Source) is an enemy, FALSE if it is another Hero skin</t>
      </text>
    </comment>
    <comment authorId="0" ref="A7">
      <text>
        <t xml:space="preserve">======
ID#AAABdDNjmH8
    (2025-01-31 17:00:58)
Only fill out if you are making a custom skin.</t>
      </text>
    </comment>
    <comment authorId="0" ref="A11">
      <text>
        <t xml:space="preserve">======
ID#AAABdDNjmH4
    (2025-01-31 17:00:58)
This is the Portrait that appears in the "speed" bar at the top.
To create this, search for the Portrait of your original character, then Flip the image horizontally.</t>
      </text>
    </comment>
    <comment authorId="0" ref="D2">
      <text>
        <t xml:space="preserve">======
ID#AAABdDNjmHY
    (2025-01-31 17:00:58)
Make sure the pngs align with the filenames you make</t>
      </text>
    </comment>
    <comment authorId="0" ref="A12">
      <text>
        <t xml:space="preserve">======
ID#AAABdDNjmHM
    (2025-01-31 17:00:58)
This is the Portrait that appears on the left in the map. 
To create this, search for the PortraitGrande of your original character, then Flip the image horizontally.</t>
      </text>
    </comment>
    <comment authorId="0" ref="A2">
      <text>
        <t xml:space="preserve">======
ID#AAABdDNjmHI
    (2025-01-31 17:00:58)
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A15">
      <text>
        <t xml:space="preserve">======
ID#AAABdDNjmHE
    (2025-01-31 17:00:58)
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 authorId="0" ref="A13">
      <text>
        <t xml:space="preserve">======
ID#AAABdDNjmHA
    (2025-01-31 17:00:58)
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
ID#AAABdDNjmG8
    (2025-01-31 17:00:58)
This is the Silhouette that appears in rewards screens.
To create this, either find the appropriate SiluetaGrande in the game assets, or take a screenshot of your character, remove the background, and crop to the appropriate size.</t>
      </text>
    </comment>
  </commentList>
  <extLst>
    <ext uri="GoogleSheetsCustomDataVersion2">
      <go:sheetsCustomData xmlns:go="http://customooxmlschemas.google.com/" r:id="rId1" roundtripDataSignature="AMtx7mhKGIoE/Zp2nWK2gTjrGcjws5NYdA=="/>
    </ext>
  </extL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
ID#AAABdDNjmIY
    (2025-01-31 17:00:58)
These are the IDs of the cards to the left. It is just the name of the card without the spaces and lowercase :)</t>
      </text>
    </comment>
    <comment authorId="0" ref="F2">
      <text>
        <t xml:space="preserve">======
ID#AAABdDNjmHc
    (2025-01-31 17:00:58)
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 authorId="0" ref="B2">
      <text>
        <t xml:space="preserve">======
ID#AAABdDNjmG0
    (2025-01-31 17:00:58)
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List>
  <extLst>
    <ext uri="GoogleSheetsCustomDataVersion2">
      <go:sheetsCustomData xmlns:go="http://customooxmlschemas.google.com/" r:id="rId1" roundtripDataSignature="AMtx7mjaMDa8D5hgW3PadHe/bTh2FhTjdA=="/>
    </ext>
  </extLst>
</comments>
</file>

<file path=xl/sharedStrings.xml><?xml version="1.0" encoding="utf-8"?>
<sst xmlns="http://schemas.openxmlformats.org/spreadsheetml/2006/main" count="403" uniqueCount="311">
  <si>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</si>
  <si>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</si>
  <si>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</si>
  <si>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</si>
  <si>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</si>
  <si>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</si>
  <si>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</si>
  <si>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</si>
  <si>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</si>
  <si>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</si>
  <si>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</si>
  <si>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</si>
  <si>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</si>
  <si>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</si>
  <si>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</si>
  <si>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</si>
  <si>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</si>
  <si>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</si>
  <si>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</si>
  <si>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</si>
  <si>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Rosalinde</t>
  </si>
  <si>
    <t>Starting Item</t>
  </si>
  <si>
    <t>World Tree Leaf</t>
  </si>
  <si>
    <t>Speed</t>
  </si>
  <si>
    <t>Subclass Name</t>
  </si>
  <si>
    <t>Augur</t>
  </si>
  <si>
    <t>Card 1</t>
  </si>
  <si>
    <t>Heal</t>
  </si>
  <si>
    <t>HP</t>
  </si>
  <si>
    <t>Primary Class</t>
  </si>
  <si>
    <t>Mage</t>
  </si>
  <si>
    <t>Card 2</t>
  </si>
  <si>
    <t>Vitalize</t>
  </si>
  <si>
    <t>HP gained per level</t>
  </si>
  <si>
    <t>[0,5,10,10,10]</t>
  </si>
  <si>
    <t>Secondary Class</t>
  </si>
  <si>
    <t>Healer</t>
  </si>
  <si>
    <t>Card 3</t>
  </si>
  <si>
    <t>Charged Battery</t>
  </si>
  <si>
    <t>Slashing Resistance</t>
  </si>
  <si>
    <t>Female</t>
  </si>
  <si>
    <t>Card 4</t>
  </si>
  <si>
    <t>Sacred Bolt</t>
  </si>
  <si>
    <t>Piercing Resistance</t>
  </si>
  <si>
    <t>Description</t>
  </si>
  <si>
    <t>Rosalinde hails from a separate elven forest kingdom called Elheim. She heard about the Obelisk Disturbance occuring in Senenthia, and came over to investigate at the behest of one of her friends, Sylvie.</t>
  </si>
  <si>
    <t>Card 5</t>
  </si>
  <si>
    <t>Electric Discharge</t>
  </si>
  <si>
    <t>Blunt Resistance</t>
  </si>
  <si>
    <t>Strengths</t>
  </si>
  <si>
    <t>This character excels at Sanctify, Regeneration, Buffer, and Supporting Mages!</t>
  </si>
  <si>
    <t>Card 6</t>
  </si>
  <si>
    <t>Mana Gem</t>
  </si>
  <si>
    <t>Fire Resistance</t>
  </si>
  <si>
    <t>HitSound</t>
  </si>
  <si>
    <t>vx_pc_evelyn_hurt_01</t>
  </si>
  <si>
    <t>Card 7</t>
  </si>
  <si>
    <t>Curing Heal</t>
  </si>
  <si>
    <t>curingheal</t>
  </si>
  <si>
    <t>Cold Resistance</t>
  </si>
  <si>
    <t>Total Number of Cards (should equal 15)</t>
  </si>
  <si>
    <t>Lightning Resistance</t>
  </si>
  <si>
    <t>By convention, Card 7 is your "Starter Card"</t>
  </si>
  <si>
    <t>Holy Resistance</t>
  </si>
  <si>
    <t xml:space="preserve">"{\n    \"UnitsInDeck\": </t>
  </si>
  <si>
    <t>Shadow Resistance</t>
  </si>
  <si>
    <t>Curing Heal [Card ID REFs]</t>
  </si>
  <si>
    <t>World Tree Leaf [Card ID REFs]</t>
  </si>
  <si>
    <t>,\n    \"Card\": \"</t>
  </si>
  <si>
    <t>Mind Resistance</t>
  </si>
  <si>
    <t>\"\n}"</t>
  </si>
  <si>
    <t>Energy</t>
  </si>
  <si>
    <t>worldtreeleaf</t>
  </si>
  <si>
    <t>Energy Per Turn</t>
  </si>
  <si>
    <t>curingheala</t>
  </si>
  <si>
    <t>worldtreeleafa</t>
  </si>
  <si>
    <t>Base Stats</t>
  </si>
  <si>
    <t>curinghealb</t>
  </si>
  <si>
    <t>worldtreeleafb</t>
  </si>
  <si>
    <t>Trait Name</t>
  </si>
  <si>
    <t>Trait Activation</t>
  </si>
  <si>
    <t>Enchantment ID</t>
  </si>
  <si>
    <t>Level 1 Trait (Innate)</t>
  </si>
  <si>
    <t>Wisdom of The Ancients</t>
  </si>
  <si>
    <t>Burn, Chill, and Spark Charges on enemies additionally apply -0.2% resistance to Holy Damage per charge. At the end of your turn, all heroes heal for 12% of the Burn Charges, Chill Charges, and Shock Charges in play. -This heal does not gain bonuses-</t>
  </si>
  <si>
    <t>None</t>
  </si>
  <si>
    <t>trait0</t>
  </si>
  <si>
    <t>Level 2a Trait (Left Hand Side)</t>
  </si>
  <si>
    <t>Augur's Wrath</t>
  </si>
  <si>
    <t>augurswrath</t>
  </si>
  <si>
    <t>trait1a</t>
  </si>
  <si>
    <t>Level 2b Trait (Right Hand Side)</t>
  </si>
  <si>
    <t>Augur's Blessing</t>
  </si>
  <si>
    <t>augursblessing</t>
  </si>
  <si>
    <t>trait1b</t>
  </si>
  <si>
    <t>Level 3a Trait (Left Hand Side)</t>
  </si>
  <si>
    <t>Magus Duality</t>
  </si>
  <si>
    <t>When you play a Mage Card, reduce the cost of the highest cost Healer Card in your hand by 1 until discarded. When you play a Healer Card, reduce the cost of the highest cost Mage Card in your hand by 1 until discarded. (3 times / per turn)</t>
  </si>
  <si>
    <t>CastCard</t>
  </si>
  <si>
    <t>trait2a</t>
  </si>
  <si>
    <t>Level 3b Trait (Right Hand Side)</t>
  </si>
  <si>
    <t>Animist Energy</t>
  </si>
  <si>
    <t>At the start of your turn, Dispel 3 targeting yourself, and reduce the cost of the highest cost card in your hand by 2 until discarded.</t>
  </si>
  <si>
    <t>BeginTurnCardsDealt</t>
  </si>
  <si>
    <t>trait2b</t>
  </si>
  <si>
    <t>Level 4a Trait (Left Hand Side)</t>
  </si>
  <si>
    <t>Elemental Focus</t>
  </si>
  <si>
    <t>elementalfocus</t>
  </si>
  <si>
    <t>trait3a</t>
  </si>
  <si>
    <t>&gt;&gt;&gt; elementalroar | elementalroara | elementalroarb</t>
  </si>
  <si>
    <t>Level 4b Trait (Right Hand Side)</t>
  </si>
  <si>
    <t>Bountiful Restoration</t>
  </si>
  <si>
    <t>bountifulrestoration</t>
  </si>
  <si>
    <t>trait3b</t>
  </si>
  <si>
    <t>Level 5a Trait (Left Hand Side)</t>
  </si>
  <si>
    <t>Yggdrasil's Fury</t>
  </si>
  <si>
    <t>Sanctify +1. All Damage done +20%. When you play a "Spell" card, Dispel 1 targeting yourself. (4 times / per turn)</t>
  </si>
  <si>
    <t>trait4a</t>
  </si>
  <si>
    <t>Level 5b Trait (Right Hand Side)</t>
  </si>
  <si>
    <t>Grove Warden's Mercy</t>
  </si>
  <si>
    <t>Regeneration +1. When you play a "Healing Spell" card, Apply 2 Mitigate Charges to All Heroes. (2 times / per turn)</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</si>
  <si>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</si>
  <si>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</si>
  <si>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</si>
  <si>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</si>
  <si>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</si>
  <si>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</si>
  <si>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</si>
  <si>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</si>
  <si>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</si>
  <si>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</si>
  <si>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</si>
  <si>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evelynSkinWhatif</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</si>
  <si>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</si>
  <si>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</si>
  <si>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</si>
  <si>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</si>
  <si>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</si>
  <si>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</si>
  <si>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</si>
  <si>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</si>
  <si>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</si>
  <si>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</si>
  <si>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</si>
  <si>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CardBackRosalinde</t>
  </si>
  <si>
    <t>Custom Sprite</t>
  </si>
  <si>
    <t>SpriteMapRosalindeForest</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</si>
  <si>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</si>
  <si>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</si>
  <si>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</si>
  <si>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</si>
  <si>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</si>
  <si>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</si>
  <si>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</si>
  <si>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</si>
  <si>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</si>
  <si>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</si>
  <si>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</si>
  <si>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</si>
  <si>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</si>
  <si>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</si>
  <si>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</si>
  <si>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</si>
  <si>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</si>
  <si>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</si>
  <si>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</si>
  <si>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</si>
  <si>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</si>
  <si>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</si>
  <si>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</si>
  <si>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</si>
  <si>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</si>
  <si>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</si>
  <si>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aeromancer</t>
  </si>
  <si>
    <t>enchanter</t>
  </si>
  <si>
    <t>justicar</t>
  </si>
  <si>
    <t>scribe</t>
  </si>
  <si>
    <t>Card0</t>
  </si>
  <si>
    <t>ChallengePack0</t>
  </si>
  <si>
    <t>avenger</t>
  </si>
  <si>
    <t>explorer</t>
  </si>
  <si>
    <t>marauder</t>
  </si>
  <si>
    <t>seer</t>
  </si>
  <si>
    <t>Card1</t>
  </si>
  <si>
    <t>ChallengePack1</t>
  </si>
  <si>
    <t>saint</t>
  </si>
  <si>
    <t>axman</t>
  </si>
  <si>
    <t>fallen</t>
  </si>
  <si>
    <t>mentalist</t>
  </si>
  <si>
    <t>shadowmancer</t>
  </si>
  <si>
    <t>Card2</t>
  </si>
  <si>
    <t>ChallengePack2</t>
  </si>
  <si>
    <t>wizard</t>
  </si>
  <si>
    <t>bard</t>
  </si>
  <si>
    <t>fencer</t>
  </si>
  <si>
    <t>ninja</t>
  </si>
  <si>
    <t>shaman</t>
  </si>
  <si>
    <t>Card3</t>
  </si>
  <si>
    <t>ChallengePack3</t>
  </si>
  <si>
    <t>healer</t>
  </si>
  <si>
    <t>bowman</t>
  </si>
  <si>
    <t>friar</t>
  </si>
  <si>
    <t>paladin</t>
  </si>
  <si>
    <t>skald</t>
  </si>
  <si>
    <t>Card4</t>
  </si>
  <si>
    <t>ChallengePack4</t>
  </si>
  <si>
    <t>witch</t>
  </si>
  <si>
    <t>brawler</t>
  </si>
  <si>
    <t>glacier</t>
  </si>
  <si>
    <t>plague</t>
  </si>
  <si>
    <t>sorcerer</t>
  </si>
  <si>
    <t>ChallengePack5</t>
  </si>
  <si>
    <t>commander</t>
  </si>
  <si>
    <t>gladiator</t>
  </si>
  <si>
    <t>poisoner</t>
  </si>
  <si>
    <t>swordman</t>
  </si>
  <si>
    <t>ChallengePack6</t>
  </si>
  <si>
    <t>crusader</t>
  </si>
  <si>
    <t>guardian</t>
  </si>
  <si>
    <t>protector</t>
  </si>
  <si>
    <t>tempest</t>
  </si>
  <si>
    <t>cryomancer</t>
  </si>
  <si>
    <t>reaver</t>
  </si>
  <si>
    <t>warlord</t>
  </si>
  <si>
    <t>defender</t>
  </si>
  <si>
    <t>heretic</t>
  </si>
  <si>
    <t>rogue</t>
  </si>
  <si>
    <t>destroyer</t>
  </si>
  <si>
    <t>hunter</t>
  </si>
  <si>
    <t>devotee</t>
  </si>
  <si>
    <t>inferno</t>
  </si>
  <si>
    <t>scoundrel</t>
  </si>
  <si>
    <t>zealot</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</si>
  <si>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</si>
  <si>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</si>
  <si>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</si>
  <si>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</si>
  <si>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</si>
  <si>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</si>
  <si>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</si>
  <si>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</si>
  <si>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</si>
  <si>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</si>
  <si>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</si>
  <si>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</si>
  <si>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</si>
  <si>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</si>
  <si>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</si>
  <si>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</si>
  <si>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</si>
  <si>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</si>
  <si>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</si>
  <si>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</si>
  <si>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</si>
  <si>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</si>
  <si>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</si>
  <si>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</si>
  <si>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</si>
  <si>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</si>
  <si>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</si>
  <si>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</si>
  <si>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</si>
  <si>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</si>
  <si>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</si>
  <si>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</si>
  <si>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</si>
  <si>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</si>
  <si>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</si>
  <si>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</si>
  <si>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</si>
  <si>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</si>
  <si>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</si>
  <si>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</si>
  <si>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</si>
  <si>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</si>
  <si>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</si>
  <si>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</si>
  <si>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</si>
  <si>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</si>
  <si>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</si>
  <si>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</si>
  <si>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</si>
  <si>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</si>
  <si>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</si>
  <si>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</si>
  <si>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</si>
  <si>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</si>
  <si>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</si>
  <si>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</si>
  <si>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</si>
  <si>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</si>
  <si>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</si>
  <si>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</si>
  <si>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</si>
  <si>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</si>
  <si>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</si>
  <si>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</si>
  <si>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</si>
  <si>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Default</t>
  </si>
  <si>
    <t>AdventureLevel</t>
  </si>
  <si>
    <t>TraitName</t>
  </si>
  <si>
    <t>Activation</t>
  </si>
  <si>
    <t>TraitCard</t>
  </si>
  <si>
    <t>augurtrait1a</t>
  </si>
  <si>
    <t>augurtrait1b</t>
  </si>
  <si>
    <t>augurtrait2a</t>
  </si>
  <si>
    <t>augurtrait2b</t>
  </si>
  <si>
    <t>augurtrait3a</t>
  </si>
  <si>
    <t>augurtrait3b</t>
  </si>
  <si>
    <t>augurtrait4a</t>
  </si>
  <si>
    <t>augurtrait4b</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</si>
</sst>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sz val="14.0"/>
      <color theme="1"/>
      <name val="Arial"/>
    </font>
    <font>
      <u/>
      <sz val="14.0"/>
      <color rgb="FF0000FF"/>
      <name val="Arial"/>
    </font>
    <font>
      <sz val="10.0"/>
      <color theme="1"/>
      <name val="Arial"/>
    </font>
    <font>
      <b/>
      <sz val="12.0"/>
      <color theme="1"/>
      <name val="Arial"/>
    </font>
    <font>
      <b/>
      <sz val="10.0"/>
      <color theme="1"/>
      <name val="Arial"/>
    </font>
    <font>
      <b/>
      <sz val="10.0"/>
      <color rgb="FFFFFFFF"/>
      <name val="Arial"/>
    </font>
    <font>
      <b/>
      <sz val="10.0"/>
      <color rgb="FFFFFFFF"/>
      <name val="Roboto"/>
    </font>
    <font>
      <sz val="10.0"/>
      <color rgb="FF434343"/>
      <name val="Roboto"/>
    </font>
    <font>
      <sz val="10.0"/>
      <color rgb="FF000000"/>
      <name val="Arial"/>
    </font>
    <font>
      <sz val="10.0"/>
      <color theme="0"/>
      <name val="Arial"/>
    </font>
    <font>
      <sz val="11.0"/>
      <color rgb="FF1F1F1F"/>
      <name val="Arial"/>
    </font>
    <font>
      <color theme="1"/>
      <name val="Arial"/>
      <scheme val="minor"/>
    </font>
    <font>
      <sz val="26.0"/>
      <color theme="1"/>
      <name val="Arial"/>
    </font>
    <font>
      <i/>
      <sz val="10.0"/>
      <color theme="1"/>
      <name val="Arial"/>
    </font>
    <font>
      <sz val="26.0"/>
      <color rgb="FF1F1F1F"/>
      <name val="Arial"/>
    </font>
    <font>
      <sz val="12.0"/>
      <color theme="1"/>
      <name val="&quot;gg sans&quot;"/>
    </font>
    <font>
      <sz val="12.0"/>
      <color theme="1"/>
      <name val="Arial"/>
    </font>
  </fonts>
  <fills count="8">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s>
  <borders count="30">
    <border/>
    <border>
      <left/>
      <right/>
      <top/>
      <bottom/>
    </border>
    <border>
      <left style="thin">
        <color rgb="FF3E479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000000"/>
      </right>
      <top style="thin">
        <color rgb="FF3E4791"/>
      </top>
      <bottom style="thin">
        <color rgb="FF3E4791"/>
      </bottom>
    </border>
    <border>
      <left style="thin">
        <color rgb="FF3E4791"/>
      </left>
      <right style="thin">
        <color rgb="FF00FF00"/>
      </right>
      <top style="thin">
        <color rgb="FF00FF00"/>
      </top>
      <bottom style="thin">
        <color rgb="FF00FF00"/>
      </bottom>
    </border>
    <border>
      <left style="thin">
        <color rgb="FFD37676"/>
      </left>
      <right style="thin">
        <color rgb="FF3E4791"/>
      </right>
      <top style="thin">
        <color rgb="FFD37676"/>
      </top>
      <bottom style="thin">
        <color rgb="FFD37676"/>
      </bottom>
    </border>
    <border>
      <left style="thin">
        <color rgb="FFD37676"/>
      </left>
      <right style="thin">
        <color rgb="FFD37676"/>
      </right>
      <top style="thin">
        <color rgb="FFD37676"/>
      </top>
      <bottom style="thin">
        <color rgb="FFD37676"/>
      </bottom>
    </border>
    <border>
      <left style="thin">
        <color rgb="FFD9D9D9"/>
      </left>
      <right style="thin">
        <color rgb="FFD9D9D9"/>
      </right>
      <top style="thin">
        <color rgb="FFD9D9D9"/>
      </top>
      <bottom style="thin">
        <color rgb="FFD9D9D9"/>
      </bottom>
    </border>
    <border>
      <left style="thin">
        <color rgb="FFD9D9D9"/>
      </left>
      <right style="thin">
        <color rgb="FF000000"/>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B8FFB8"/>
      </left>
      <right style="thin">
        <color rgb="FF3E4791"/>
      </right>
      <top style="thin">
        <color rgb="FFB8FFB8"/>
      </top>
      <bottom style="thin">
        <color rgb="FFB8FFB8"/>
      </bottom>
    </border>
    <border>
      <left style="thin">
        <color rgb="FF3E4791"/>
      </left>
      <right style="thin">
        <color rgb="FFD9D9D9"/>
      </right>
      <top style="thin">
        <color rgb="FFD9D9D9"/>
      </top>
      <bottom style="thin">
        <color rgb="FF3E4791"/>
      </bottom>
    </border>
    <border>
      <left style="thin">
        <color rgb="FFF9CB9C"/>
      </left>
      <right style="thin">
        <color rgb="FF3E4791"/>
      </right>
      <top style="thin">
        <color rgb="FFF9CB9C"/>
      </top>
      <bottom style="thin">
        <color rgb="FF3E4791"/>
      </bottom>
    </border>
    <border>
      <left style="thin">
        <color rgb="FFD9D9D9"/>
      </left>
      <right style="thin">
        <color rgb="FFD9D9D9"/>
      </right>
      <top style="thin">
        <color rgb="FFD9D9D9"/>
      </top>
      <bottom style="thin">
        <color rgb="FF3E4791"/>
      </bottom>
    </border>
    <border>
      <left style="thin">
        <color rgb="FFD37676"/>
      </left>
      <right style="thin">
        <color rgb="FFD37676"/>
      </right>
      <top style="thin">
        <color rgb="FFD37676"/>
      </top>
      <bottom style="thin">
        <color rgb="FF3E4791"/>
      </bottom>
    </border>
    <border>
      <left style="thin">
        <color rgb="FFFFFFFF"/>
      </left>
      <right style="thin">
        <color rgb="FF000000"/>
      </right>
      <top style="thin">
        <color rgb="FFFFFFFF"/>
      </top>
      <bottom style="thin">
        <color rgb="FF3E4791"/>
      </bottom>
    </border>
    <border>
      <left style="thin">
        <color rgb="FFFFFFFF"/>
      </left>
      <right style="thin">
        <color rgb="FF3E4791"/>
      </right>
      <top style="thin">
        <color rgb="FFFFFFFF"/>
      </top>
      <bottom style="thin">
        <color rgb="FF3E4791"/>
      </bottom>
    </border>
    <border>
      <left style="thin">
        <color rgb="FF3E4791"/>
      </left>
      <right style="thin">
        <color rgb="FFD9D9D9"/>
      </right>
      <top style="thin">
        <color rgb="FFD9D9D9"/>
      </top>
      <bottom style="thin">
        <color rgb="FFD9D9D9"/>
      </bottom>
    </border>
    <border>
      <left style="thin">
        <color rgb="FFF9CB9C"/>
      </left>
      <right style="thin">
        <color rgb="FF3E4791"/>
      </right>
      <top style="thin">
        <color rgb="FFF9CB9C"/>
      </top>
      <bottom style="thin">
        <color rgb="FFF9CB9C"/>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F6F8F9"/>
      </left>
      <right style="thin">
        <color rgb="FFF6F8F9"/>
      </right>
      <top style="thin">
        <color rgb="FFF6F8F9"/>
      </top>
      <bottom style="thin">
        <color rgb="FF3E4791"/>
      </bottom>
    </border>
    <border>
      <left style="thin">
        <color rgb="FFD9D9D9"/>
      </left>
      <right style="thin">
        <color rgb="FF3E4791"/>
      </right>
      <top style="thin">
        <color rgb="FFD9D9D9"/>
      </top>
      <bottom style="thin">
        <color rgb="FF3E4791"/>
      </bottom>
    </border>
    <border>
      <left style="thin">
        <color rgb="FF3E4791"/>
      </left>
      <right style="thin">
        <color rgb="FF00FF00"/>
      </right>
      <top style="thin">
        <color rgb="FF00FF00"/>
      </top>
      <bottom style="thin">
        <color rgb="FF3E4791"/>
      </bottom>
    </border>
    <border>
      <left style="thin">
        <color rgb="FFD37676"/>
      </left>
      <right style="thin">
        <color rgb="FF3E4791"/>
      </right>
      <top style="thin">
        <color rgb="FFD37676"/>
      </top>
      <bottom style="thin">
        <color rgb="FF3E4791"/>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1" fillId="2" fontId="3" numFmtId="0" xfId="0" applyBorder="1" applyFill="1" applyFont="1"/>
    <xf borderId="1" fillId="3" fontId="5" numFmtId="0" xfId="0" applyBorder="1" applyFill="1" applyFont="1"/>
    <xf borderId="0" fillId="0" fontId="5" numFmtId="0" xfId="0" applyFont="1"/>
    <xf borderId="1" fillId="4" fontId="3" numFmtId="0" xfId="0" applyBorder="1" applyFill="1" applyFont="1"/>
    <xf borderId="1" fillId="5" fontId="3" numFmtId="0" xfId="0" applyBorder="1" applyFill="1" applyFont="1"/>
    <xf borderId="1" fillId="6" fontId="3" numFmtId="0" xfId="0" applyBorder="1" applyFill="1" applyFont="1"/>
    <xf borderId="1" fillId="7" fontId="5" numFmtId="0" xfId="0" applyBorder="1" applyFill="1" applyFont="1"/>
    <xf borderId="2" fillId="0" fontId="5" numFmtId="0" xfId="0" applyAlignment="1" applyBorder="1" applyFont="1">
      <alignment horizontal="left" vertical="center"/>
    </xf>
    <xf borderId="3" fillId="0" fontId="5" numFmtId="0" xfId="0" applyAlignment="1" applyBorder="1" applyFont="1">
      <alignment horizontal="left" vertical="center"/>
    </xf>
    <xf borderId="4" fillId="0" fontId="6" numFmtId="0" xfId="0" applyAlignment="1" applyBorder="1" applyFont="1">
      <alignment horizontal="left" vertical="center"/>
    </xf>
    <xf borderId="5" fillId="0" fontId="6" numFmtId="0" xfId="0" applyAlignment="1" applyBorder="1" applyFont="1">
      <alignment horizontal="left" vertical="center"/>
    </xf>
    <xf borderId="3" fillId="7" fontId="7" numFmtId="0" xfId="0" applyAlignment="1" applyBorder="1" applyFont="1">
      <alignment horizontal="left" vertical="center"/>
    </xf>
    <xf borderId="6" fillId="3" fontId="5" numFmtId="0" xfId="0" applyAlignment="1" applyBorder="1" applyFont="1">
      <alignment vertical="center"/>
    </xf>
    <xf borderId="7" fillId="5" fontId="3" numFmtId="0" xfId="0" applyAlignment="1" applyBorder="1" applyFont="1">
      <alignment vertical="center"/>
    </xf>
    <xf borderId="8" fillId="5" fontId="3" numFmtId="0" xfId="0" applyAlignment="1" applyBorder="1" applyFont="1">
      <alignment vertical="center"/>
    </xf>
    <xf borderId="9" fillId="2" fontId="3" numFmtId="0" xfId="0" applyAlignment="1" applyBorder="1" applyFont="1">
      <alignment vertical="center"/>
    </xf>
    <xf borderId="10" fillId="2" fontId="3" numFmtId="0" xfId="0" applyAlignment="1" applyBorder="1" applyFont="1">
      <alignment vertical="center"/>
    </xf>
    <xf borderId="11" fillId="2" fontId="3" numFmtId="0" xfId="0" applyAlignment="1" applyBorder="1" applyFont="1">
      <alignment vertical="center"/>
    </xf>
    <xf borderId="11" fillId="2" fontId="8" numFmtId="0" xfId="0" applyAlignment="1" applyBorder="1" applyFont="1">
      <alignment vertical="center"/>
    </xf>
    <xf borderId="12" fillId="5" fontId="3" numFmtId="0" xfId="0" applyAlignment="1" applyBorder="1" applyFont="1">
      <alignment vertical="center"/>
    </xf>
    <xf borderId="13" fillId="2" fontId="5" numFmtId="0" xfId="0" applyAlignment="1" applyBorder="1" applyFont="1">
      <alignment vertical="center"/>
    </xf>
    <xf borderId="14" fillId="6" fontId="3" numFmtId="0" xfId="0" applyAlignment="1" applyBorder="1" applyFont="1">
      <alignment readingOrder="0" vertical="center"/>
    </xf>
    <xf borderId="0" fillId="0" fontId="9" numFmtId="0" xfId="0" applyFont="1"/>
    <xf borderId="0" fillId="0" fontId="3" numFmtId="0" xfId="0" applyFont="1"/>
    <xf borderId="15" fillId="2" fontId="3" numFmtId="0" xfId="0" applyAlignment="1" applyBorder="1" applyFont="1">
      <alignment vertical="center"/>
    </xf>
    <xf borderId="16" fillId="5" fontId="5" numFmtId="0" xfId="0" applyAlignment="1" applyBorder="1" applyFont="1">
      <alignment vertical="center"/>
    </xf>
    <xf borderId="17" fillId="0" fontId="3" numFmtId="0" xfId="0" applyAlignment="1" applyBorder="1" applyFont="1">
      <alignment vertical="center"/>
    </xf>
    <xf borderId="18" fillId="4" fontId="3" numFmtId="0" xfId="0" applyAlignment="1" applyBorder="1" applyFont="1">
      <alignment vertical="center"/>
    </xf>
    <xf borderId="0" fillId="0" fontId="10" numFmtId="0" xfId="0" applyFont="1"/>
    <xf borderId="1" fillId="4" fontId="11" numFmtId="0" xfId="0" applyBorder="1" applyFont="1"/>
    <xf borderId="19" fillId="2" fontId="5" numFmtId="0" xfId="0" applyAlignment="1" applyBorder="1" applyFont="1">
      <alignment vertical="center"/>
    </xf>
    <xf borderId="20" fillId="6" fontId="3" numFmtId="0" xfId="0" applyAlignment="1" applyBorder="1" applyFont="1">
      <alignment vertical="center"/>
    </xf>
    <xf borderId="14" fillId="6" fontId="3" numFmtId="0" xfId="0" applyAlignment="1" applyBorder="1" applyFont="1">
      <alignment vertical="center"/>
    </xf>
    <xf borderId="0" fillId="0" fontId="9" numFmtId="0" xfId="0" applyFont="1"/>
    <xf borderId="0" fillId="0" fontId="12" numFmtId="0" xfId="0" applyFont="1"/>
    <xf borderId="4" fillId="0" fontId="5" numFmtId="0" xfId="0" applyAlignment="1" applyBorder="1" applyFont="1">
      <alignment horizontal="left" vertical="center"/>
    </xf>
    <xf borderId="3" fillId="0" fontId="5" numFmtId="49" xfId="0" applyAlignment="1" applyBorder="1" applyFont="1" applyNumberFormat="1">
      <alignment horizontal="left" vertical="center"/>
    </xf>
    <xf borderId="8" fillId="5" fontId="3" numFmtId="0" xfId="0" applyAlignment="1" applyBorder="1" applyFont="1">
      <alignment shrinkToFit="0" vertical="center" wrapText="1"/>
    </xf>
    <xf borderId="8" fillId="5" fontId="3" numFmtId="0" xfId="0" applyAlignment="1" applyBorder="1" applyFont="1">
      <alignment readingOrder="0" vertical="center"/>
    </xf>
    <xf borderId="7" fillId="5" fontId="3" numFmtId="0" xfId="0" applyAlignment="1" applyBorder="1" applyFont="1">
      <alignment readingOrder="0" vertical="center"/>
    </xf>
    <xf borderId="21" fillId="0" fontId="5" numFmtId="0" xfId="0" applyAlignment="1" applyBorder="1" applyFont="1">
      <alignment vertical="center"/>
    </xf>
    <xf borderId="22" fillId="0" fontId="3" numFmtId="0" xfId="0" applyAlignment="1" applyBorder="1" applyFont="1">
      <alignment vertical="center"/>
    </xf>
    <xf borderId="23" fillId="0" fontId="5" numFmtId="0" xfId="0" applyAlignment="1" applyBorder="1" applyFont="1">
      <alignment vertical="center"/>
    </xf>
    <xf borderId="24" fillId="0" fontId="13" numFmtId="0" xfId="0" applyAlignment="1" applyBorder="1" applyFont="1">
      <alignment shrinkToFit="0" vertical="center" wrapText="1"/>
    </xf>
    <xf borderId="25" fillId="0" fontId="13" numFmtId="0" xfId="0" applyAlignment="1" applyBorder="1" applyFont="1">
      <alignment shrinkToFit="0" vertical="center" wrapText="1"/>
    </xf>
    <xf borderId="24" fillId="0" fontId="3" numFmtId="0" xfId="0" applyAlignment="1" applyBorder="1" applyFont="1">
      <alignment vertical="center"/>
    </xf>
    <xf borderId="26" fillId="0" fontId="3" numFmtId="0" xfId="0" applyAlignment="1" applyBorder="1" applyFont="1">
      <alignment vertical="center"/>
    </xf>
    <xf borderId="11" fillId="2" fontId="14" numFmtId="0" xfId="0" applyAlignment="1" applyBorder="1" applyFont="1">
      <alignment vertical="center"/>
    </xf>
    <xf borderId="27" fillId="2" fontId="14" numFmtId="0" xfId="0" applyAlignment="1" applyBorder="1" applyFont="1">
      <alignment vertical="center"/>
    </xf>
    <xf borderId="0" fillId="0" fontId="13" numFmtId="0" xfId="0" applyFont="1"/>
    <xf borderId="1" fillId="4" fontId="15" numFmtId="0" xfId="0" applyBorder="1" applyFont="1"/>
    <xf borderId="1" fillId="7" fontId="6" numFmtId="0" xfId="0" applyBorder="1" applyFont="1"/>
    <xf borderId="1" fillId="3" fontId="3" numFmtId="0" xfId="0" applyBorder="1" applyFont="1"/>
    <xf borderId="0" fillId="0" fontId="16" numFmtId="0" xfId="0" applyAlignment="1" applyFont="1">
      <alignment horizontal="left"/>
    </xf>
    <xf borderId="0" fillId="0" fontId="17" numFmtId="0" xfId="0" applyAlignment="1" applyFont="1">
      <alignment horizontal="left"/>
    </xf>
    <xf borderId="2" fillId="0" fontId="3" numFmtId="0" xfId="0" applyAlignment="1" applyBorder="1" applyFont="1">
      <alignment horizontal="left" vertical="center"/>
    </xf>
    <xf borderId="28" fillId="3" fontId="5" numFmtId="0" xfId="0" applyAlignment="1" applyBorder="1" applyFont="1">
      <alignment vertical="center"/>
    </xf>
    <xf borderId="16" fillId="5" fontId="3" numFmtId="0" xfId="0" applyAlignment="1" applyBorder="1" applyFont="1">
      <alignment shrinkToFit="0" vertical="center" wrapText="1"/>
    </xf>
    <xf borderId="27" fillId="2" fontId="3" numFmtId="0" xfId="0" applyAlignment="1" applyBorder="1" applyFont="1">
      <alignment vertical="center"/>
    </xf>
    <xf borderId="29" fillId="5" fontId="3" numFmtId="0" xfId="0" applyAlignment="1" applyBorder="1" applyFont="1">
      <alignment vertical="center"/>
    </xf>
  </cellXfs>
  <cellStyles count="1">
    <cellStyle xfId="0" name="Normal" builtinId="0"/>
  </cellStyles>
  <dxfs count="5">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9">
    <tableStyle count="3" pivot="0" name="General-style">
      <tableStyleElement dxfId="2" type="headerRow"/>
      <tableStyleElement dxfId="3" type="firstRowStripe"/>
      <tableStyleElement dxfId="4" type="secondRowStripe"/>
    </tableStyle>
    <tableStyle count="3" pivot="0" name="General-style 2">
      <tableStyleElement dxfId="2" type="headerRow"/>
      <tableStyleElement dxfId="3" type="firstRowStripe"/>
      <tableStyleElement dxfId="4" type="secondRowStripe"/>
    </tableStyle>
    <tableStyle count="3" pivot="0" name="General-style 3">
      <tableStyleElement dxfId="2" type="headerRow"/>
      <tableStyleElement dxfId="3" type="firstRowStripe"/>
      <tableStyleElement dxfId="4" type="secondRowStripe"/>
    </tableStyle>
    <tableStyle count="3" pivot="0" name="Traits-style">
      <tableStyleElement dxfId="2" type="headerRow"/>
      <tableStyleElement dxfId="3" type="firstRowStripe"/>
      <tableStyleElement dxfId="4" type="secondRowStripe"/>
    </tableStyle>
    <tableStyle count="3" pivot="0" name="Visuals-style">
      <tableStyleElement dxfId="2" type="headerRow"/>
      <tableStyleElement dxfId="3" type="firstRowStripe"/>
      <tableStyleElement dxfId="4" type="secondRowStripe"/>
    </tableStyle>
    <tableStyle count="3" pivot="0" name="Visuals-style 2">
      <tableStyleElement dxfId="2" type="headerRow"/>
      <tableStyleElement dxfId="3" type="firstRowStripe"/>
      <tableStyleElement dxfId="4" type="secondRowStripe"/>
    </tableStyle>
    <tableStyle count="3" pivot="0" name="Visuals-style 3">
      <tableStyleElement dxfId="2" type="headerRow"/>
      <tableStyleElement dxfId="3" type="firstRowStripe"/>
      <tableStyleElement dxfId="4" type="secondRowStripe"/>
    </tableStyle>
    <tableStyle count="3" pivot="0" name="Obelisk Challenge-style">
      <tableStyleElement dxfId="2" type="headerRow"/>
      <tableStyleElement dxfId="3" type="firstRowStripe"/>
      <tableStyleElement dxfId="4" type="secondRowStripe"/>
    </tableStyle>
    <tableStyle count="3" pivot="0" name="Obelisk Challenge-style 2">
      <tableStyleElement dxfId="2" type="headerRow"/>
      <tableStyleElement dxfId="3" type="firstRowStripe"/>
      <tableStyleElement dxfId="4"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1" displayName="Table_1" name="Table_1" id="1">
  <tableColumns count="2">
    <tableColumn name="Field" id="1"/>
    <tableColumn name="Value" id="2"/>
  </tableColumns>
  <tableStyleInfo name="General-style" showColumnStripes="0" showFirstColumn="1" showLastColumn="1" showRowStripes="1"/>
</table>
</file>

<file path=xl/tables/table2.xml><?xml version="1.0" encoding="utf-8"?>
<table xmlns="http://schemas.openxmlformats.org/spreadsheetml/2006/main" ref="D2:H11" displayName="Table_2" name="Table_2"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7" displayName="Table_3" name="Table_3"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E22" displayName="Table_4" name="Table_4" id="4">
  <tableColumns count="5">
    <tableColumn name="Field" id="1"/>
    <tableColumn name="Trait Name" id="2"/>
    <tableColumn name="Description" id="3"/>
    <tableColumn name="Trait Activation" id="4"/>
    <tableColumn name="Enchantment ID" id="5"/>
  </tableColumns>
  <tableStyleInfo name="Traits-style" showColumnStripes="0" showFirstColumn="1" showLastColumn="1" showRowStripes="1"/>
</table>
</file>

<file path=xl/tables/table5.xml><?xml version="1.0" encoding="utf-8"?>
<table xmlns="http://schemas.openxmlformats.org/spreadsheetml/2006/main" ref="A2:B7" displayName="Table_5" name="Table_5" id="5">
  <tableColumns count="2">
    <tableColumn name="Field" id="1"/>
    <tableColumn name="Value" id="2"/>
  </tableColumns>
  <tableStyleInfo name="Visuals-style" showColumnStripes="0" showFirstColumn="1" showLastColumn="1" showRowStripes="1"/>
</table>
</file>

<file path=xl/tables/table6.xml><?xml version="1.0" encoding="utf-8"?>
<table xmlns="http://schemas.openxmlformats.org/spreadsheetml/2006/main" ref="D2:E6" displayName="Table_6" name="Table_6" id="6">
  <tableColumns count="2">
    <tableColumn name="Field" id="1"/>
    <tableColumn name="Value" id="2"/>
  </tableColumns>
  <tableStyleInfo name="Visuals-style 2" showColumnStripes="0" showFirstColumn="1" showLastColumn="1" showRowStripes="1"/>
</table>
</file>

<file path=xl/tables/table7.xml><?xml version="1.0" encoding="utf-8"?>
<table xmlns="http://schemas.openxmlformats.org/spreadsheetml/2006/main" ref="G2:H15" displayName="Table_7" name="Table_7" id="7">
  <tableColumns count="2">
    <tableColumn name="Field" id="1"/>
    <tableColumn name="Value" id="2"/>
  </tableColumns>
  <tableStyleInfo name="Visuals-style 3" showColumnStripes="0" showFirstColumn="1" showLastColumn="1" showRowStripes="1"/>
</table>
</file>

<file path=xl/tables/table8.xml><?xml version="1.0" encoding="utf-8"?>
<table xmlns="http://schemas.openxmlformats.org/spreadsheetml/2006/main" ref="A2:C7" displayName="Table_8" name="Table_8" id="8">
  <tableColumns count="3">
    <tableColumn name="Field" id="1"/>
    <tableColumn name="Card Name" id="2"/>
    <tableColumn name="Card ID" id="3"/>
  </tableColumns>
  <tableStyleInfo name="Obelisk Challenge-style" showColumnStripes="0" showFirstColumn="1" showLastColumn="1" showRowStripes="1"/>
</table>
</file>

<file path=xl/tables/table9.xml><?xml version="1.0" encoding="utf-8"?>
<table xmlns="http://schemas.openxmlformats.org/spreadsheetml/2006/main" ref="E2:F9" displayName="Table_9" name="Table_9" id="9">
  <tableColumns count="2">
    <tableColumn name="Field " id="1"/>
    <tableColumn name="Value" id="2"/>
  </tableColumns>
  <tableStyleInfo name="Obelisk Challenge-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 t="s">
        <v>0</v>
      </c>
    </row>
    <row r="2" ht="15.75" customHeight="1">
      <c r="A2" s="1" t="s">
        <v>1</v>
      </c>
    </row>
    <row r="3" ht="15.75" customHeight="1">
      <c r="A3" s="2" t="str">
        <f>HYPERLINK("https://code.secretsisters.gay/AtO_Custom","Step 3: Create any necessary/supplemental cards (Click link for Card Creator)")</f>
        <v>Step 3: Create any necessary/supplemental cards (Click link for Card Creator)</v>
      </c>
    </row>
    <row r="4" ht="15.75" customHeight="1">
      <c r="A4" s="1" t="s">
        <v>2</v>
      </c>
    </row>
    <row r="5" ht="15.75" customHeight="1">
      <c r="A5" s="1" t="s">
        <v>3</v>
      </c>
    </row>
    <row r="6" ht="15.75" customHeight="1">
      <c r="A6" s="1" t="s">
        <v>4</v>
      </c>
    </row>
    <row r="7" ht="15.75" customHeight="1">
      <c r="A7" s="3" t="s">
        <v>5</v>
      </c>
    </row>
    <row r="8" ht="15.75" customHeight="1">
      <c r="A8" s="4" t="s">
        <v>6</v>
      </c>
    </row>
    <row r="9" ht="15.75" customHeight="1"/>
    <row r="10" ht="15.75" customHeight="1">
      <c r="A10" s="5"/>
      <c r="B10" s="3" t="s">
        <v>7</v>
      </c>
    </row>
    <row r="11" ht="15.75" customHeight="1"/>
    <row r="12" ht="15.75" customHeight="1">
      <c r="A12" s="6"/>
      <c r="B12" s="7" t="s">
        <v>8</v>
      </c>
    </row>
    <row r="13" ht="15.75" customHeight="1"/>
    <row r="14" ht="15.75" customHeight="1">
      <c r="A14" s="8"/>
      <c r="B14" s="7" t="s">
        <v>9</v>
      </c>
    </row>
    <row r="15" ht="15.75" customHeight="1"/>
    <row r="16" ht="15.75" customHeight="1">
      <c r="A16" s="9"/>
      <c r="B16" s="7" t="s">
        <v>10</v>
      </c>
    </row>
    <row r="17" ht="15.75" customHeight="1"/>
    <row r="18" ht="15.75" customHeight="1">
      <c r="A18" s="10"/>
      <c r="B18" s="3" t="s">
        <v>11</v>
      </c>
    </row>
    <row r="19" ht="15.75" customHeight="1"/>
    <row r="20" ht="15.75" customHeight="1">
      <c r="A20" s="11"/>
      <c r="B20" s="3"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14">
    <cfRule type="containsBlanks" dxfId="0" priority="1">
      <formula>LEN(TRIM(A14))=0</formula>
    </cfRule>
  </conditionalFormatting>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7.0"/>
    <col customWidth="1" min="2" max="2" width="37.63"/>
    <col customWidth="1" min="3" max="3" width="5.75"/>
    <col customWidth="1" min="4" max="4" width="16.13"/>
    <col customWidth="1" min="5" max="5" width="17.13"/>
    <col customWidth="1" min="6" max="6" width="12.63"/>
    <col customWidth="1" hidden="1" min="8" max="8" width="27.13"/>
    <col customWidth="1" min="9" max="9" width="7.38"/>
    <col customWidth="1" min="10" max="10" width="19.38"/>
    <col customWidth="1" hidden="1" min="13" max="15" width="12.63"/>
  </cols>
  <sheetData>
    <row r="1" ht="15.75" customHeight="1">
      <c r="D1" s="7"/>
      <c r="H1" s="3"/>
      <c r="I1" s="8"/>
    </row>
    <row r="2" ht="15.75" customHeight="1">
      <c r="A2" s="12" t="s">
        <v>13</v>
      </c>
      <c r="B2" s="13" t="s">
        <v>14</v>
      </c>
      <c r="D2" s="12" t="s">
        <v>13</v>
      </c>
      <c r="E2" s="14" t="s">
        <v>15</v>
      </c>
      <c r="F2" s="14" t="s">
        <v>16</v>
      </c>
      <c r="G2" s="15" t="s">
        <v>17</v>
      </c>
      <c r="H2" s="16" t="s">
        <v>18</v>
      </c>
      <c r="I2" s="8"/>
      <c r="J2" s="12" t="s">
        <v>13</v>
      </c>
      <c r="K2" s="13" t="s">
        <v>14</v>
      </c>
      <c r="L2" s="7"/>
      <c r="M2" s="7"/>
      <c r="N2" s="7"/>
      <c r="O2" s="7"/>
      <c r="P2" s="7"/>
      <c r="Q2" s="7"/>
      <c r="R2" s="7"/>
      <c r="S2" s="7"/>
      <c r="T2" s="7"/>
      <c r="U2" s="7"/>
      <c r="V2" s="7"/>
      <c r="W2" s="7"/>
      <c r="X2" s="7"/>
      <c r="Y2" s="7"/>
      <c r="Z2" s="7"/>
      <c r="AA2" s="7"/>
    </row>
    <row r="3" ht="15.75" customHeight="1">
      <c r="A3" s="17" t="s">
        <v>19</v>
      </c>
      <c r="B3" s="18" t="s">
        <v>20</v>
      </c>
      <c r="D3" s="17" t="s">
        <v>21</v>
      </c>
      <c r="E3" s="19" t="s">
        <v>22</v>
      </c>
      <c r="F3" s="20">
        <v>1.0</v>
      </c>
      <c r="G3" s="21" t="str">
        <f t="shared" ref="G3:G9" si="1">LOWER(SUBSTITUTE(SUBSTITUTE(E3," ",""),"'",""))</f>
        <v>worldtreeleaf</v>
      </c>
      <c r="H3" s="22"/>
      <c r="I3" s="8"/>
      <c r="J3" s="17" t="s">
        <v>23</v>
      </c>
      <c r="K3" s="18">
        <v>14.0</v>
      </c>
    </row>
    <row r="4" ht="15.75" customHeight="1">
      <c r="A4" s="17" t="s">
        <v>24</v>
      </c>
      <c r="B4" s="18" t="s">
        <v>25</v>
      </c>
      <c r="D4" s="17" t="s">
        <v>26</v>
      </c>
      <c r="E4" s="19" t="s">
        <v>27</v>
      </c>
      <c r="F4" s="19">
        <v>3.0</v>
      </c>
      <c r="G4" s="21" t="str">
        <f t="shared" si="1"/>
        <v>heal</v>
      </c>
      <c r="H4" s="23" t="str">
        <f t="shared" ref="H4:H10" si="2">CONCATENATE($H$13,F4,$H$14,G4,$H$15)</f>
        <v>"{\n    \"UnitsInDeck\": 3,\n    \"Card\": \"heal\"\n}"</v>
      </c>
      <c r="I4" s="8"/>
      <c r="J4" s="17" t="s">
        <v>28</v>
      </c>
      <c r="K4" s="18">
        <v>70.0</v>
      </c>
    </row>
    <row r="5" ht="15.75" customHeight="1">
      <c r="A5" s="17" t="s">
        <v>29</v>
      </c>
      <c r="B5" s="24" t="s">
        <v>30</v>
      </c>
      <c r="D5" s="17" t="s">
        <v>31</v>
      </c>
      <c r="E5" s="19" t="s">
        <v>32</v>
      </c>
      <c r="F5" s="19">
        <v>3.0</v>
      </c>
      <c r="G5" s="21" t="str">
        <f t="shared" si="1"/>
        <v>vitalize</v>
      </c>
      <c r="H5" s="23" t="str">
        <f t="shared" si="2"/>
        <v>"{\n    \"UnitsInDeck\": 3,\n    \"Card\": \"vitalize\"\n}"</v>
      </c>
      <c r="I5" s="8"/>
      <c r="J5" s="17" t="s">
        <v>33</v>
      </c>
      <c r="K5" s="18" t="s">
        <v>34</v>
      </c>
    </row>
    <row r="6" ht="15.75" customHeight="1">
      <c r="A6" s="17" t="s">
        <v>35</v>
      </c>
      <c r="B6" s="24" t="s">
        <v>36</v>
      </c>
      <c r="D6" s="17" t="s">
        <v>37</v>
      </c>
      <c r="E6" s="19" t="s">
        <v>38</v>
      </c>
      <c r="F6" s="19">
        <v>3.0</v>
      </c>
      <c r="G6" s="21" t="str">
        <f t="shared" si="1"/>
        <v>chargedbattery</v>
      </c>
      <c r="H6" s="23" t="str">
        <f t="shared" si="2"/>
        <v>"{\n    \"UnitsInDeck\": 3,\n    \"Card\": \"chargedbattery\"\n}"</v>
      </c>
      <c r="I6" s="8"/>
      <c r="J6" s="17" t="s">
        <v>39</v>
      </c>
      <c r="K6" s="18">
        <v>0.0</v>
      </c>
      <c r="M6" s="3" t="str">
        <f>HpLevel</f>
        <v>[0,5,10,10,10]</v>
      </c>
      <c r="N6" s="3" t="str">
        <f>IF(LEFT(M6,1)="[",M6,CONCATENATE("[",M6))</f>
        <v>[0,5,10,10,10]</v>
      </c>
      <c r="O6" s="3" t="str">
        <f>IF(RIGHT(N6,1)="]",N6,CONCATENATE(N6,"]"))</f>
        <v>[0,5,10,10,10]</v>
      </c>
    </row>
    <row r="7" ht="15.75" customHeight="1">
      <c r="A7" s="17" t="s">
        <v>40</v>
      </c>
      <c r="B7" s="24" t="b">
        <v>1</v>
      </c>
      <c r="D7" s="17" t="s">
        <v>41</v>
      </c>
      <c r="E7" s="19" t="s">
        <v>42</v>
      </c>
      <c r="F7" s="19">
        <v>2.0</v>
      </c>
      <c r="G7" s="21" t="str">
        <f t="shared" si="1"/>
        <v>sacredbolt</v>
      </c>
      <c r="H7" s="23" t="str">
        <f t="shared" si="2"/>
        <v>"{\n    \"UnitsInDeck\": 2,\n    \"Card\": \"sacredbolt\"\n}"</v>
      </c>
      <c r="I7" s="8"/>
      <c r="J7" s="17" t="s">
        <v>43</v>
      </c>
      <c r="K7" s="18">
        <v>5.0</v>
      </c>
    </row>
    <row r="8" ht="15.75" customHeight="1">
      <c r="A8" s="17" t="s">
        <v>44</v>
      </c>
      <c r="B8" s="18" t="s">
        <v>45</v>
      </c>
      <c r="D8" s="17" t="s">
        <v>46</v>
      </c>
      <c r="E8" s="19" t="s">
        <v>47</v>
      </c>
      <c r="F8" s="19">
        <v>2.0</v>
      </c>
      <c r="G8" s="21" t="str">
        <f t="shared" si="1"/>
        <v>electricdischarge</v>
      </c>
      <c r="H8" s="23" t="str">
        <f t="shared" si="2"/>
        <v>"{\n    \"UnitsInDeck\": 2,\n    \"Card\": \"electricdischarge\"\n}"</v>
      </c>
      <c r="I8" s="8"/>
      <c r="J8" s="17" t="s">
        <v>48</v>
      </c>
      <c r="K8" s="18">
        <v>0.0</v>
      </c>
    </row>
    <row r="9" ht="15.75" customHeight="1">
      <c r="A9" s="17" t="s">
        <v>49</v>
      </c>
      <c r="B9" s="18" t="s">
        <v>50</v>
      </c>
      <c r="D9" s="17" t="s">
        <v>51</v>
      </c>
      <c r="E9" s="19" t="s">
        <v>52</v>
      </c>
      <c r="F9" s="19">
        <v>1.0</v>
      </c>
      <c r="G9" s="21" t="str">
        <f t="shared" si="1"/>
        <v>managem</v>
      </c>
      <c r="H9" s="23" t="str">
        <f t="shared" si="2"/>
        <v>"{\n    \"UnitsInDeck\": 1,\n    \"Card\": \"managem\"\n}"</v>
      </c>
      <c r="I9" s="8"/>
      <c r="J9" s="17" t="s">
        <v>53</v>
      </c>
      <c r="K9" s="18">
        <v>5.0</v>
      </c>
    </row>
    <row r="10" ht="15.75" customHeight="1">
      <c r="A10" s="25" t="s">
        <v>54</v>
      </c>
      <c r="B10" s="26" t="s">
        <v>55</v>
      </c>
      <c r="D10" s="17" t="s">
        <v>56</v>
      </c>
      <c r="E10" s="19" t="s">
        <v>57</v>
      </c>
      <c r="F10" s="19">
        <v>1.0</v>
      </c>
      <c r="G10" s="27" t="s">
        <v>58</v>
      </c>
      <c r="H10" s="23" t="str">
        <f t="shared" si="2"/>
        <v>"{\n    \"UnitsInDeck\": 1,\n    \"Card\": \"curingheal\"\n}"</v>
      </c>
      <c r="I10" s="8"/>
      <c r="J10" s="17" t="s">
        <v>59</v>
      </c>
      <c r="K10" s="18">
        <v>15.0</v>
      </c>
    </row>
    <row r="11" ht="15.75" customHeight="1">
      <c r="A11" s="28"/>
      <c r="B11" s="28"/>
      <c r="D11" s="25" t="s">
        <v>60</v>
      </c>
      <c r="E11" s="29"/>
      <c r="F11" s="30">
        <f>SUM(F4:F10)</f>
        <v>15</v>
      </c>
      <c r="G11" s="31"/>
      <c r="H11" s="32"/>
      <c r="I11" s="8"/>
      <c r="J11" s="17" t="s">
        <v>61</v>
      </c>
      <c r="K11" s="18">
        <v>15.0</v>
      </c>
    </row>
    <row r="12" ht="15.75" customHeight="1">
      <c r="A12" s="3"/>
      <c r="B12" s="33" t="str">
        <f>LOWER(SUBSTITUTE(B4," ",""))</f>
        <v>augur</v>
      </c>
      <c r="D12" s="3" t="s">
        <v>62</v>
      </c>
      <c r="H12" s="3"/>
      <c r="I12" s="8"/>
      <c r="J12" s="17" t="s">
        <v>63</v>
      </c>
      <c r="K12" s="18">
        <v>15.0</v>
      </c>
    </row>
    <row r="13" ht="15.75" customHeight="1">
      <c r="H13" s="34" t="s">
        <v>64</v>
      </c>
      <c r="I13" s="8"/>
      <c r="J13" s="17" t="s">
        <v>65</v>
      </c>
      <c r="K13" s="18">
        <v>5.0</v>
      </c>
    </row>
    <row r="14" ht="15.75" customHeight="1">
      <c r="D14" s="27" t="s">
        <v>66</v>
      </c>
      <c r="F14" s="27" t="s">
        <v>67</v>
      </c>
      <c r="H14" s="34" t="s">
        <v>68</v>
      </c>
      <c r="I14" s="8"/>
      <c r="J14" s="17" t="s">
        <v>69</v>
      </c>
      <c r="K14" s="18">
        <v>5.0</v>
      </c>
    </row>
    <row r="15" ht="15.75" customHeight="1">
      <c r="H15" s="34" t="s">
        <v>70</v>
      </c>
      <c r="I15" s="8"/>
      <c r="J15" s="35" t="s">
        <v>71</v>
      </c>
      <c r="K15" s="36">
        <v>1.0</v>
      </c>
    </row>
    <row r="16" ht="15.75" customHeight="1">
      <c r="D16" s="27" t="s">
        <v>58</v>
      </c>
      <c r="F16" s="27" t="s">
        <v>72</v>
      </c>
      <c r="G16" s="34"/>
      <c r="H16" s="3"/>
      <c r="I16" s="8"/>
      <c r="J16" s="25" t="s">
        <v>73</v>
      </c>
      <c r="K16" s="37">
        <v>3.0</v>
      </c>
    </row>
    <row r="17" ht="15.75" customHeight="1">
      <c r="D17" s="27" t="s">
        <v>74</v>
      </c>
      <c r="F17" s="27" t="s">
        <v>75</v>
      </c>
      <c r="H17" s="3"/>
      <c r="I17" s="8"/>
      <c r="J17" s="38" t="s">
        <v>76</v>
      </c>
      <c r="K17" s="39"/>
    </row>
    <row r="18" ht="15.75" customHeight="1">
      <c r="D18" s="27" t="s">
        <v>77</v>
      </c>
      <c r="F18" s="27" t="s">
        <v>78</v>
      </c>
      <c r="H18" s="3"/>
      <c r="I18" s="8"/>
    </row>
    <row r="19" ht="15.75" customHeight="1">
      <c r="H19" s="3"/>
      <c r="I19" s="8"/>
    </row>
    <row r="20" ht="15.75" customHeight="1">
      <c r="H20" s="3"/>
      <c r="I20" s="8"/>
    </row>
    <row r="21" ht="15.75" customHeight="1">
      <c r="H21" s="3"/>
      <c r="I21" s="8"/>
    </row>
    <row r="22" ht="15.75" customHeight="1">
      <c r="H22" s="3"/>
      <c r="I22" s="8"/>
    </row>
    <row r="23" ht="15.75" customHeight="1">
      <c r="A23" s="3"/>
      <c r="B23" s="3"/>
      <c r="H23" s="3"/>
      <c r="I23" s="8"/>
    </row>
    <row r="24" ht="15.75" customHeight="1">
      <c r="A24" s="3"/>
      <c r="B24" s="3"/>
      <c r="H24" s="3"/>
      <c r="I24" s="8"/>
    </row>
    <row r="25" ht="15.75" customHeight="1">
      <c r="A25" s="3"/>
      <c r="B25" s="3"/>
      <c r="H25" s="3"/>
      <c r="I25" s="8"/>
    </row>
    <row r="26" ht="15.75" customHeight="1">
      <c r="A26" s="3"/>
      <c r="B26" s="3"/>
      <c r="H26" s="3"/>
      <c r="I26" s="8"/>
    </row>
    <row r="27" ht="15.75" customHeight="1">
      <c r="A27" s="3"/>
      <c r="B27" s="3"/>
      <c r="H27" s="3"/>
      <c r="I27" s="8"/>
    </row>
    <row r="28" ht="15.75" customHeight="1">
      <c r="A28" s="3"/>
      <c r="B28" s="3"/>
      <c r="H28" s="3"/>
      <c r="I28" s="8"/>
    </row>
    <row r="29" ht="15.75" customHeight="1">
      <c r="A29" s="3"/>
      <c r="B29" s="3"/>
      <c r="H29" s="3"/>
      <c r="I29" s="8"/>
    </row>
    <row r="30" ht="15.75" customHeight="1">
      <c r="A30" s="3"/>
      <c r="B30" s="3"/>
      <c r="H30" s="3"/>
      <c r="I30" s="8"/>
    </row>
    <row r="31" ht="15.75" customHeight="1">
      <c r="A31" s="3"/>
      <c r="B31" s="3"/>
      <c r="H31" s="3"/>
      <c r="I31" s="8"/>
    </row>
    <row r="32" ht="15.75" customHeight="1">
      <c r="H32" s="3"/>
      <c r="I32" s="8"/>
    </row>
    <row r="33" ht="15.75" customHeight="1">
      <c r="H33" s="3"/>
      <c r="I33" s="8"/>
    </row>
    <row r="34" ht="15.75" customHeight="1">
      <c r="H34" s="3"/>
      <c r="I34" s="8"/>
    </row>
    <row r="35" ht="15.75" customHeight="1">
      <c r="H35" s="3"/>
      <c r="I35" s="8"/>
    </row>
    <row r="36" ht="15.75" customHeight="1">
      <c r="H36" s="3"/>
      <c r="I36" s="8"/>
    </row>
    <row r="37" ht="15.75" customHeight="1">
      <c r="H37" s="3"/>
      <c r="I37" s="8"/>
    </row>
    <row r="38" ht="15.75" customHeight="1">
      <c r="H38" s="3"/>
      <c r="I38" s="8"/>
    </row>
    <row r="39" ht="15.75" customHeight="1">
      <c r="H39" s="3"/>
      <c r="I39" s="8"/>
    </row>
    <row r="40" ht="15.75" customHeight="1">
      <c r="H40" s="3"/>
      <c r="I40" s="8"/>
    </row>
    <row r="41" ht="15.75" customHeight="1">
      <c r="H41" s="3"/>
      <c r="I41" s="8"/>
    </row>
    <row r="42" ht="15.75" customHeight="1">
      <c r="H42" s="3"/>
      <c r="I42" s="8"/>
    </row>
    <row r="43" ht="15.75" customHeight="1">
      <c r="H43" s="3"/>
      <c r="I43" s="8"/>
    </row>
    <row r="44" ht="15.75" customHeight="1">
      <c r="H44" s="3"/>
      <c r="I44" s="8"/>
    </row>
    <row r="45" ht="15.75" customHeight="1">
      <c r="H45" s="3"/>
      <c r="I45" s="8"/>
    </row>
    <row r="46" ht="15.75" customHeight="1">
      <c r="A46" s="7"/>
      <c r="H46" s="3"/>
      <c r="I46" s="8"/>
    </row>
    <row r="47" ht="15.75" customHeight="1">
      <c r="A47" s="7"/>
      <c r="H47" s="3"/>
      <c r="I47" s="8"/>
    </row>
    <row r="48" ht="15.75" customHeight="1">
      <c r="A48" s="7"/>
      <c r="H48" s="3"/>
      <c r="I48" s="8"/>
    </row>
    <row r="49" ht="15.75" customHeight="1">
      <c r="A49" s="7"/>
      <c r="H49" s="3"/>
      <c r="I49" s="8"/>
    </row>
    <row r="50" ht="15.75" customHeight="1">
      <c r="A50" s="7"/>
      <c r="H50" s="3"/>
      <c r="I50" s="8"/>
    </row>
    <row r="51" ht="15.75" customHeight="1">
      <c r="A51" s="7"/>
      <c r="H51" s="3"/>
      <c r="I51" s="8"/>
    </row>
    <row r="52" ht="15.75" customHeight="1">
      <c r="A52" s="7"/>
      <c r="H52" s="3"/>
      <c r="I52" s="8"/>
    </row>
    <row r="53" ht="15.75" customHeight="1">
      <c r="A53" s="7"/>
      <c r="H53" s="3"/>
      <c r="I53" s="8"/>
    </row>
    <row r="54" ht="15.75" customHeight="1">
      <c r="A54" s="7"/>
      <c r="H54" s="3"/>
      <c r="I54" s="8"/>
    </row>
    <row r="55" ht="15.75" customHeight="1">
      <c r="A55" s="7"/>
      <c r="H55" s="3"/>
      <c r="I55" s="8"/>
    </row>
    <row r="56" ht="15.75" customHeight="1">
      <c r="A56" s="7"/>
      <c r="H56" s="3"/>
      <c r="I56" s="8"/>
    </row>
    <row r="57" ht="15.75" customHeight="1">
      <c r="A57" s="7"/>
      <c r="H57" s="3"/>
      <c r="I57" s="8"/>
    </row>
    <row r="58" ht="15.75" customHeight="1">
      <c r="A58" s="7"/>
      <c r="H58" s="3"/>
      <c r="I58" s="8"/>
    </row>
    <row r="59" ht="15.75" customHeight="1">
      <c r="A59" s="7"/>
      <c r="H59" s="3"/>
      <c r="I59" s="8"/>
    </row>
    <row r="60" ht="15.75" customHeight="1">
      <c r="A60" s="7"/>
      <c r="H60" s="3"/>
      <c r="I60" s="8"/>
    </row>
    <row r="61" ht="15.75" customHeight="1">
      <c r="A61" s="7"/>
      <c r="H61" s="3"/>
      <c r="I61" s="8"/>
    </row>
    <row r="62" ht="15.75" customHeight="1">
      <c r="A62" s="7"/>
      <c r="H62" s="3"/>
      <c r="I62" s="8"/>
    </row>
    <row r="63" ht="15.75" customHeight="1">
      <c r="A63" s="7"/>
      <c r="H63" s="3"/>
      <c r="I63" s="8"/>
    </row>
    <row r="64" ht="15.75" customHeight="1">
      <c r="A64" s="7"/>
      <c r="H64" s="3"/>
      <c r="I64" s="8"/>
    </row>
    <row r="65" ht="15.75" customHeight="1">
      <c r="A65" s="7"/>
      <c r="H65" s="3"/>
      <c r="I65" s="8"/>
    </row>
    <row r="66" ht="15.75" customHeight="1">
      <c r="A66" s="7"/>
      <c r="H66" s="3"/>
      <c r="I66" s="8"/>
    </row>
    <row r="67" ht="15.75" customHeight="1">
      <c r="A67" s="7"/>
      <c r="H67" s="3"/>
      <c r="I67" s="8"/>
    </row>
    <row r="68" ht="15.75" customHeight="1">
      <c r="A68" s="7"/>
      <c r="H68" s="3"/>
      <c r="I68" s="8"/>
    </row>
    <row r="69" ht="15.75" customHeight="1">
      <c r="A69" s="7"/>
      <c r="H69" s="3"/>
      <c r="I69" s="8"/>
    </row>
    <row r="70" ht="15.75" customHeight="1">
      <c r="A70" s="7"/>
      <c r="H70" s="3"/>
      <c r="I70" s="8"/>
    </row>
    <row r="71" ht="15.75" customHeight="1">
      <c r="A71" s="7"/>
      <c r="H71" s="3"/>
      <c r="I71" s="8"/>
    </row>
    <row r="72" ht="15.75" customHeight="1">
      <c r="A72" s="7"/>
      <c r="H72" s="3"/>
      <c r="I72" s="8"/>
    </row>
    <row r="73" ht="15.75" customHeight="1">
      <c r="A73" s="7"/>
      <c r="H73" s="3"/>
      <c r="I73" s="8"/>
    </row>
    <row r="74" ht="15.75" customHeight="1">
      <c r="A74" s="7"/>
      <c r="H74" s="3"/>
      <c r="I74" s="8"/>
    </row>
    <row r="75" ht="15.75" customHeight="1">
      <c r="A75" s="7"/>
      <c r="H75" s="3"/>
      <c r="I75" s="8"/>
    </row>
    <row r="76" ht="15.75" customHeight="1">
      <c r="A76" s="7"/>
      <c r="H76" s="3"/>
      <c r="I76" s="8"/>
    </row>
    <row r="77" ht="15.75" customHeight="1">
      <c r="A77" s="7"/>
      <c r="H77" s="3"/>
      <c r="I77" s="8"/>
    </row>
    <row r="78" ht="15.75" customHeight="1">
      <c r="A78" s="7"/>
      <c r="H78" s="3"/>
      <c r="I78" s="8"/>
    </row>
    <row r="79" ht="15.75" customHeight="1">
      <c r="A79" s="7"/>
      <c r="H79" s="3"/>
      <c r="I79" s="8"/>
    </row>
    <row r="80" ht="15.75" customHeight="1">
      <c r="A80" s="7"/>
      <c r="H80" s="3"/>
      <c r="I80" s="8"/>
    </row>
    <row r="81" ht="15.75" customHeight="1">
      <c r="A81" s="7"/>
      <c r="H81" s="3"/>
      <c r="I81" s="8"/>
    </row>
    <row r="82" ht="15.75" customHeight="1">
      <c r="A82" s="7"/>
      <c r="H82" s="3"/>
      <c r="I82" s="8"/>
    </row>
    <row r="83" ht="15.75" customHeight="1">
      <c r="A83" s="7"/>
      <c r="H83" s="3"/>
      <c r="I83" s="8"/>
    </row>
    <row r="84" ht="15.75" customHeight="1">
      <c r="A84" s="7"/>
      <c r="H84" s="3"/>
      <c r="I84" s="8"/>
    </row>
    <row r="85" ht="15.75" customHeight="1">
      <c r="A85" s="7"/>
      <c r="H85" s="3"/>
      <c r="I85" s="8"/>
    </row>
    <row r="86" ht="15.75" customHeight="1">
      <c r="A86" s="7"/>
      <c r="H86" s="3"/>
      <c r="I86" s="8"/>
    </row>
    <row r="87" ht="15.75" customHeight="1">
      <c r="A87" s="7"/>
      <c r="H87" s="3"/>
      <c r="I87" s="8"/>
    </row>
    <row r="88" ht="15.75" customHeight="1">
      <c r="A88" s="7"/>
      <c r="H88" s="3"/>
      <c r="I88" s="8"/>
    </row>
    <row r="89" ht="15.75" customHeight="1">
      <c r="A89" s="7"/>
      <c r="H89" s="3"/>
      <c r="I89" s="8"/>
    </row>
    <row r="90" ht="15.75" customHeight="1">
      <c r="A90" s="7"/>
      <c r="H90" s="3"/>
      <c r="I90" s="8"/>
    </row>
    <row r="91" ht="15.75" customHeight="1">
      <c r="A91" s="7"/>
      <c r="H91" s="3"/>
      <c r="I91" s="8"/>
    </row>
    <row r="92" ht="15.75" customHeight="1">
      <c r="A92" s="7"/>
      <c r="H92" s="3"/>
      <c r="I92" s="8"/>
    </row>
    <row r="93" ht="15.75" customHeight="1">
      <c r="A93" s="7"/>
      <c r="H93" s="3"/>
      <c r="I93" s="8"/>
    </row>
    <row r="94" ht="15.75" customHeight="1">
      <c r="A94" s="7"/>
      <c r="H94" s="3"/>
      <c r="I94" s="8"/>
    </row>
    <row r="95" ht="15.75" customHeight="1">
      <c r="A95" s="7"/>
      <c r="H95" s="3"/>
      <c r="I95" s="8"/>
    </row>
    <row r="96" ht="15.75" customHeight="1">
      <c r="A96" s="7"/>
      <c r="H96" s="3"/>
      <c r="I96" s="8"/>
    </row>
    <row r="97" ht="15.75" customHeight="1">
      <c r="A97" s="7"/>
      <c r="H97" s="3"/>
      <c r="I97" s="8"/>
    </row>
    <row r="98" ht="15.75" customHeight="1">
      <c r="A98" s="7"/>
      <c r="H98" s="3"/>
      <c r="I98" s="8"/>
    </row>
    <row r="99" ht="15.75" customHeight="1">
      <c r="A99" s="7"/>
      <c r="H99" s="3"/>
      <c r="I99" s="8"/>
    </row>
    <row r="100" ht="15.75" customHeight="1">
      <c r="A100" s="7"/>
      <c r="H100" s="3"/>
      <c r="I100" s="8"/>
    </row>
    <row r="101" ht="15.75" customHeight="1">
      <c r="A101" s="7"/>
      <c r="H101" s="3"/>
      <c r="I101" s="8"/>
    </row>
    <row r="102" ht="15.75" customHeight="1">
      <c r="A102" s="7"/>
      <c r="H102" s="3"/>
      <c r="I102" s="8"/>
    </row>
    <row r="103" ht="15.75" customHeight="1">
      <c r="A103" s="7"/>
      <c r="H103" s="3"/>
      <c r="I103" s="8"/>
    </row>
    <row r="104" ht="15.75" customHeight="1">
      <c r="A104" s="7"/>
      <c r="H104" s="3"/>
      <c r="I104" s="8"/>
    </row>
    <row r="105" ht="15.75" customHeight="1">
      <c r="A105" s="7"/>
      <c r="H105" s="3"/>
      <c r="I105" s="8"/>
    </row>
    <row r="106" ht="15.75" customHeight="1">
      <c r="A106" s="7"/>
      <c r="H106" s="3"/>
      <c r="I106" s="8"/>
    </row>
    <row r="107" ht="15.75" customHeight="1">
      <c r="A107" s="7"/>
      <c r="H107" s="3"/>
      <c r="I107" s="8"/>
    </row>
    <row r="108" ht="15.75" customHeight="1">
      <c r="A108" s="7"/>
      <c r="H108" s="3"/>
      <c r="I108" s="8"/>
    </row>
    <row r="109" ht="15.75" customHeight="1">
      <c r="A109" s="7"/>
      <c r="H109" s="3"/>
      <c r="I109" s="8"/>
    </row>
    <row r="110" ht="15.75" customHeight="1">
      <c r="A110" s="7"/>
      <c r="H110" s="3"/>
      <c r="I110" s="8"/>
    </row>
    <row r="111" ht="15.75" customHeight="1">
      <c r="A111" s="7"/>
      <c r="H111" s="3"/>
      <c r="I111" s="8"/>
    </row>
    <row r="112" ht="15.75" customHeight="1">
      <c r="A112" s="7"/>
      <c r="H112" s="3"/>
      <c r="I112" s="8"/>
    </row>
    <row r="113" ht="15.75" customHeight="1">
      <c r="A113" s="7"/>
      <c r="H113" s="3"/>
      <c r="I113" s="8"/>
    </row>
    <row r="114" ht="15.75" customHeight="1">
      <c r="A114" s="7"/>
      <c r="H114" s="3"/>
      <c r="I114" s="8"/>
    </row>
    <row r="115" ht="15.75" customHeight="1">
      <c r="A115" s="7"/>
      <c r="H115" s="3"/>
      <c r="I115" s="8"/>
    </row>
    <row r="116" ht="15.75" customHeight="1">
      <c r="A116" s="7"/>
      <c r="H116" s="3"/>
      <c r="I116" s="8"/>
    </row>
    <row r="117" ht="15.75" customHeight="1">
      <c r="A117" s="7"/>
      <c r="H117" s="3"/>
      <c r="I117" s="8"/>
    </row>
    <row r="118" ht="15.75" customHeight="1">
      <c r="A118" s="7"/>
      <c r="H118" s="3"/>
      <c r="I118" s="8"/>
    </row>
    <row r="119" ht="15.75" customHeight="1">
      <c r="A119" s="7"/>
      <c r="H119" s="3"/>
      <c r="I119" s="8"/>
    </row>
    <row r="120" ht="15.75" customHeight="1">
      <c r="A120" s="7"/>
      <c r="H120" s="3"/>
      <c r="I120" s="8"/>
    </row>
    <row r="121" ht="15.75" customHeight="1">
      <c r="A121" s="7"/>
      <c r="H121" s="3"/>
      <c r="I121" s="8"/>
    </row>
    <row r="122" ht="15.75" customHeight="1">
      <c r="A122" s="7"/>
      <c r="H122" s="3"/>
      <c r="I122" s="8"/>
    </row>
    <row r="123" ht="15.75" customHeight="1">
      <c r="A123" s="7"/>
      <c r="H123" s="3"/>
      <c r="I123" s="8"/>
    </row>
    <row r="124" ht="15.75" customHeight="1">
      <c r="A124" s="7"/>
      <c r="H124" s="3"/>
      <c r="I124" s="8"/>
    </row>
    <row r="125" ht="15.75" customHeight="1">
      <c r="A125" s="7"/>
      <c r="H125" s="3"/>
      <c r="I125" s="8"/>
    </row>
    <row r="126" ht="15.75" customHeight="1">
      <c r="A126" s="7"/>
      <c r="H126" s="3"/>
      <c r="I126" s="8"/>
    </row>
    <row r="127" ht="15.75" customHeight="1">
      <c r="A127" s="7"/>
      <c r="H127" s="3"/>
      <c r="I127" s="8"/>
    </row>
    <row r="128" ht="15.75" customHeight="1">
      <c r="A128" s="7"/>
      <c r="H128" s="3"/>
      <c r="I128" s="8"/>
    </row>
    <row r="129" ht="15.75" customHeight="1">
      <c r="A129" s="7"/>
      <c r="H129" s="3"/>
      <c r="I129" s="8"/>
    </row>
    <row r="130" ht="15.75" customHeight="1">
      <c r="A130" s="7"/>
      <c r="H130" s="3"/>
      <c r="I130" s="8"/>
    </row>
    <row r="131" ht="15.75" customHeight="1">
      <c r="A131" s="7"/>
      <c r="H131" s="3"/>
      <c r="I131" s="8"/>
    </row>
    <row r="132" ht="15.75" customHeight="1">
      <c r="A132" s="7"/>
      <c r="H132" s="3"/>
      <c r="I132" s="8"/>
    </row>
    <row r="133" ht="15.75" customHeight="1">
      <c r="A133" s="7"/>
      <c r="H133" s="3"/>
      <c r="I133" s="8"/>
    </row>
    <row r="134" ht="15.75" customHeight="1">
      <c r="A134" s="7"/>
      <c r="H134" s="3"/>
      <c r="I134" s="8"/>
    </row>
    <row r="135" ht="15.75" customHeight="1">
      <c r="A135" s="7"/>
      <c r="H135" s="3"/>
      <c r="I135" s="8"/>
    </row>
    <row r="136" ht="15.75" customHeight="1">
      <c r="A136" s="7"/>
      <c r="H136" s="3"/>
      <c r="I136" s="8"/>
    </row>
    <row r="137" ht="15.75" customHeight="1">
      <c r="A137" s="7"/>
      <c r="H137" s="3"/>
      <c r="I137" s="8"/>
    </row>
    <row r="138" ht="15.75" customHeight="1">
      <c r="A138" s="7"/>
      <c r="H138" s="3"/>
      <c r="I138" s="8"/>
    </row>
    <row r="139" ht="15.75" customHeight="1">
      <c r="A139" s="7"/>
      <c r="H139" s="3"/>
      <c r="I139" s="8"/>
    </row>
    <row r="140" ht="15.75" customHeight="1">
      <c r="A140" s="7"/>
      <c r="H140" s="3"/>
      <c r="I140" s="8"/>
    </row>
    <row r="141" ht="15.75" customHeight="1">
      <c r="A141" s="7"/>
      <c r="H141" s="3"/>
      <c r="I141" s="8"/>
    </row>
    <row r="142" ht="15.75" customHeight="1">
      <c r="A142" s="7"/>
      <c r="H142" s="3"/>
      <c r="I142" s="8"/>
    </row>
    <row r="143" ht="15.75" customHeight="1">
      <c r="A143" s="7"/>
      <c r="H143" s="3"/>
      <c r="I143" s="8"/>
    </row>
    <row r="144" ht="15.75" customHeight="1">
      <c r="A144" s="7"/>
      <c r="H144" s="3"/>
      <c r="I144" s="8"/>
    </row>
    <row r="145" ht="15.75" customHeight="1">
      <c r="A145" s="7"/>
      <c r="H145" s="3"/>
      <c r="I145" s="8"/>
    </row>
    <row r="146" ht="15.75" customHeight="1">
      <c r="A146" s="7"/>
      <c r="H146" s="3"/>
      <c r="I146" s="8"/>
    </row>
    <row r="147" ht="15.75" customHeight="1">
      <c r="A147" s="7"/>
      <c r="H147" s="3"/>
      <c r="I147" s="8"/>
    </row>
    <row r="148" ht="15.75" customHeight="1">
      <c r="A148" s="7"/>
      <c r="H148" s="3"/>
      <c r="I148" s="8"/>
    </row>
    <row r="149" ht="15.75" customHeight="1">
      <c r="A149" s="7"/>
      <c r="H149" s="3"/>
      <c r="I149" s="8"/>
    </row>
    <row r="150" ht="15.75" customHeight="1">
      <c r="A150" s="7"/>
      <c r="H150" s="3"/>
      <c r="I150" s="8"/>
    </row>
    <row r="151" ht="15.75" customHeight="1">
      <c r="A151" s="7"/>
      <c r="H151" s="3"/>
      <c r="I151" s="8"/>
    </row>
    <row r="152" ht="15.75" customHeight="1">
      <c r="A152" s="7"/>
      <c r="H152" s="3"/>
      <c r="I152" s="8"/>
    </row>
    <row r="153" ht="15.75" customHeight="1">
      <c r="A153" s="7"/>
      <c r="H153" s="3"/>
      <c r="I153" s="8"/>
    </row>
    <row r="154" ht="15.75" customHeight="1">
      <c r="A154" s="7"/>
      <c r="H154" s="3"/>
      <c r="I154" s="8"/>
    </row>
    <row r="155" ht="15.75" customHeight="1">
      <c r="A155" s="7"/>
      <c r="H155" s="3"/>
      <c r="I155" s="8"/>
    </row>
    <row r="156" ht="15.75" customHeight="1">
      <c r="A156" s="7"/>
      <c r="H156" s="3"/>
      <c r="I156" s="8"/>
    </row>
    <row r="157" ht="15.75" customHeight="1">
      <c r="A157" s="7"/>
      <c r="H157" s="3"/>
      <c r="I157" s="8"/>
    </row>
    <row r="158" ht="15.75" customHeight="1">
      <c r="A158" s="7"/>
      <c r="H158" s="3"/>
      <c r="I158" s="8"/>
    </row>
    <row r="159" ht="15.75" customHeight="1">
      <c r="A159" s="7"/>
      <c r="H159" s="3"/>
      <c r="I159" s="8"/>
    </row>
    <row r="160" ht="15.75" customHeight="1">
      <c r="A160" s="7"/>
      <c r="H160" s="3"/>
      <c r="I160" s="8"/>
    </row>
    <row r="161" ht="15.75" customHeight="1">
      <c r="A161" s="7"/>
      <c r="H161" s="3"/>
      <c r="I161" s="8"/>
    </row>
    <row r="162" ht="15.75" customHeight="1">
      <c r="A162" s="7"/>
      <c r="H162" s="3"/>
      <c r="I162" s="8"/>
    </row>
    <row r="163" ht="15.75" customHeight="1">
      <c r="A163" s="7"/>
      <c r="H163" s="3"/>
      <c r="I163" s="8"/>
    </row>
    <row r="164" ht="15.75" customHeight="1">
      <c r="A164" s="7"/>
      <c r="H164" s="3"/>
      <c r="I164" s="8"/>
    </row>
    <row r="165" ht="15.75" customHeight="1">
      <c r="A165" s="7"/>
      <c r="H165" s="3"/>
      <c r="I165" s="8"/>
    </row>
    <row r="166" ht="15.75" customHeight="1">
      <c r="A166" s="7"/>
      <c r="H166" s="3"/>
      <c r="I166" s="8"/>
    </row>
    <row r="167" ht="15.75" customHeight="1">
      <c r="A167" s="7"/>
      <c r="H167" s="3"/>
      <c r="I167" s="8"/>
    </row>
    <row r="168" ht="15.75" customHeight="1">
      <c r="A168" s="7"/>
      <c r="H168" s="3"/>
      <c r="I168" s="8"/>
    </row>
    <row r="169" ht="15.75" customHeight="1">
      <c r="A169" s="7"/>
      <c r="H169" s="3"/>
      <c r="I169" s="8"/>
    </row>
    <row r="170" ht="15.75" customHeight="1">
      <c r="A170" s="7"/>
      <c r="H170" s="3"/>
      <c r="I170" s="8"/>
    </row>
    <row r="171" ht="15.75" customHeight="1">
      <c r="A171" s="7"/>
      <c r="H171" s="3"/>
      <c r="I171" s="8"/>
    </row>
    <row r="172" ht="15.75" customHeight="1">
      <c r="A172" s="7"/>
      <c r="H172" s="3"/>
      <c r="I172" s="8"/>
    </row>
    <row r="173" ht="15.75" customHeight="1">
      <c r="A173" s="7"/>
      <c r="H173" s="3"/>
      <c r="I173" s="8"/>
    </row>
    <row r="174" ht="15.75" customHeight="1">
      <c r="A174" s="7"/>
      <c r="H174" s="3"/>
      <c r="I174" s="8"/>
    </row>
    <row r="175" ht="15.75" customHeight="1">
      <c r="A175" s="7"/>
      <c r="H175" s="3"/>
      <c r="I175" s="8"/>
    </row>
    <row r="176" ht="15.75" customHeight="1">
      <c r="A176" s="7"/>
      <c r="H176" s="3"/>
      <c r="I176" s="8"/>
    </row>
    <row r="177" ht="15.75" customHeight="1">
      <c r="A177" s="7"/>
      <c r="H177" s="3"/>
      <c r="I177" s="8"/>
    </row>
    <row r="178" ht="15.75" customHeight="1">
      <c r="A178" s="7"/>
      <c r="H178" s="3"/>
      <c r="I178" s="8"/>
    </row>
    <row r="179" ht="15.75" customHeight="1">
      <c r="A179" s="7"/>
      <c r="H179" s="3"/>
      <c r="I179" s="8"/>
    </row>
    <row r="180" ht="15.75" customHeight="1">
      <c r="A180" s="7"/>
      <c r="H180" s="3"/>
      <c r="I180" s="8"/>
    </row>
    <row r="181" ht="15.75" customHeight="1">
      <c r="A181" s="7"/>
      <c r="H181" s="3"/>
      <c r="I181" s="8"/>
    </row>
    <row r="182" ht="15.75" customHeight="1">
      <c r="A182" s="7"/>
      <c r="H182" s="3"/>
      <c r="I182" s="8"/>
    </row>
    <row r="183" ht="15.75" customHeight="1">
      <c r="A183" s="7"/>
      <c r="H183" s="3"/>
      <c r="I183" s="8"/>
    </row>
    <row r="184" ht="15.75" customHeight="1">
      <c r="A184" s="7"/>
      <c r="H184" s="3"/>
      <c r="I184" s="8"/>
    </row>
    <row r="185" ht="15.75" customHeight="1">
      <c r="A185" s="7"/>
      <c r="H185" s="3"/>
      <c r="I185" s="8"/>
    </row>
    <row r="186" ht="15.75" customHeight="1">
      <c r="A186" s="7"/>
      <c r="H186" s="3"/>
      <c r="I186" s="8"/>
    </row>
    <row r="187" ht="15.75" customHeight="1">
      <c r="A187" s="7"/>
      <c r="H187" s="3"/>
      <c r="I187" s="8"/>
    </row>
    <row r="188" ht="15.75" customHeight="1">
      <c r="A188" s="7"/>
      <c r="H188" s="3"/>
      <c r="I188" s="8"/>
    </row>
    <row r="189" ht="15.75" customHeight="1">
      <c r="A189" s="7"/>
      <c r="H189" s="3"/>
      <c r="I189" s="8"/>
    </row>
    <row r="190" ht="15.75" customHeight="1">
      <c r="A190" s="7"/>
      <c r="H190" s="3"/>
      <c r="I190" s="8"/>
    </row>
    <row r="191" ht="15.75" customHeight="1">
      <c r="A191" s="7"/>
      <c r="H191" s="3"/>
      <c r="I191" s="8"/>
    </row>
    <row r="192" ht="15.75" customHeight="1">
      <c r="A192" s="7"/>
      <c r="H192" s="3"/>
      <c r="I192" s="8"/>
    </row>
    <row r="193" ht="15.75" customHeight="1">
      <c r="A193" s="7"/>
      <c r="H193" s="3"/>
      <c r="I193" s="8"/>
    </row>
    <row r="194" ht="15.75" customHeight="1">
      <c r="A194" s="7"/>
      <c r="H194" s="3"/>
      <c r="I194" s="8"/>
    </row>
    <row r="195" ht="15.75" customHeight="1">
      <c r="A195" s="7"/>
      <c r="H195" s="3"/>
      <c r="I195" s="8"/>
    </row>
    <row r="196" ht="15.75" customHeight="1">
      <c r="A196" s="7"/>
      <c r="H196" s="3"/>
      <c r="I196" s="8"/>
    </row>
    <row r="197" ht="15.75" customHeight="1">
      <c r="A197" s="7"/>
      <c r="H197" s="3"/>
      <c r="I197" s="8"/>
    </row>
    <row r="198" ht="15.75" customHeight="1">
      <c r="A198" s="7"/>
      <c r="H198" s="3"/>
      <c r="I198" s="8"/>
    </row>
    <row r="199" ht="15.75" customHeight="1">
      <c r="A199" s="7"/>
      <c r="H199" s="3"/>
      <c r="I199" s="8"/>
    </row>
    <row r="200" ht="15.75" customHeight="1">
      <c r="A200" s="7"/>
      <c r="H200" s="3"/>
      <c r="I200" s="8"/>
    </row>
    <row r="201" ht="15.75" customHeight="1">
      <c r="A201" s="7"/>
      <c r="H201" s="3"/>
      <c r="I201" s="8"/>
    </row>
    <row r="202" ht="15.75" customHeight="1">
      <c r="A202" s="7"/>
      <c r="H202" s="3"/>
      <c r="I202" s="8"/>
    </row>
    <row r="203" ht="15.75" customHeight="1">
      <c r="A203" s="7"/>
      <c r="H203" s="3"/>
      <c r="I203" s="8"/>
    </row>
    <row r="204" ht="15.75" customHeight="1">
      <c r="A204" s="7"/>
      <c r="H204" s="3"/>
      <c r="I204" s="8"/>
    </row>
    <row r="205" ht="15.75" customHeight="1">
      <c r="A205" s="7"/>
      <c r="H205" s="3"/>
      <c r="I205" s="8"/>
    </row>
    <row r="206" ht="15.75" customHeight="1">
      <c r="A206" s="7"/>
      <c r="H206" s="3"/>
      <c r="I206" s="8"/>
    </row>
    <row r="207" ht="15.75" customHeight="1">
      <c r="A207" s="7"/>
      <c r="H207" s="3"/>
      <c r="I207" s="8"/>
    </row>
    <row r="208" ht="15.75" customHeight="1">
      <c r="A208" s="7"/>
      <c r="H208" s="3"/>
      <c r="I208" s="8"/>
    </row>
    <row r="209" ht="15.75" customHeight="1">
      <c r="A209" s="7"/>
      <c r="H209" s="3"/>
      <c r="I209" s="8"/>
    </row>
    <row r="210" ht="15.75" customHeight="1">
      <c r="A210" s="7"/>
      <c r="H210" s="3"/>
      <c r="I210" s="8"/>
    </row>
    <row r="211" ht="15.75" customHeight="1">
      <c r="A211" s="7"/>
      <c r="H211" s="3"/>
      <c r="I211" s="8"/>
    </row>
    <row r="212" ht="15.75" customHeight="1">
      <c r="A212" s="7"/>
      <c r="H212" s="3"/>
      <c r="I212" s="8"/>
    </row>
    <row r="213" ht="15.75" customHeight="1">
      <c r="A213" s="7"/>
      <c r="H213" s="3"/>
      <c r="I213" s="8"/>
    </row>
    <row r="214" ht="15.75" customHeight="1">
      <c r="A214" s="7"/>
      <c r="H214" s="3"/>
      <c r="I214" s="8"/>
    </row>
    <row r="215" ht="15.75" customHeight="1">
      <c r="A215" s="7"/>
      <c r="H215" s="3"/>
      <c r="I215" s="8"/>
    </row>
    <row r="216" ht="15.75" customHeight="1">
      <c r="A216" s="7"/>
      <c r="H216" s="3"/>
      <c r="I216" s="8"/>
    </row>
    <row r="217" ht="15.75" customHeight="1">
      <c r="A217" s="7"/>
      <c r="H217" s="3"/>
      <c r="I217" s="8"/>
    </row>
    <row r="218" ht="15.75" customHeight="1">
      <c r="A218" s="7"/>
      <c r="H218" s="3"/>
      <c r="I218" s="8"/>
    </row>
    <row r="219" ht="15.75" customHeight="1">
      <c r="A219" s="7"/>
      <c r="H219" s="3"/>
      <c r="I219" s="8"/>
    </row>
    <row r="220" ht="15.75" customHeight="1">
      <c r="A220" s="7"/>
      <c r="H220" s="3"/>
      <c r="I220" s="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B3:B9 D3:E10 F4:F10 I3:K14">
    <cfRule type="beginsWith" dxfId="0" priority="1" operator="beginsWith" text="&lt;">
      <formula>LEFT((B3),LEN("&lt;"))=("&lt;")</formula>
    </cfRule>
  </conditionalFormatting>
  <conditionalFormatting sqref="B3:B9 D3:E10 F4:F10 K3:K14">
    <cfRule type="containsBlanks" dxfId="0" priority="2">
      <formula>LEN(TRIM(B3))=0</formula>
    </cfRule>
  </conditionalFormatting>
  <conditionalFormatting sqref="F10:F11">
    <cfRule type="cellIs" dxfId="0" priority="3" operator="lessThan">
      <formula>15</formula>
    </cfRule>
  </conditionalFormatting>
  <dataValidations>
    <dataValidation type="list" allowBlank="1" showErrorMessage="1" sqref="B6">
      <formula1>"Warrior,Mage,Scout,Healer,None"</formula1>
    </dataValidation>
    <dataValidation type="list" allowBlank="1" showErrorMessage="1" sqref="B5">
      <formula1>"Warrior,Mage,Scout,Healer"</formula1>
    </dataValidation>
    <dataValidation type="list" allowBlank="1" showErrorMessage="1" sqref="B7">
      <formula1>"TRUE,FALSE"</formula1>
    </dataValidation>
  </dataValidations>
  <printOptions/>
  <pageMargins bottom="0.75" footer="0.0" header="0.0" left="0.7" right="0.7" top="0.75"/>
  <pageSetup orientation="landscape"/>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6.0"/>
    <col customWidth="1" min="2" max="2" width="18.0"/>
    <col customWidth="1" min="3" max="3" width="58.13"/>
    <col customWidth="1" min="4" max="4" width="12.63"/>
    <col customWidth="1" min="5" max="5" width="58.13"/>
    <col customWidth="1" hidden="1" min="6" max="6" width="12.63"/>
  </cols>
  <sheetData>
    <row r="1" ht="15.75" customHeight="1">
      <c r="A1" s="3"/>
      <c r="B1" s="7"/>
      <c r="C1" s="7"/>
      <c r="E1" s="7"/>
      <c r="F1" s="3"/>
    </row>
    <row r="2" ht="15.75" customHeight="1">
      <c r="A2" s="12" t="s">
        <v>13</v>
      </c>
      <c r="B2" s="40" t="s">
        <v>79</v>
      </c>
      <c r="C2" s="40" t="s">
        <v>44</v>
      </c>
      <c r="D2" s="40" t="s">
        <v>80</v>
      </c>
      <c r="E2" s="41" t="s">
        <v>81</v>
      </c>
      <c r="F2" s="3"/>
      <c r="H2" s="3"/>
    </row>
    <row r="3" ht="15.75" customHeight="1">
      <c r="A3" s="17" t="s">
        <v>82</v>
      </c>
      <c r="B3" s="19" t="s">
        <v>83</v>
      </c>
      <c r="C3" s="42" t="s">
        <v>84</v>
      </c>
      <c r="D3" s="43" t="s">
        <v>85</v>
      </c>
      <c r="E3" s="22"/>
      <c r="F3" s="3" t="s">
        <v>86</v>
      </c>
      <c r="H3" s="3"/>
    </row>
    <row r="4" ht="15.75" customHeight="1">
      <c r="A4" s="17" t="s">
        <v>87</v>
      </c>
      <c r="B4" s="19" t="s">
        <v>88</v>
      </c>
      <c r="C4" s="20"/>
      <c r="D4" s="20" t="s">
        <v>85</v>
      </c>
      <c r="E4" s="44" t="s">
        <v>89</v>
      </c>
      <c r="F4" s="3" t="s">
        <v>90</v>
      </c>
      <c r="H4" s="3"/>
    </row>
    <row r="5" ht="15.75" customHeight="1">
      <c r="A5" s="17" t="s">
        <v>91</v>
      </c>
      <c r="B5" s="19" t="s">
        <v>92</v>
      </c>
      <c r="C5" s="20"/>
      <c r="D5" s="20" t="s">
        <v>85</v>
      </c>
      <c r="E5" s="44" t="s">
        <v>93</v>
      </c>
      <c r="F5" s="3" t="s">
        <v>94</v>
      </c>
      <c r="H5" s="3"/>
    </row>
    <row r="6" ht="15.75" customHeight="1">
      <c r="A6" s="17" t="s">
        <v>95</v>
      </c>
      <c r="B6" s="19" t="s">
        <v>96</v>
      </c>
      <c r="C6" s="42" t="s">
        <v>97</v>
      </c>
      <c r="D6" s="43" t="s">
        <v>98</v>
      </c>
      <c r="E6" s="22"/>
      <c r="F6" s="3" t="s">
        <v>99</v>
      </c>
      <c r="H6" s="3"/>
    </row>
    <row r="7" ht="15.75" customHeight="1">
      <c r="A7" s="17" t="s">
        <v>100</v>
      </c>
      <c r="B7" s="19" t="s">
        <v>101</v>
      </c>
      <c r="C7" s="42" t="s">
        <v>102</v>
      </c>
      <c r="D7" s="43" t="s">
        <v>103</v>
      </c>
      <c r="E7" s="22"/>
      <c r="F7" s="3" t="s">
        <v>104</v>
      </c>
      <c r="H7" s="3"/>
    </row>
    <row r="8" ht="15.75" customHeight="1">
      <c r="A8" s="17" t="s">
        <v>105</v>
      </c>
      <c r="B8" s="19" t="s">
        <v>106</v>
      </c>
      <c r="C8" s="20"/>
      <c r="D8" s="20" t="s">
        <v>85</v>
      </c>
      <c r="E8" s="44" t="s">
        <v>107</v>
      </c>
      <c r="F8" s="3" t="s">
        <v>108</v>
      </c>
      <c r="G8" s="27" t="s">
        <v>109</v>
      </c>
      <c r="H8" s="3"/>
    </row>
    <row r="9" ht="15.75" customHeight="1">
      <c r="A9" s="17" t="s">
        <v>110</v>
      </c>
      <c r="B9" s="19" t="s">
        <v>111</v>
      </c>
      <c r="C9" s="20"/>
      <c r="D9" s="20" t="s">
        <v>85</v>
      </c>
      <c r="E9" s="44" t="s">
        <v>112</v>
      </c>
      <c r="F9" s="3" t="s">
        <v>113</v>
      </c>
      <c r="H9" s="3"/>
    </row>
    <row r="10" ht="15.75" customHeight="1">
      <c r="A10" s="17" t="s">
        <v>114</v>
      </c>
      <c r="B10" s="19" t="s">
        <v>115</v>
      </c>
      <c r="C10" s="42" t="s">
        <v>116</v>
      </c>
      <c r="D10" s="43" t="s">
        <v>98</v>
      </c>
      <c r="E10" s="22"/>
      <c r="F10" s="3" t="s">
        <v>117</v>
      </c>
      <c r="H10" s="3"/>
    </row>
    <row r="11" ht="15.75" customHeight="1">
      <c r="A11" s="17" t="s">
        <v>118</v>
      </c>
      <c r="B11" s="19" t="s">
        <v>119</v>
      </c>
      <c r="C11" s="42" t="s">
        <v>120</v>
      </c>
      <c r="D11" s="43" t="s">
        <v>98</v>
      </c>
      <c r="E11" s="22"/>
      <c r="F11" s="3" t="s">
        <v>121</v>
      </c>
      <c r="H11" s="3"/>
    </row>
    <row r="12" ht="15.75" customHeight="1">
      <c r="A12" s="45"/>
      <c r="B12" s="39"/>
      <c r="C12" s="39"/>
      <c r="D12" s="46"/>
      <c r="E12" s="39"/>
      <c r="F12" s="3"/>
      <c r="H12" s="3"/>
    </row>
    <row r="13" ht="15.75" customHeight="1">
      <c r="A13" s="47"/>
      <c r="B13" s="39"/>
      <c r="C13" s="48"/>
      <c r="D13" s="48"/>
      <c r="E13" s="49"/>
      <c r="F13" s="3"/>
      <c r="H13" s="3"/>
    </row>
    <row r="14" ht="15.75" customHeight="1">
      <c r="A14" s="35" t="s">
        <v>122</v>
      </c>
      <c r="B14" s="20" t="str">
        <f>concat(LOWER(SUBSTITUTE(Subclass," ","")),F3)</f>
        <v>augurtrait0</v>
      </c>
      <c r="C14" s="39"/>
      <c r="D14" s="46"/>
      <c r="E14" s="39"/>
      <c r="F14" s="3"/>
      <c r="H14" s="3"/>
    </row>
    <row r="15" ht="15.75" customHeight="1">
      <c r="A15" s="35" t="s">
        <v>123</v>
      </c>
      <c r="B15" s="20" t="str">
        <f>concat(LOWER(SUBSTITUTE(Subclass," ","")),F4)</f>
        <v>augurtrait1a</v>
      </c>
      <c r="C15" s="39"/>
      <c r="D15" s="50"/>
      <c r="E15" s="39"/>
      <c r="F15" s="3"/>
      <c r="H15" s="3"/>
    </row>
    <row r="16" ht="15.75" customHeight="1">
      <c r="A16" s="35" t="s">
        <v>124</v>
      </c>
      <c r="B16" s="20" t="str">
        <f>concat(LOWER(SUBSTITUTE(Subclass," ","")),F5)</f>
        <v>augurtrait1b</v>
      </c>
      <c r="C16" s="39"/>
      <c r="D16" s="46"/>
      <c r="E16" s="39"/>
      <c r="F16" s="3"/>
      <c r="H16" s="3"/>
    </row>
    <row r="17" ht="15.75" customHeight="1">
      <c r="A17" s="35" t="s">
        <v>125</v>
      </c>
      <c r="B17" s="20" t="str">
        <f>concat(LOWER(SUBSTITUTE(Subclass," ","")),F6)</f>
        <v>augurtrait2a</v>
      </c>
      <c r="C17" s="39"/>
      <c r="D17" s="50"/>
      <c r="E17" s="39"/>
      <c r="F17" s="3"/>
      <c r="H17" s="3"/>
    </row>
    <row r="18" ht="15.75" customHeight="1">
      <c r="A18" s="35" t="s">
        <v>126</v>
      </c>
      <c r="B18" s="20" t="str">
        <f>concat(LOWER(SUBSTITUTE(Subclass," ","")),F7)</f>
        <v>augurtrait2b</v>
      </c>
      <c r="C18" s="39"/>
      <c r="D18" s="46"/>
      <c r="E18" s="39"/>
      <c r="F18" s="3"/>
      <c r="H18" s="3"/>
    </row>
    <row r="19" ht="15.75" customHeight="1">
      <c r="A19" s="35" t="s">
        <v>127</v>
      </c>
      <c r="B19" s="20" t="str">
        <f>concat(LOWER(SUBSTITUTE(Subclass," ","")),F8)</f>
        <v>augurtrait3a</v>
      </c>
      <c r="C19" s="39"/>
      <c r="D19" s="50"/>
      <c r="E19" s="39"/>
      <c r="F19" s="3"/>
      <c r="H19" s="3"/>
    </row>
    <row r="20" ht="15.75" customHeight="1">
      <c r="A20" s="35" t="s">
        <v>128</v>
      </c>
      <c r="B20" s="20" t="str">
        <f>concat(LOWER(SUBSTITUTE(Subclass," ","")),F9)</f>
        <v>augurtrait3b</v>
      </c>
      <c r="C20" s="39"/>
      <c r="D20" s="46"/>
      <c r="E20" s="39"/>
      <c r="F20" s="3"/>
      <c r="H20" s="3"/>
    </row>
    <row r="21" ht="15.75" customHeight="1">
      <c r="A21" s="35" t="s">
        <v>129</v>
      </c>
      <c r="B21" s="20" t="str">
        <f>concat(LOWER(SUBSTITUTE(Subclass," ","")),F10)</f>
        <v>augurtrait4a</v>
      </c>
      <c r="C21" s="39"/>
      <c r="D21" s="50"/>
      <c r="E21" s="39"/>
      <c r="F21" s="3"/>
      <c r="H21" s="3"/>
    </row>
    <row r="22" ht="15.75" customHeight="1">
      <c r="A22" s="25" t="s">
        <v>130</v>
      </c>
      <c r="B22" s="20" t="str">
        <f>concat(LOWER(SUBSTITUTE(Subclass," ","")),F11)</f>
        <v>augurtrait4b</v>
      </c>
      <c r="C22" s="39"/>
      <c r="D22" s="51"/>
      <c r="E22" s="39"/>
      <c r="F22" s="3"/>
      <c r="H22" s="3"/>
    </row>
    <row r="23" ht="15.75" customHeight="1">
      <c r="F23" s="3"/>
      <c r="H23" s="3"/>
    </row>
    <row r="24" ht="15.75" customHeight="1">
      <c r="F24" s="3"/>
      <c r="H24" s="3"/>
    </row>
    <row r="25" ht="15.75" customHeight="1">
      <c r="A25" s="7"/>
      <c r="F25" s="3"/>
      <c r="H25" s="3"/>
    </row>
    <row r="26" ht="15.75" customHeight="1">
      <c r="F26" s="3"/>
      <c r="H26" s="3"/>
    </row>
    <row r="27" ht="15.75" customHeight="1">
      <c r="B27" s="27"/>
      <c r="F27" s="3"/>
      <c r="H27" s="3"/>
    </row>
    <row r="28" ht="15.75" customHeight="1">
      <c r="F28" s="3"/>
      <c r="H28" s="3"/>
    </row>
    <row r="29" ht="15.75" customHeight="1">
      <c r="F29" s="3"/>
      <c r="H29" s="3"/>
    </row>
    <row r="30" ht="15.75" customHeight="1">
      <c r="F30" s="3"/>
      <c r="H30" s="3"/>
    </row>
    <row r="31" ht="15.75" customHeight="1">
      <c r="F31" s="3"/>
      <c r="H31" s="3"/>
    </row>
    <row r="32" ht="15.75" customHeight="1">
      <c r="F32" s="3"/>
      <c r="H32" s="3"/>
    </row>
    <row r="33" ht="15.75" customHeight="1">
      <c r="F33" s="3"/>
      <c r="H33" s="3"/>
    </row>
    <row r="34" ht="15.75" customHeight="1">
      <c r="F34" s="3"/>
      <c r="H34" s="3"/>
    </row>
    <row r="35" ht="15.75" customHeight="1">
      <c r="F35" s="3"/>
      <c r="H35" s="3"/>
    </row>
    <row r="36" ht="15.75" customHeight="1">
      <c r="F36" s="3"/>
      <c r="H36" s="3"/>
    </row>
    <row r="37" ht="15.75" customHeight="1">
      <c r="F37" s="3"/>
      <c r="H37" s="3"/>
    </row>
    <row r="38" ht="15.75" customHeight="1">
      <c r="F38" s="3"/>
    </row>
    <row r="39" ht="15.75" customHeight="1">
      <c r="F39" s="3"/>
    </row>
    <row r="40" ht="15.75" customHeight="1">
      <c r="F40" s="3"/>
    </row>
    <row r="41" ht="15.75" customHeight="1">
      <c r="F41" s="3"/>
    </row>
    <row r="42" ht="15.75" customHeight="1">
      <c r="F42" s="3"/>
    </row>
    <row r="43" ht="15.75" customHeight="1">
      <c r="F43" s="3"/>
    </row>
    <row r="44" ht="15.75" customHeight="1">
      <c r="F44" s="3"/>
    </row>
    <row r="45" ht="15.75" customHeight="1">
      <c r="F45" s="3"/>
    </row>
    <row r="46" ht="15.75" customHeight="1">
      <c r="F46" s="3"/>
    </row>
    <row r="47" ht="15.75" customHeight="1">
      <c r="F47" s="3"/>
    </row>
    <row r="48" ht="15.75" customHeight="1">
      <c r="F48" s="3"/>
    </row>
    <row r="49" ht="15.75" customHeight="1">
      <c r="F49" s="3"/>
    </row>
    <row r="50" ht="15.75" customHeight="1">
      <c r="F50" s="3"/>
    </row>
    <row r="51" ht="15.75" customHeight="1">
      <c r="F51" s="3"/>
    </row>
    <row r="52" ht="15.75" customHeight="1">
      <c r="F52" s="3"/>
    </row>
    <row r="53" ht="15.75" customHeight="1">
      <c r="F53" s="3"/>
    </row>
    <row r="54" ht="15.75" customHeight="1">
      <c r="F54" s="3"/>
    </row>
    <row r="55" ht="15.75" customHeight="1">
      <c r="F55" s="3"/>
    </row>
    <row r="56" ht="15.75" customHeight="1">
      <c r="F56" s="3"/>
    </row>
    <row r="57" ht="15.75" customHeight="1">
      <c r="F57" s="3"/>
    </row>
    <row r="58" ht="15.75" customHeight="1">
      <c r="F58" s="3"/>
    </row>
    <row r="59" ht="15.75" customHeight="1">
      <c r="F59" s="3"/>
    </row>
    <row r="60" ht="15.75" customHeight="1">
      <c r="F60" s="3"/>
    </row>
    <row r="61" ht="15.75" customHeight="1">
      <c r="F61" s="3"/>
    </row>
    <row r="62" ht="15.75" customHeight="1">
      <c r="F62" s="3"/>
    </row>
    <row r="63" ht="15.75" customHeight="1">
      <c r="F63" s="3"/>
    </row>
    <row r="64" ht="15.75" customHeight="1">
      <c r="F64" s="3"/>
    </row>
    <row r="65" ht="15.75" customHeight="1">
      <c r="F65" s="3"/>
    </row>
    <row r="66" ht="15.75" customHeight="1">
      <c r="F66" s="3"/>
    </row>
    <row r="67" ht="15.75" customHeight="1">
      <c r="F67" s="3"/>
    </row>
    <row r="68" ht="15.75" customHeight="1">
      <c r="F68" s="3"/>
    </row>
    <row r="69" ht="15.75" customHeight="1">
      <c r="F69" s="3"/>
    </row>
    <row r="70" ht="15.75" customHeight="1">
      <c r="F70" s="3"/>
    </row>
    <row r="71" ht="15.75" customHeight="1">
      <c r="F71" s="3"/>
    </row>
    <row r="72" ht="15.75" customHeight="1">
      <c r="F72" s="3"/>
    </row>
    <row r="73" ht="15.75" customHeight="1">
      <c r="F73" s="3"/>
    </row>
    <row r="74" ht="15.75" customHeight="1">
      <c r="F74" s="3"/>
    </row>
    <row r="75" ht="15.75" customHeight="1">
      <c r="F75" s="3"/>
    </row>
    <row r="76" ht="15.75" customHeight="1">
      <c r="F76" s="3"/>
    </row>
    <row r="77" ht="15.75" customHeight="1">
      <c r="F77" s="3"/>
    </row>
    <row r="78" ht="15.75" customHeight="1">
      <c r="F78" s="3"/>
    </row>
    <row r="79" ht="15.75" customHeight="1">
      <c r="F79" s="3"/>
    </row>
    <row r="80" ht="15.75" customHeight="1">
      <c r="F80" s="3"/>
    </row>
    <row r="81" ht="15.75" customHeight="1">
      <c r="F81" s="3"/>
    </row>
    <row r="82" ht="15.75" customHeight="1">
      <c r="F82" s="3"/>
    </row>
    <row r="83" ht="15.75" customHeight="1">
      <c r="F83" s="3"/>
    </row>
    <row r="84" ht="15.75" customHeight="1">
      <c r="F84" s="3"/>
    </row>
    <row r="85" ht="15.75" customHeight="1">
      <c r="F85" s="3"/>
    </row>
    <row r="86" ht="15.75" customHeight="1">
      <c r="F86" s="3"/>
    </row>
    <row r="87" ht="15.75" customHeight="1">
      <c r="F87" s="3"/>
    </row>
    <row r="88" ht="15.75" customHeight="1">
      <c r="F88" s="3"/>
    </row>
    <row r="89" ht="15.75" customHeight="1">
      <c r="F89" s="3"/>
    </row>
    <row r="90" ht="15.75" customHeight="1">
      <c r="F90" s="3"/>
    </row>
    <row r="91" ht="15.75" customHeight="1">
      <c r="F91" s="3"/>
    </row>
    <row r="92" ht="15.75" customHeight="1">
      <c r="F92" s="3"/>
    </row>
    <row r="93" ht="15.75" customHeight="1">
      <c r="F93" s="3"/>
    </row>
    <row r="94" ht="15.75" customHeight="1">
      <c r="F94" s="3"/>
    </row>
    <row r="95" ht="15.75" customHeight="1">
      <c r="F95" s="3"/>
    </row>
    <row r="96" ht="15.75" customHeight="1">
      <c r="F96" s="3"/>
    </row>
    <row r="97" ht="15.75" customHeight="1">
      <c r="F97" s="3"/>
    </row>
    <row r="98" ht="15.75" customHeight="1">
      <c r="F98" s="3"/>
    </row>
    <row r="99" ht="15.75" customHeight="1">
      <c r="F99" s="3"/>
    </row>
    <row r="100" ht="15.75" customHeight="1">
      <c r="F100" s="3"/>
    </row>
    <row r="101" ht="15.75" customHeight="1">
      <c r="F101" s="3"/>
    </row>
    <row r="102" ht="15.75" customHeight="1">
      <c r="F102" s="3"/>
    </row>
    <row r="103" ht="15.75" customHeight="1">
      <c r="F103" s="3"/>
    </row>
    <row r="104" ht="15.75" customHeight="1">
      <c r="F104" s="3"/>
    </row>
    <row r="105" ht="15.75" customHeight="1">
      <c r="F105" s="3"/>
    </row>
    <row r="106" ht="15.75" customHeight="1">
      <c r="F106" s="3"/>
    </row>
    <row r="107" ht="15.75" customHeight="1">
      <c r="F107" s="3"/>
    </row>
    <row r="108" ht="15.75" customHeight="1">
      <c r="F108" s="3"/>
    </row>
    <row r="109" ht="15.75" customHeight="1">
      <c r="F109" s="3"/>
    </row>
    <row r="110" ht="15.75" customHeight="1">
      <c r="F110" s="3"/>
    </row>
    <row r="111" ht="15.75" customHeight="1">
      <c r="F111" s="3"/>
    </row>
    <row r="112" ht="15.75" customHeight="1">
      <c r="F112" s="3"/>
    </row>
    <row r="113" ht="15.75" customHeight="1">
      <c r="F113" s="3"/>
    </row>
    <row r="114" ht="15.75" customHeight="1">
      <c r="F114" s="3"/>
    </row>
    <row r="115" ht="15.75" customHeight="1">
      <c r="F115" s="3"/>
    </row>
    <row r="116" ht="15.75" customHeight="1">
      <c r="F116" s="3"/>
    </row>
    <row r="117" ht="15.75" customHeight="1">
      <c r="F117" s="3"/>
    </row>
    <row r="118" ht="15.75" customHeight="1">
      <c r="F118" s="3"/>
    </row>
    <row r="119" ht="15.75" customHeight="1">
      <c r="F119" s="3"/>
    </row>
    <row r="120" ht="15.75" customHeight="1">
      <c r="F120" s="3"/>
    </row>
    <row r="121" ht="15.75" customHeight="1">
      <c r="F121" s="3"/>
    </row>
    <row r="122" ht="15.75" customHeight="1">
      <c r="F122" s="3"/>
    </row>
    <row r="123" ht="15.75" customHeight="1">
      <c r="F123" s="3"/>
    </row>
    <row r="124" ht="15.75" customHeight="1">
      <c r="F124" s="3"/>
    </row>
    <row r="125" ht="15.75" customHeight="1">
      <c r="F125" s="3"/>
    </row>
    <row r="126" ht="15.75" customHeight="1">
      <c r="F126" s="3"/>
    </row>
    <row r="127" ht="15.75" customHeight="1">
      <c r="F127" s="3"/>
    </row>
    <row r="128" ht="15.75" customHeight="1">
      <c r="F128" s="3"/>
    </row>
    <row r="129" ht="15.75" customHeight="1">
      <c r="F129" s="3"/>
    </row>
    <row r="130" ht="15.75" customHeight="1">
      <c r="F130" s="3"/>
    </row>
    <row r="131" ht="15.75" customHeight="1">
      <c r="F131" s="3"/>
    </row>
    <row r="132" ht="15.75" customHeight="1">
      <c r="F132" s="3"/>
    </row>
    <row r="133" ht="15.75" customHeight="1">
      <c r="F133" s="3"/>
    </row>
    <row r="134" ht="15.75" customHeight="1">
      <c r="F134" s="3"/>
    </row>
    <row r="135" ht="15.75" customHeight="1">
      <c r="F135" s="3"/>
    </row>
    <row r="136" ht="15.75" customHeight="1">
      <c r="F136" s="3"/>
    </row>
    <row r="137" ht="15.75" customHeight="1">
      <c r="F137" s="3"/>
    </row>
    <row r="138" ht="15.75" customHeight="1">
      <c r="F138" s="3"/>
    </row>
    <row r="139" ht="15.75" customHeight="1">
      <c r="F139" s="3"/>
    </row>
    <row r="140" ht="15.75" customHeight="1">
      <c r="F140" s="3"/>
    </row>
    <row r="141" ht="15.75" customHeight="1">
      <c r="F141" s="3"/>
    </row>
    <row r="142" ht="15.75" customHeight="1">
      <c r="F142" s="3"/>
    </row>
    <row r="143" ht="15.75" customHeight="1">
      <c r="F143" s="3"/>
    </row>
    <row r="144" ht="15.75" customHeight="1">
      <c r="F144" s="3"/>
    </row>
    <row r="145" ht="15.75" customHeight="1">
      <c r="F145" s="3"/>
    </row>
    <row r="146" ht="15.75" customHeight="1">
      <c r="F146" s="3"/>
    </row>
    <row r="147" ht="15.75" customHeight="1">
      <c r="F147" s="3"/>
    </row>
    <row r="148" ht="15.75" customHeight="1">
      <c r="F148" s="3"/>
    </row>
    <row r="149" ht="15.75" customHeight="1">
      <c r="F149" s="3"/>
    </row>
    <row r="150" ht="15.75" customHeight="1">
      <c r="F150" s="3"/>
    </row>
    <row r="151" ht="15.75" customHeight="1">
      <c r="F151" s="3"/>
    </row>
    <row r="152" ht="15.75" customHeight="1">
      <c r="F152" s="3"/>
    </row>
    <row r="153" ht="15.75" customHeight="1">
      <c r="F153" s="3"/>
    </row>
    <row r="154" ht="15.75" customHeight="1">
      <c r="F154" s="3"/>
    </row>
    <row r="155" ht="15.75" customHeight="1">
      <c r="F155" s="3"/>
    </row>
    <row r="156" ht="15.75" customHeight="1">
      <c r="F156" s="3"/>
    </row>
    <row r="157" ht="15.75" customHeight="1">
      <c r="F157" s="3"/>
    </row>
    <row r="158" ht="15.75" customHeight="1">
      <c r="F158" s="3"/>
    </row>
    <row r="159" ht="15.75" customHeight="1">
      <c r="F159" s="3"/>
    </row>
    <row r="160" ht="15.75" customHeight="1">
      <c r="F160" s="3"/>
    </row>
    <row r="161" ht="15.75" customHeight="1">
      <c r="F161" s="3"/>
    </row>
    <row r="162" ht="15.75" customHeight="1">
      <c r="F162" s="3"/>
    </row>
    <row r="163" ht="15.75" customHeight="1">
      <c r="F163" s="3"/>
    </row>
    <row r="164" ht="15.75" customHeight="1">
      <c r="F164" s="3"/>
    </row>
    <row r="165" ht="15.75" customHeight="1">
      <c r="F165" s="3"/>
    </row>
    <row r="166" ht="15.75" customHeight="1">
      <c r="F166" s="3"/>
    </row>
    <row r="167" ht="15.75" customHeight="1">
      <c r="F167" s="3"/>
    </row>
    <row r="168" ht="15.75" customHeight="1">
      <c r="F168" s="3"/>
    </row>
    <row r="169" ht="15.75" customHeight="1">
      <c r="F169" s="3"/>
    </row>
    <row r="170" ht="15.75" customHeight="1">
      <c r="F170" s="3"/>
    </row>
    <row r="171" ht="15.75" customHeight="1">
      <c r="F171" s="3"/>
    </row>
    <row r="172" ht="15.75" customHeight="1">
      <c r="F172" s="3"/>
    </row>
    <row r="173" ht="15.75" customHeight="1">
      <c r="F173" s="3"/>
    </row>
    <row r="174" ht="15.75" customHeight="1">
      <c r="F174" s="3"/>
    </row>
    <row r="175" ht="15.75" customHeight="1">
      <c r="F175" s="3"/>
    </row>
    <row r="176" ht="15.75" customHeight="1">
      <c r="F176" s="3"/>
    </row>
    <row r="177" ht="15.75" customHeight="1">
      <c r="F177" s="3"/>
    </row>
    <row r="178" ht="15.75" customHeight="1">
      <c r="F178" s="3"/>
    </row>
    <row r="179" ht="15.75" customHeight="1">
      <c r="F179" s="3"/>
    </row>
    <row r="180" ht="15.75" customHeight="1">
      <c r="F180" s="3"/>
    </row>
    <row r="181" ht="15.75" customHeight="1">
      <c r="F181" s="3"/>
    </row>
    <row r="182" ht="15.75" customHeight="1">
      <c r="F182" s="3"/>
    </row>
    <row r="183" ht="15.75" customHeight="1">
      <c r="F183" s="3"/>
    </row>
    <row r="184" ht="15.75" customHeight="1">
      <c r="F184" s="3"/>
    </row>
    <row r="185" ht="15.75" customHeight="1">
      <c r="F185" s="3"/>
    </row>
    <row r="186" ht="15.75" customHeight="1">
      <c r="F186" s="3"/>
    </row>
    <row r="187" ht="15.75" customHeight="1">
      <c r="F187" s="3"/>
    </row>
    <row r="188" ht="15.75" customHeight="1">
      <c r="F188" s="3"/>
    </row>
    <row r="189" ht="15.75" customHeight="1">
      <c r="F189" s="3"/>
    </row>
    <row r="190" ht="15.75" customHeight="1">
      <c r="F190" s="3"/>
    </row>
    <row r="191" ht="15.75" customHeight="1">
      <c r="F191" s="3"/>
    </row>
    <row r="192" ht="15.75" customHeight="1">
      <c r="F192" s="3"/>
    </row>
    <row r="193" ht="15.75" customHeight="1">
      <c r="F193" s="3"/>
    </row>
    <row r="194" ht="15.75" customHeight="1">
      <c r="F194" s="3"/>
    </row>
    <row r="195" ht="15.75" customHeight="1">
      <c r="F195" s="3"/>
    </row>
    <row r="196" ht="15.75" customHeight="1">
      <c r="F196" s="3"/>
    </row>
    <row r="197" ht="15.75" customHeight="1">
      <c r="F197" s="3"/>
    </row>
    <row r="198" ht="15.75" customHeight="1">
      <c r="F198" s="3"/>
    </row>
    <row r="199" ht="15.75" customHeight="1">
      <c r="F199" s="3"/>
    </row>
    <row r="200" ht="15.75" customHeight="1">
      <c r="F200" s="3"/>
    </row>
    <row r="201" ht="15.75" customHeight="1">
      <c r="F201" s="3"/>
    </row>
    <row r="202" ht="15.75" customHeight="1">
      <c r="F202" s="3"/>
    </row>
    <row r="203" ht="15.75" customHeight="1">
      <c r="F203" s="3"/>
    </row>
    <row r="204" ht="15.75" customHeight="1">
      <c r="F204" s="3"/>
    </row>
    <row r="205" ht="15.75" customHeight="1">
      <c r="F205" s="3"/>
    </row>
    <row r="206" ht="15.75" customHeight="1">
      <c r="F206" s="3"/>
    </row>
    <row r="207" ht="15.75" customHeight="1">
      <c r="F207" s="3"/>
    </row>
    <row r="208" ht="15.75" customHeight="1">
      <c r="F208" s="3"/>
    </row>
    <row r="209" ht="15.75" customHeight="1">
      <c r="F209" s="3"/>
    </row>
    <row r="210" ht="15.75" customHeight="1">
      <c r="F210" s="3"/>
    </row>
    <row r="211" ht="15.75" customHeight="1">
      <c r="F211" s="3"/>
    </row>
    <row r="212" ht="15.75" customHeight="1">
      <c r="F212" s="3"/>
    </row>
    <row r="213" ht="15.75" customHeight="1">
      <c r="F213" s="3"/>
    </row>
    <row r="214" ht="15.75" customHeight="1">
      <c r="F214" s="3"/>
    </row>
    <row r="215" ht="15.75" customHeight="1">
      <c r="F215" s="3"/>
    </row>
    <row r="216" ht="15.75" customHeight="1">
      <c r="F216" s="3"/>
    </row>
    <row r="217" ht="15.75" customHeight="1">
      <c r="F217" s="3"/>
    </row>
    <row r="218" ht="15.75" customHeight="1">
      <c r="F218" s="3"/>
    </row>
    <row r="219" ht="15.75" customHeight="1">
      <c r="F219" s="3"/>
    </row>
    <row r="220" ht="15.75" customHeight="1">
      <c r="F220" s="3"/>
    </row>
    <row r="221" ht="15.75" customHeight="1">
      <c r="F221" s="3"/>
    </row>
    <row r="222" ht="15.75" customHeight="1">
      <c r="F222" s="3"/>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B3:C3 B4:B5 B6:C7 B8:B9 B10:C11">
    <cfRule type="containsBlanks" dxfId="0" priority="1">
      <formula>LEN(TRIM(B3))=0</formula>
    </cfRule>
  </conditionalFormatting>
  <conditionalFormatting sqref="B3:B11 C3 C6:C7 C10:C11 E3:E11">
    <cfRule type="beginsWith" dxfId="0" priority="2" operator="beginsWith" text="&lt;">
      <formula>LEFT((B3),LEN("&lt;"))=("&lt;")</formula>
    </cfRule>
  </conditionalFormatting>
  <conditionalFormatting sqref="D3:D11">
    <cfRule type="containsBlanks" dxfId="0" priority="3">
      <formula>LEN(TRIM(D3))=0</formula>
    </cfRule>
  </conditionalFormatting>
  <conditionalFormatting sqref="E4:E5 E8:E9">
    <cfRule type="containsBlanks" dxfId="0" priority="4">
      <formula>LEN(TRIM(E4))=0</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printOptions/>
  <pageMargins bottom="0.75" footer="0.0" header="0.0" left="0.7" right="0.7" top="0.75"/>
  <pageSetup orientation="landscape"/>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ht="15.75" customHeight="1">
      <c r="D1" s="7"/>
      <c r="G1" s="7"/>
    </row>
    <row r="2" ht="15.75" customHeight="1">
      <c r="A2" s="12" t="s">
        <v>13</v>
      </c>
      <c r="B2" s="13" t="s">
        <v>14</v>
      </c>
      <c r="D2" s="12" t="s">
        <v>13</v>
      </c>
      <c r="E2" s="13" t="s">
        <v>14</v>
      </c>
      <c r="G2" s="12" t="s">
        <v>13</v>
      </c>
      <c r="H2" s="13" t="s">
        <v>14</v>
      </c>
    </row>
    <row r="3" ht="15.75" customHeight="1">
      <c r="A3" s="17" t="s">
        <v>131</v>
      </c>
      <c r="B3" s="44" t="s">
        <v>132</v>
      </c>
      <c r="D3" s="35" t="s">
        <v>133</v>
      </c>
      <c r="E3" s="52" t="str">
        <f>concat(LOWER(SUBSTITUTE(Character," ","")),"Portrait")</f>
        <v>rosalindePortrait</v>
      </c>
      <c r="G3" s="35" t="s">
        <v>134</v>
      </c>
      <c r="H3" s="36">
        <v>0.0</v>
      </c>
    </row>
    <row r="4" ht="15.75" customHeight="1">
      <c r="A4" s="35" t="s">
        <v>135</v>
      </c>
      <c r="B4" s="22" t="str">
        <f>concat("skin",LOWER(Character))</f>
        <v>skinrosalinde</v>
      </c>
      <c r="D4" s="35" t="s">
        <v>136</v>
      </c>
      <c r="E4" s="52" t="str">
        <f>concat(LOWER(SUBSTITUTE(Character," ","")),"PortraitGrande")</f>
        <v>rosalindePortraitGrande</v>
      </c>
      <c r="G4" s="35" t="s">
        <v>137</v>
      </c>
      <c r="H4" s="36" t="b">
        <v>1</v>
      </c>
    </row>
    <row r="5" ht="15.75" customHeight="1">
      <c r="A5" s="35" t="s">
        <v>138</v>
      </c>
      <c r="B5" s="36">
        <v>1.0</v>
      </c>
      <c r="D5" s="35" t="s">
        <v>139</v>
      </c>
      <c r="E5" s="52" t="str">
        <f>concat(LOWER(SUBSTITUTE(Character," ","")),"Silueta")</f>
        <v>rosalindeSilueta</v>
      </c>
      <c r="G5" s="35" t="s">
        <v>140</v>
      </c>
      <c r="H5" s="22" t="str">
        <f>concat("cardback",LOWER(SUBSTITUTE(Subclass," ","")))</f>
        <v>cardbackaugur</v>
      </c>
    </row>
    <row r="6" ht="15.75" customHeight="1">
      <c r="A6" s="35" t="s">
        <v>141</v>
      </c>
      <c r="B6" s="36" t="b">
        <v>0</v>
      </c>
      <c r="D6" s="25" t="s">
        <v>142</v>
      </c>
      <c r="E6" s="53" t="str">
        <f>concat(LOWER(SUBSTITUTE(Character," ","")),"SiluetaGrande")</f>
        <v>rosalindeSiluetaGrande</v>
      </c>
      <c r="G6" s="35" t="s">
        <v>143</v>
      </c>
      <c r="H6" s="36" t="s">
        <v>144</v>
      </c>
    </row>
    <row r="7" ht="15.75" customHeight="1">
      <c r="A7" s="25" t="s">
        <v>145</v>
      </c>
      <c r="B7" s="37" t="s">
        <v>146</v>
      </c>
      <c r="G7" s="35" t="s">
        <v>147</v>
      </c>
      <c r="H7" s="36">
        <v>1000.0</v>
      </c>
      <c r="I7" s="3"/>
    </row>
    <row r="8" ht="15.75" customHeight="1">
      <c r="D8" s="54" t="s">
        <v>148</v>
      </c>
      <c r="G8" s="35" t="s">
        <v>149</v>
      </c>
      <c r="H8" s="52" t="str">
        <f>concat("cardback",LOWER(SUBSTITUTE(Subclass," ","")))</f>
        <v>cardbackaugur</v>
      </c>
      <c r="I8" s="7" t="s">
        <v>150</v>
      </c>
    </row>
    <row r="9" ht="15.75" customHeight="1">
      <c r="D9" s="55" t="s">
        <v>151</v>
      </c>
      <c r="G9" s="35" t="s">
        <v>152</v>
      </c>
      <c r="H9" s="22" t="str">
        <f>SubclassID</f>
        <v>augur</v>
      </c>
    </row>
    <row r="10" ht="15.75" customHeight="1">
      <c r="A10" s="56" t="s">
        <v>153</v>
      </c>
      <c r="B10" s="56" t="s">
        <v>154</v>
      </c>
      <c r="G10" s="35" t="s">
        <v>155</v>
      </c>
      <c r="H10" s="36" t="b">
        <v>0</v>
      </c>
    </row>
    <row r="11" ht="15.75" customHeight="1">
      <c r="A11" s="57" t="s">
        <v>156</v>
      </c>
      <c r="B11" s="58" t="s">
        <v>157</v>
      </c>
      <c r="D11" s="3"/>
      <c r="G11" s="35" t="s">
        <v>158</v>
      </c>
      <c r="H11" s="36">
        <v>0.0</v>
      </c>
    </row>
    <row r="12" ht="15.75" customHeight="1">
      <c r="A12" s="57" t="s">
        <v>159</v>
      </c>
      <c r="B12" s="58" t="s">
        <v>160</v>
      </c>
      <c r="G12" s="35" t="s">
        <v>161</v>
      </c>
      <c r="H12" s="36">
        <v>0.0</v>
      </c>
    </row>
    <row r="13" ht="15.75" customHeight="1">
      <c r="A13" s="57" t="s">
        <v>162</v>
      </c>
      <c r="B13" s="58" t="s">
        <v>163</v>
      </c>
      <c r="G13" s="35" t="s">
        <v>164</v>
      </c>
      <c r="H13" s="36" t="b">
        <v>1</v>
      </c>
    </row>
    <row r="14" ht="15.75" customHeight="1">
      <c r="A14" s="57" t="s">
        <v>165</v>
      </c>
      <c r="B14" s="58" t="s">
        <v>166</v>
      </c>
      <c r="G14" s="35" t="s">
        <v>167</v>
      </c>
      <c r="H14" s="36"/>
    </row>
    <row r="15" ht="15.75" customHeight="1">
      <c r="A15" s="57" t="s">
        <v>168</v>
      </c>
      <c r="B15" s="59" t="s">
        <v>169</v>
      </c>
      <c r="G15" s="25" t="s">
        <v>170</v>
      </c>
      <c r="H15" s="37"/>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printOptions/>
  <pageMargins bottom="0.75" footer="0.0" header="0.0" left="0.7" right="0.7" top="0.75"/>
  <pageSetup orientation="landscape"/>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13.88"/>
    <col customWidth="1" min="3" max="3" width="12.63"/>
    <col customWidth="1" min="4" max="4" width="4.13"/>
    <col customWidth="1" min="5" max="5" width="16.63"/>
    <col customWidth="1" min="6" max="6" width="13.75"/>
    <col customWidth="1" min="7" max="7" width="4.38"/>
  </cols>
  <sheetData>
    <row r="1" ht="15.75" customHeight="1">
      <c r="A1" s="3"/>
      <c r="B1" s="7"/>
      <c r="C1" s="7"/>
      <c r="H1" s="7" t="s">
        <v>171</v>
      </c>
    </row>
    <row r="2" ht="15.75" customHeight="1">
      <c r="A2" s="60" t="s">
        <v>13</v>
      </c>
      <c r="B2" s="40" t="s">
        <v>15</v>
      </c>
      <c r="C2" s="13" t="s">
        <v>17</v>
      </c>
      <c r="E2" s="12" t="s">
        <v>172</v>
      </c>
      <c r="F2" s="13" t="s">
        <v>14</v>
      </c>
      <c r="H2" s="3" t="s">
        <v>173</v>
      </c>
      <c r="I2" s="3" t="s">
        <v>174</v>
      </c>
      <c r="J2" s="3" t="s">
        <v>175</v>
      </c>
      <c r="K2" s="3" t="s">
        <v>176</v>
      </c>
    </row>
    <row r="3" ht="15.75" customHeight="1">
      <c r="A3" s="35" t="s">
        <v>177</v>
      </c>
      <c r="B3" s="20" t="str">
        <f>General!E10</f>
        <v>Curing Heal</v>
      </c>
      <c r="C3" s="22" t="str">
        <f t="shared" ref="C3:C7" si="1">LOWER(SUBSTITUTE(B3," ",""))</f>
        <v>curingheal</v>
      </c>
      <c r="E3" s="35" t="s">
        <v>178</v>
      </c>
      <c r="F3" s="22" t="str">
        <f>LOWER(SUBSTITUTE(General!B3," ",""))</f>
        <v>rosalinde</v>
      </c>
      <c r="H3" s="3" t="s">
        <v>179</v>
      </c>
      <c r="I3" s="3" t="s">
        <v>180</v>
      </c>
      <c r="J3" s="3" t="s">
        <v>181</v>
      </c>
      <c r="K3" s="3" t="s">
        <v>182</v>
      </c>
    </row>
    <row r="4" ht="15.75" customHeight="1">
      <c r="A4" s="17" t="s">
        <v>183</v>
      </c>
      <c r="B4" s="19" t="s">
        <v>27</v>
      </c>
      <c r="C4" s="22" t="str">
        <f t="shared" si="1"/>
        <v>heal</v>
      </c>
      <c r="E4" s="17" t="s">
        <v>184</v>
      </c>
      <c r="F4" s="18" t="s">
        <v>185</v>
      </c>
      <c r="H4" s="3" t="s">
        <v>186</v>
      </c>
      <c r="I4" s="3" t="s">
        <v>187</v>
      </c>
      <c r="J4" s="3" t="s">
        <v>188</v>
      </c>
      <c r="K4" s="3" t="s">
        <v>189</v>
      </c>
    </row>
    <row r="5" ht="15.75" customHeight="1">
      <c r="A5" s="17" t="s">
        <v>190</v>
      </c>
      <c r="B5" s="19" t="s">
        <v>42</v>
      </c>
      <c r="C5" s="22" t="str">
        <f t="shared" si="1"/>
        <v>sacredbolt</v>
      </c>
      <c r="E5" s="17" t="s">
        <v>191</v>
      </c>
      <c r="F5" s="18" t="s">
        <v>192</v>
      </c>
      <c r="H5" s="3" t="s">
        <v>193</v>
      </c>
      <c r="I5" s="3" t="s">
        <v>194</v>
      </c>
      <c r="J5" s="3" t="s">
        <v>195</v>
      </c>
      <c r="K5" s="3" t="s">
        <v>196</v>
      </c>
    </row>
    <row r="6" ht="15.75" customHeight="1">
      <c r="A6" s="17" t="s">
        <v>197</v>
      </c>
      <c r="B6" s="19" t="s">
        <v>38</v>
      </c>
      <c r="C6" s="22" t="str">
        <f t="shared" si="1"/>
        <v>chargedbattery</v>
      </c>
      <c r="E6" s="17" t="s">
        <v>198</v>
      </c>
      <c r="F6" s="18" t="s">
        <v>199</v>
      </c>
      <c r="H6" s="3" t="s">
        <v>200</v>
      </c>
      <c r="I6" s="3" t="s">
        <v>201</v>
      </c>
      <c r="J6" s="3" t="s">
        <v>202</v>
      </c>
      <c r="K6" s="3" t="s">
        <v>203</v>
      </c>
    </row>
    <row r="7" ht="15.75" customHeight="1">
      <c r="A7" s="61" t="s">
        <v>204</v>
      </c>
      <c r="B7" s="62" t="s">
        <v>47</v>
      </c>
      <c r="C7" s="63" t="str">
        <f t="shared" si="1"/>
        <v>electricdischarge</v>
      </c>
      <c r="E7" s="17" t="s">
        <v>205</v>
      </c>
      <c r="F7" s="18" t="s">
        <v>206</v>
      </c>
      <c r="H7" s="3" t="s">
        <v>207</v>
      </c>
      <c r="I7" s="3" t="s">
        <v>208</v>
      </c>
      <c r="J7" s="3" t="s">
        <v>209</v>
      </c>
      <c r="K7" s="3" t="s">
        <v>210</v>
      </c>
    </row>
    <row r="8" ht="15.75" customHeight="1">
      <c r="C8" s="8"/>
      <c r="E8" s="17" t="s">
        <v>211</v>
      </c>
      <c r="F8" s="18" t="s">
        <v>201</v>
      </c>
      <c r="H8" s="3" t="s">
        <v>212</v>
      </c>
      <c r="I8" s="3" t="s">
        <v>213</v>
      </c>
      <c r="J8" s="3" t="s">
        <v>214</v>
      </c>
      <c r="K8" s="3" t="s">
        <v>215</v>
      </c>
    </row>
    <row r="9" ht="15.75" customHeight="1">
      <c r="C9" s="8"/>
      <c r="E9" s="61" t="s">
        <v>216</v>
      </c>
      <c r="F9" s="64" t="s">
        <v>174</v>
      </c>
      <c r="H9" s="3" t="s">
        <v>217</v>
      </c>
      <c r="I9" s="3" t="s">
        <v>218</v>
      </c>
      <c r="J9" s="3" t="s">
        <v>219</v>
      </c>
      <c r="K9" s="3" t="s">
        <v>220</v>
      </c>
    </row>
    <row r="10" ht="15.75" customHeight="1">
      <c r="H10" s="3" t="s">
        <v>221</v>
      </c>
      <c r="I10" s="3" t="s">
        <v>199</v>
      </c>
      <c r="J10" s="3" t="s">
        <v>222</v>
      </c>
      <c r="K10" s="3" t="s">
        <v>223</v>
      </c>
    </row>
    <row r="11" ht="15.75" customHeight="1">
      <c r="H11" s="3" t="s">
        <v>224</v>
      </c>
      <c r="I11" s="3" t="s">
        <v>225</v>
      </c>
      <c r="J11" s="3" t="s">
        <v>226</v>
      </c>
      <c r="K11" s="3" t="s">
        <v>206</v>
      </c>
    </row>
    <row r="12" ht="15.75" customHeight="1">
      <c r="H12" s="3" t="s">
        <v>227</v>
      </c>
      <c r="I12" s="3" t="s">
        <v>228</v>
      </c>
      <c r="J12" s="3" t="s">
        <v>185</v>
      </c>
      <c r="K12" s="3" t="s">
        <v>192</v>
      </c>
    </row>
    <row r="13" ht="15.75" customHeight="1">
      <c r="H13" s="3" t="s">
        <v>229</v>
      </c>
      <c r="I13" s="3" t="s">
        <v>230</v>
      </c>
      <c r="J13" s="3" t="s">
        <v>231</v>
      </c>
      <c r="K13" s="3" t="s">
        <v>232</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B4:B7 F4:F9">
    <cfRule type="containsBlanks" dxfId="0" priority="1">
      <formula>LEN(TRIM(B4))=0</formula>
    </cfRule>
  </conditionalFormatting>
  <conditionalFormatting sqref="B4:B7 F4:F9">
    <cfRule type="beginsWith" dxfId="0" priority="2" operator="beginsWith" text="&lt;">
      <formula>LEFT((B4),LEN("&lt;"))=("&lt;")</formula>
    </cfRule>
  </conditionalFormatting>
  <printOptions/>
  <pageMargins bottom="0.75" footer="0.0" header="0.0" left="0.7" right="0.7" top="0.75"/>
  <pageSetup orientation="landscape"/>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5" t="s">
        <v>233</v>
      </c>
      <c r="B1" s="5" t="s">
        <v>234</v>
      </c>
      <c r="C1" s="5" t="s">
        <v>235</v>
      </c>
      <c r="D1" s="5" t="s">
        <v>178</v>
      </c>
      <c r="E1" s="5" t="s">
        <v>184</v>
      </c>
      <c r="F1" s="5" t="s">
        <v>191</v>
      </c>
      <c r="G1" s="5" t="s">
        <v>198</v>
      </c>
      <c r="H1" s="5" t="s">
        <v>205</v>
      </c>
      <c r="I1" s="5" t="s">
        <v>211</v>
      </c>
      <c r="J1" s="5" t="s">
        <v>216</v>
      </c>
      <c r="K1" s="5" t="s">
        <v>236</v>
      </c>
      <c r="L1" s="5" t="s">
        <v>237</v>
      </c>
      <c r="M1" s="5" t="s">
        <v>238</v>
      </c>
      <c r="N1" s="5" t="s">
        <v>71</v>
      </c>
      <c r="O1" s="5" t="s">
        <v>239</v>
      </c>
      <c r="P1" s="5" t="s">
        <v>40</v>
      </c>
      <c r="Q1" s="5" t="s">
        <v>240</v>
      </c>
      <c r="R1" s="5" t="s">
        <v>241</v>
      </c>
      <c r="S1" s="5" t="s">
        <v>242</v>
      </c>
      <c r="T1" s="5" t="s">
        <v>243</v>
      </c>
      <c r="U1" s="5" t="s">
        <v>54</v>
      </c>
      <c r="V1" s="5" t="s">
        <v>28</v>
      </c>
      <c r="W1" s="5" t="s">
        <v>244</v>
      </c>
      <c r="X1" s="5" t="s">
        <v>245</v>
      </c>
      <c r="Y1" s="5" t="s">
        <v>246</v>
      </c>
      <c r="Z1" s="5" t="s">
        <v>247</v>
      </c>
      <c r="AA1" s="5" t="s">
        <v>248</v>
      </c>
      <c r="AB1" s="5" t="s">
        <v>249</v>
      </c>
      <c r="AC1" s="5" t="s">
        <v>250</v>
      </c>
      <c r="AD1" s="5" t="s">
        <v>251</v>
      </c>
      <c r="AE1" s="5" t="s">
        <v>252</v>
      </c>
      <c r="AF1" s="5" t="s">
        <v>253</v>
      </c>
      <c r="AG1" s="5" t="s">
        <v>254</v>
      </c>
      <c r="AH1" s="5" t="s">
        <v>255</v>
      </c>
      <c r="AI1" s="5" t="s">
        <v>256</v>
      </c>
      <c r="AJ1" s="5" t="s">
        <v>23</v>
      </c>
      <c r="AK1" s="5" t="s">
        <v>257</v>
      </c>
      <c r="AL1" s="5" t="s">
        <v>258</v>
      </c>
      <c r="AM1" s="5" t="s">
        <v>259</v>
      </c>
      <c r="AN1" s="5" t="s">
        <v>260</v>
      </c>
      <c r="AO1" s="5" t="s">
        <v>261</v>
      </c>
      <c r="AP1" s="5" t="s">
        <v>262</v>
      </c>
      <c r="AQ1" s="5" t="s">
        <v>263</v>
      </c>
      <c r="AR1" s="5" t="s">
        <v>264</v>
      </c>
      <c r="AS1" s="5" t="s">
        <v>265</v>
      </c>
      <c r="AT1" s="5" t="s">
        <v>266</v>
      </c>
      <c r="AU1" s="5" t="s">
        <v>267</v>
      </c>
      <c r="AV1" s="5" t="s">
        <v>268</v>
      </c>
      <c r="AW1" s="5" t="s">
        <v>269</v>
      </c>
      <c r="AX1" s="5" t="s">
        <v>270</v>
      </c>
      <c r="AY1" s="5" t="s">
        <v>271</v>
      </c>
      <c r="AZ1" s="5" t="s">
        <v>272</v>
      </c>
      <c r="BA1" s="5" t="s">
        <v>273</v>
      </c>
    </row>
    <row r="2" ht="15.75" customHeight="1">
      <c r="A2" s="5"/>
      <c r="B2" s="5" t="b">
        <v>1</v>
      </c>
      <c r="C2" s="5" t="str">
        <f>CONCATENATE("[",textjoin(", ",TRUE,General!$H$3:$H$11),"]")</f>
        <v>["{\n    \"UnitsInDeck\": 3,\n    \"Card\": \"heal\"\n}", "{\n    \"UnitsInDeck\": 3,\n    \"Card\": \"vitalize\"\n}", "{\n    \"UnitsInDeck\": 3,\n    \"Card\": \"chargedbattery\"\n}", "{\n    \"UnitsInDeck\": 2,\n    \"Card\": \"sacredbolt\"\n}", "{\n    \"UnitsInDeck\": 2,\n    \"Card\": \"electricdischarge\"\n}", "{\n    \"UnitsInDeck\": 1,\n    \"Card\": \"managem\"\n}", "{\n    \"UnitsInDeck\": 1,\n    \"Card\": \"curingheal\"\n}"]</v>
      </c>
      <c r="D2" s="5" t="str">
        <f t="array" ref="D2">INDEX('Obelisk Challenge'!$F$3:$F$9,1,1)</f>
        <v>rosalinde</v>
      </c>
      <c r="E2" s="5" t="str">
        <f t="array" ref="E2">INDEX('Obelisk Challenge'!$F$3:$F$9,2,1)</f>
        <v>saint</v>
      </c>
      <c r="F2" s="5" t="str">
        <f t="array" ref="F2">INDEX('Obelisk Challenge'!$F$3:$F$9,3,1)</f>
        <v>wizard</v>
      </c>
      <c r="G2" s="5" t="str">
        <f t="array" ref="G2">INDEX('Obelisk Challenge'!$F$3:$F$9,4,1)</f>
        <v>healer</v>
      </c>
      <c r="H2" s="5" t="str">
        <f t="array" ref="H2">INDEX('Obelisk Challenge'!$F$3:$F$9,5,1)</f>
        <v>witch</v>
      </c>
      <c r="I2" s="5" t="str">
        <f t="array" ref="I2">INDEX('Obelisk Challenge'!$F$3:$F$9,6,1)</f>
        <v>friar</v>
      </c>
      <c r="J2" s="5" t="str">
        <f t="array" ref="J2">INDEX('Obelisk Challenge'!$F$3:$F$9,7,1)</f>
        <v>enchanter</v>
      </c>
      <c r="K2" s="5" t="str">
        <f>Description</f>
        <v>Rosalinde hails from a separate elven forest kingdom called Elheim. She heard about the Obelisk Disturbance occuring in Senenthia, and came over to investigate at the behest of one of her friends, Sylvie.</v>
      </c>
      <c r="L2" s="5" t="str">
        <f>Strengths</f>
        <v>This character excels at Sanctify, Regeneration, Buffer, and Supporting Mages!</v>
      </c>
      <c r="M2" s="5" t="str">
        <f>Character</f>
        <v>Rosalinde</v>
      </c>
      <c r="N2" s="5">
        <f>Energy</f>
        <v>1</v>
      </c>
      <c r="O2" s="5">
        <f>EnergyTurn</f>
        <v>3</v>
      </c>
      <c r="P2" s="5" t="b">
        <f>Female</f>
        <v>1</v>
      </c>
      <c r="Q2" s="5">
        <v>0.0</v>
      </c>
      <c r="R2" s="5">
        <v>3.40000009536743</v>
      </c>
      <c r="S2" s="5" t="str">
        <f>LOWER(SUBSTITUTE(Class," ",""))</f>
        <v>mage</v>
      </c>
      <c r="T2" s="5" t="str">
        <f>LOWER(SecondaryClass)</f>
        <v>healer</v>
      </c>
      <c r="U2" s="5" t="str">
        <f>HitSound</f>
        <v>vx_pc_evelyn_hurt_01</v>
      </c>
      <c r="V2" s="5">
        <f>Hp</f>
        <v>70</v>
      </c>
      <c r="W2" s="5" t="str">
        <f>LOWER(SUBSTITUTE(Subclass," ",""))</f>
        <v>augur</v>
      </c>
      <c r="X2" s="5" t="str">
        <f t="array" ref="X2">INDEX(General!$G$3:$G$11,1,1)</f>
        <v>worldtreeleaf</v>
      </c>
      <c r="Y2" s="5" t="str">
        <f>HPLevelList</f>
        <v>[0,5,10,10,10]</v>
      </c>
      <c r="Z2" s="5">
        <v>5.0</v>
      </c>
      <c r="AA2" s="5">
        <f>Slash</f>
        <v>0</v>
      </c>
      <c r="AB2" s="5">
        <f>Blunt</f>
        <v>0</v>
      </c>
      <c r="AC2" s="5">
        <f>Pierce</f>
        <v>5</v>
      </c>
      <c r="AD2" s="5">
        <f>Fire</f>
        <v>5</v>
      </c>
      <c r="AE2" s="5">
        <f>Cold</f>
        <v>15</v>
      </c>
      <c r="AF2" s="5">
        <f>Lightning</f>
        <v>15</v>
      </c>
      <c r="AG2" s="5">
        <f>Holy</f>
        <v>15</v>
      </c>
      <c r="AH2" s="5">
        <f>Shadow</f>
        <v>5</v>
      </c>
      <c r="AI2" s="5">
        <f>Mind</f>
        <v>5</v>
      </c>
      <c r="AJ2" s="5">
        <f>Speed</f>
        <v>14</v>
      </c>
      <c r="AK2" s="5" t="str">
        <f>Silueta</f>
        <v>rosalindeSilueta</v>
      </c>
      <c r="AL2" s="5"/>
      <c r="AM2" s="5"/>
      <c r="AN2" s="5"/>
      <c r="AO2" s="5"/>
      <c r="AP2" s="5"/>
      <c r="AQ2" s="5">
        <v>0.100000001490116</v>
      </c>
      <c r="AR2" s="5" t="str">
        <f>Subclass</f>
        <v>Augur</v>
      </c>
      <c r="AS2" s="5" t="str">
        <f t="array" ref="AS2">INDEX(TraitFilenames,1,1)</f>
        <v>augurtrait0</v>
      </c>
      <c r="AT2" s="5" t="str">
        <f t="array" ref="AT2">INDEX(TraitFilenames,2,1)</f>
        <v>augurtrait1a</v>
      </c>
      <c r="AU2" s="5" t="str">
        <f t="array" ref="AU2">INDEX(TraitFilenames,3,1)</f>
        <v>augurtrait1b</v>
      </c>
      <c r="AV2" s="5" t="str">
        <f t="array" ref="AV2">INDEX(TraitFilenames,4,1)</f>
        <v>augurtrait2a</v>
      </c>
      <c r="AW2" s="5" t="str">
        <f t="array" ref="AW2">INDEX(TraitFilenames,5,1)</f>
        <v>augurtrait2b</v>
      </c>
      <c r="AX2" s="5" t="str">
        <f t="array" ref="AX2">INDEX(TraitFilenames,6,1)</f>
        <v>augurtrait3a</v>
      </c>
      <c r="AY2" s="5" t="str">
        <f t="array" ref="AY2">INDEX(TraitFilenames,7,1)</f>
        <v>augurtrait3b</v>
      </c>
      <c r="AZ2" s="5" t="str">
        <f t="array" ref="AZ2">INDEX(TraitFilenames,8,1)</f>
        <v>augurtrait4a</v>
      </c>
      <c r="BA2" s="5" t="str">
        <f t="array" ref="BA2">INDEX(TraitFilenames,9,1)</f>
        <v>augurtrait4b</v>
      </c>
    </row>
    <row r="3" ht="15.75" customHeight="1">
      <c r="A3" s="3"/>
      <c r="B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row>
    <row r="4" ht="15.75" customHeight="1">
      <c r="A4" s="3"/>
    </row>
    <row r="5" ht="15.75" customHeight="1">
      <c r="A5" s="3"/>
      <c r="L5" s="3"/>
    </row>
    <row r="6" ht="15.75" customHeight="1">
      <c r="A6" s="3"/>
      <c r="L6" s="3"/>
    </row>
    <row r="7" ht="15.75" customHeight="1">
      <c r="A7" s="3"/>
      <c r="L7" s="3"/>
    </row>
    <row r="8" ht="15.75" customHeight="1">
      <c r="A8" s="3"/>
      <c r="L8" s="3"/>
    </row>
    <row r="9" ht="15.75" customHeight="1">
      <c r="A9" s="3"/>
      <c r="L9" s="3"/>
    </row>
    <row r="10" ht="15.75" customHeight="1">
      <c r="A10" s="3"/>
      <c r="L10" s="3"/>
    </row>
    <row r="11" ht="15.75" customHeight="1">
      <c r="A11" s="3"/>
      <c r="L11" s="3"/>
    </row>
    <row r="12" ht="15.75" customHeight="1">
      <c r="A12" s="3"/>
      <c r="L12" s="3"/>
    </row>
    <row r="13" ht="15.75" customHeight="1">
      <c r="A13" s="3"/>
      <c r="L13" s="3"/>
    </row>
    <row r="14" ht="15.75" customHeight="1">
      <c r="A14" s="3"/>
      <c r="L14" s="3"/>
    </row>
    <row r="15" ht="15.75" customHeight="1">
      <c r="A15" s="3"/>
      <c r="L15" s="3"/>
    </row>
    <row r="16" ht="15.75" customHeight="1">
      <c r="A16" s="3"/>
      <c r="L16" s="3"/>
    </row>
    <row r="17" ht="15.75" customHeight="1">
      <c r="A17" s="3"/>
      <c r="L17" s="3"/>
    </row>
    <row r="18" ht="15.75" customHeight="1">
      <c r="A18" s="3"/>
      <c r="L18" s="3"/>
    </row>
    <row r="19" ht="15.75" customHeight="1">
      <c r="A19" s="3"/>
      <c r="L19" s="3"/>
    </row>
    <row r="20" ht="15.75" customHeight="1">
      <c r="A20" s="3"/>
      <c r="L20" s="3"/>
    </row>
    <row r="21" ht="15.75" customHeight="1">
      <c r="A21" s="3"/>
      <c r="L21" s="3"/>
    </row>
    <row r="22" ht="15.75" customHeight="1">
      <c r="A22" s="3"/>
      <c r="L22" s="3"/>
    </row>
    <row r="23" ht="15.75" customHeight="1">
      <c r="A23" s="3"/>
      <c r="L23" s="3"/>
    </row>
    <row r="24" ht="15.75" customHeight="1">
      <c r="A24" s="3"/>
      <c r="L24" s="3"/>
    </row>
    <row r="25" ht="15.75" customHeight="1">
      <c r="A25" s="3"/>
      <c r="L25" s="3"/>
    </row>
    <row r="26" ht="15.75" customHeight="1">
      <c r="A26" s="3"/>
      <c r="L26" s="3"/>
    </row>
    <row r="27" ht="15.75" customHeight="1">
      <c r="A27" s="3"/>
      <c r="L27" s="3"/>
    </row>
    <row r="28" ht="15.75" customHeight="1">
      <c r="A28" s="3"/>
      <c r="L28" s="3"/>
    </row>
    <row r="29" ht="15.75" customHeight="1">
      <c r="A29" s="3"/>
      <c r="L29" s="3"/>
    </row>
    <row r="30" ht="15.75" customHeight="1">
      <c r="A30" s="3"/>
      <c r="L30" s="3"/>
    </row>
    <row r="31" ht="15.75" customHeight="1">
      <c r="A31" s="3"/>
      <c r="L31" s="3"/>
    </row>
    <row r="32" ht="15.75" customHeight="1">
      <c r="A32" s="3"/>
      <c r="L32" s="3"/>
    </row>
    <row r="33" ht="15.75" customHeight="1">
      <c r="A33" s="3"/>
      <c r="L33" s="3"/>
    </row>
    <row r="34" ht="15.75" customHeight="1">
      <c r="A34" s="3"/>
      <c r="L34" s="3"/>
    </row>
    <row r="35" ht="15.75" customHeight="1">
      <c r="A35" s="3"/>
      <c r="L35" s="3"/>
    </row>
    <row r="36" ht="15.75" customHeight="1">
      <c r="A36" s="3"/>
      <c r="L36" s="3"/>
    </row>
    <row r="37" ht="15.75" customHeight="1">
      <c r="A37" s="3"/>
      <c r="L37" s="3"/>
    </row>
    <row r="38" ht="15.75" customHeight="1">
      <c r="A38" s="3"/>
      <c r="L38" s="3"/>
    </row>
    <row r="39" ht="15.75" customHeight="1">
      <c r="A39" s="3"/>
      <c r="L39" s="3"/>
    </row>
    <row r="40" ht="15.75" customHeight="1">
      <c r="A40" s="3"/>
      <c r="L40" s="3"/>
    </row>
    <row r="41" ht="15.75" customHeight="1">
      <c r="A41" s="3"/>
      <c r="L41" s="3"/>
    </row>
    <row r="42" ht="15.75" customHeight="1">
      <c r="A42" s="3"/>
      <c r="L42" s="3"/>
    </row>
    <row r="43" ht="15.75" customHeight="1">
      <c r="A43" s="3"/>
      <c r="L43" s="3"/>
    </row>
    <row r="44" ht="15.75" customHeight="1">
      <c r="A44" s="3"/>
      <c r="L44" s="3"/>
    </row>
    <row r="45" ht="15.75" customHeight="1">
      <c r="A45" s="3"/>
      <c r="L45" s="3"/>
    </row>
    <row r="46" ht="15.75" customHeight="1">
      <c r="A46" s="3"/>
      <c r="L46" s="3"/>
    </row>
    <row r="47" ht="15.75" customHeight="1">
      <c r="A47" s="3"/>
      <c r="L47" s="3"/>
    </row>
    <row r="48" ht="15.75" customHeight="1">
      <c r="A48" s="3"/>
      <c r="L48" s="3"/>
    </row>
    <row r="49" ht="15.75" customHeight="1">
      <c r="A49" s="3"/>
      <c r="L49" s="3"/>
    </row>
    <row r="50" ht="15.75" customHeight="1">
      <c r="A50" s="3"/>
      <c r="L50" s="3"/>
    </row>
    <row r="51" ht="15.75" customHeight="1">
      <c r="A51" s="3"/>
      <c r="L51" s="3"/>
    </row>
    <row r="52" ht="15.75" customHeight="1">
      <c r="A52" s="3"/>
      <c r="L52" s="3"/>
    </row>
    <row r="53" ht="15.75" customHeight="1">
      <c r="A53" s="3"/>
      <c r="L53" s="3"/>
    </row>
    <row r="54" ht="15.75" customHeight="1">
      <c r="A54" s="3"/>
      <c r="L54" s="3"/>
    </row>
    <row r="55" ht="15.75" customHeight="1">
      <c r="A55" s="3"/>
      <c r="L55" s="3"/>
    </row>
    <row r="56" ht="15.75" customHeight="1">
      <c r="A56" s="3"/>
      <c r="L56" s="3"/>
    </row>
    <row r="57" ht="15.75" customHeight="1">
      <c r="A57" s="3"/>
      <c r="L57" s="3"/>
    </row>
    <row r="58" ht="15.75" customHeight="1">
      <c r="A58" s="3"/>
      <c r="L58" s="3"/>
    </row>
    <row r="59" ht="15.75" customHeight="1">
      <c r="A59" s="3"/>
      <c r="L59" s="3"/>
    </row>
    <row r="60" ht="15.75" customHeight="1">
      <c r="A60" s="3"/>
      <c r="L60" s="3"/>
    </row>
    <row r="61" ht="15.75" customHeight="1">
      <c r="A61" s="3"/>
      <c r="L61" s="3"/>
    </row>
    <row r="62" ht="15.75" customHeight="1">
      <c r="A62" s="3"/>
      <c r="L62" s="3"/>
    </row>
    <row r="63" ht="15.75" customHeight="1">
      <c r="A63" s="3"/>
      <c r="L63" s="3"/>
    </row>
    <row r="64" ht="15.75" customHeight="1">
      <c r="A64" s="3"/>
      <c r="L64" s="3"/>
    </row>
    <row r="65" ht="15.75" customHeight="1">
      <c r="A65" s="3"/>
      <c r="L65" s="3"/>
    </row>
    <row r="66" ht="15.75" customHeight="1">
      <c r="A66" s="3"/>
      <c r="L66" s="3"/>
    </row>
    <row r="67" ht="15.75" customHeight="1">
      <c r="A67" s="3"/>
      <c r="L67" s="3"/>
    </row>
    <row r="68" ht="15.75" customHeight="1">
      <c r="A68" s="3"/>
      <c r="L68" s="3"/>
    </row>
    <row r="69" ht="15.75" customHeight="1">
      <c r="A69" s="3"/>
      <c r="L69" s="3"/>
    </row>
    <row r="70" ht="15.75" customHeight="1">
      <c r="A70" s="3"/>
      <c r="L70" s="3"/>
    </row>
    <row r="71" ht="15.75" customHeight="1">
      <c r="A71" s="3"/>
      <c r="L71" s="3"/>
    </row>
    <row r="72" ht="15.75" customHeight="1">
      <c r="L72" s="3"/>
    </row>
    <row r="73" ht="15.75" customHeight="1">
      <c r="L73" s="3"/>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5" t="s">
        <v>177</v>
      </c>
      <c r="B1" s="5" t="s">
        <v>183</v>
      </c>
      <c r="C1" s="5" t="s">
        <v>190</v>
      </c>
      <c r="D1" s="5" t="s">
        <v>197</v>
      </c>
      <c r="E1" s="5" t="s">
        <v>204</v>
      </c>
      <c r="F1" s="5" t="s">
        <v>274</v>
      </c>
      <c r="G1" s="5" t="s">
        <v>275</v>
      </c>
      <c r="H1" s="5" t="s">
        <v>276</v>
      </c>
      <c r="I1" s="5" t="s">
        <v>277</v>
      </c>
      <c r="J1" s="5" t="s">
        <v>278</v>
      </c>
      <c r="K1" s="5" t="s">
        <v>279</v>
      </c>
      <c r="L1" s="5" t="s">
        <v>280</v>
      </c>
      <c r="M1" s="5" t="s">
        <v>281</v>
      </c>
    </row>
    <row r="2" ht="15.75" customHeight="1">
      <c r="A2" s="5" t="str">
        <f t="array" ref="A2">INDEX('Obelisk Challenge'!$C$3:$C$7,1,1)</f>
        <v>curingheal</v>
      </c>
      <c r="B2" s="5" t="str">
        <f t="array" ref="B2">INDEX('Obelisk Challenge'!$C$3:$C$7,2,1)</f>
        <v>heal</v>
      </c>
      <c r="C2" s="5" t="str">
        <f t="array" ref="C2">INDEX('Obelisk Challenge'!$C$3:$C$7,3,1)</f>
        <v>sacredbolt</v>
      </c>
      <c r="D2" s="5" t="str">
        <f t="array" ref="D2">INDEX('Obelisk Challenge'!$C$3:$C$7,4,1)</f>
        <v>chargedbattery</v>
      </c>
      <c r="E2" s="5" t="str">
        <f t="array" ref="E2">INDEX('Obelisk Challenge'!$C$3:$C$7,5,1)</f>
        <v>electricdischarge</v>
      </c>
      <c r="F2" s="5"/>
      <c r="G2" s="5"/>
      <c r="H2" s="5"/>
      <c r="I2" s="5" t="str">
        <f>LOWER(Class)</f>
        <v>mage</v>
      </c>
      <c r="J2" s="5" t="str">
        <f>LOWER(SUBSTITUTE(Character," ",""))</f>
        <v>rosalinde</v>
      </c>
      <c r="K2" s="5" t="str">
        <f>Character</f>
        <v>Rosalinde</v>
      </c>
      <c r="L2" s="5" t="s">
        <v>282</v>
      </c>
      <c r="M2" s="5" t="str">
        <f>LOWER(SUBSTITUTE(Subclass," ",""))</f>
        <v>augur</v>
      </c>
    </row>
    <row r="3" ht="15.75" customHeight="1">
      <c r="A3" s="3"/>
    </row>
    <row r="4" ht="15.75" customHeight="1">
      <c r="A4" s="3"/>
    </row>
    <row r="5" ht="15.75" customHeight="1">
      <c r="A5" s="3"/>
    </row>
    <row r="6" ht="15.75" customHeight="1">
      <c r="A6" s="3"/>
    </row>
    <row r="7" ht="15.75" customHeight="1">
      <c r="A7" s="3"/>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c r="A17" s="3"/>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5" t="s">
        <v>135</v>
      </c>
      <c r="B1" s="5" t="s">
        <v>131</v>
      </c>
      <c r="C1" s="5" t="s">
        <v>283</v>
      </c>
      <c r="D1" s="5" t="s">
        <v>284</v>
      </c>
      <c r="E1" s="5" t="s">
        <v>285</v>
      </c>
      <c r="F1" s="5" t="s">
        <v>286</v>
      </c>
    </row>
    <row r="2" ht="15.75" customHeight="1">
      <c r="A2" s="5" t="str">
        <f>NewGameObject</f>
        <v>skinrosalinde</v>
      </c>
      <c r="B2" s="5" t="str">
        <f t="array" ref="B2">INDEX(Visuals!$B$3:$B$7,1,1)</f>
        <v>evelynSkinWhatif</v>
      </c>
      <c r="C2" s="5" t="str">
        <f>CustomSprite</f>
        <v>SpriteMapRosalindeForest</v>
      </c>
      <c r="D2" s="5">
        <f>ScaleFactor</f>
        <v>1</v>
      </c>
      <c r="E2" s="5">
        <f>ScaleFactor</f>
        <v>1</v>
      </c>
      <c r="F2" s="5" t="b">
        <f>Flip</f>
        <v>0</v>
      </c>
    </row>
    <row r="3" ht="15.75" customHeight="1">
      <c r="A3" s="3"/>
    </row>
    <row r="4" ht="15.75" customHeight="1">
      <c r="A4" s="3"/>
    </row>
    <row r="5" ht="15.75" customHeight="1">
      <c r="A5" s="3"/>
    </row>
    <row r="6" ht="15.75" customHeight="1">
      <c r="A6" s="3"/>
    </row>
    <row r="7" ht="15.75" customHeight="1">
      <c r="A7" s="3"/>
    </row>
    <row r="8" ht="15.75" customHeight="1">
      <c r="A8" s="3"/>
    </row>
    <row r="9" ht="15.75" customHeight="1">
      <c r="A9" s="3"/>
    </row>
    <row r="10" ht="15.75" customHeight="1">
      <c r="A10" s="3"/>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5" t="s">
        <v>287</v>
      </c>
      <c r="B1" s="5" t="s">
        <v>288</v>
      </c>
      <c r="C1" s="5" t="s">
        <v>289</v>
      </c>
      <c r="D1" s="5" t="s">
        <v>290</v>
      </c>
      <c r="E1" s="5" t="s">
        <v>291</v>
      </c>
      <c r="F1" s="5" t="s">
        <v>292</v>
      </c>
      <c r="G1" s="5" t="s">
        <v>293</v>
      </c>
      <c r="H1" s="5" t="s">
        <v>167</v>
      </c>
      <c r="I1" s="5" t="s">
        <v>294</v>
      </c>
      <c r="J1" s="5" t="s">
        <v>295</v>
      </c>
      <c r="K1" s="5" t="s">
        <v>296</v>
      </c>
      <c r="L1" s="5" t="s">
        <v>297</v>
      </c>
      <c r="M1" s="5" t="s">
        <v>170</v>
      </c>
    </row>
    <row r="2" ht="15.75" customHeight="1">
      <c r="A2" s="5" t="b">
        <v>1</v>
      </c>
      <c r="B2" s="5">
        <v>0.0</v>
      </c>
      <c r="C2" s="5" t="str">
        <f>NewGameObject</f>
        <v>skinrosalinde</v>
      </c>
      <c r="D2" s="5" t="str">
        <f>concat(LOWER(SUBSTITUTE(Subclass," ","")),"base")</f>
        <v>augurbase</v>
      </c>
      <c r="E2" s="5" t="s">
        <v>298</v>
      </c>
      <c r="F2" s="5">
        <v>0.0</v>
      </c>
      <c r="G2" s="5" t="str">
        <f>SubclassID</f>
        <v>augur</v>
      </c>
      <c r="H2" s="5"/>
      <c r="I2" s="5" t="str">
        <f>Portrait</f>
        <v>rosalindePortrait</v>
      </c>
      <c r="J2" s="5" t="str">
        <f>PortraitGrande</f>
        <v>rosalindePortraitGrande</v>
      </c>
      <c r="K2" s="5" t="str">
        <f>Visuals!E5</f>
        <v>rosalindeSilueta</v>
      </c>
      <c r="L2" s="5" t="str">
        <f>SiluetaGrande</f>
        <v>rosalindeSiluetaGrande</v>
      </c>
      <c r="M2" s="5"/>
    </row>
    <row r="3" ht="15.75" customHeight="1">
      <c r="A3" s="3"/>
    </row>
    <row r="4" ht="15.75" customHeight="1">
      <c r="A4" s="3"/>
    </row>
    <row r="5" ht="15.75" customHeight="1">
      <c r="A5" s="3"/>
    </row>
    <row r="6" ht="15.75" customHeight="1">
      <c r="A6" s="3"/>
    </row>
    <row r="7" ht="15.75" customHeight="1">
      <c r="A7" s="3"/>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5" t="s">
        <v>299</v>
      </c>
      <c r="B1" s="5" t="s">
        <v>137</v>
      </c>
      <c r="C1" s="5" t="s">
        <v>140</v>
      </c>
      <c r="D1" s="5" t="s">
        <v>143</v>
      </c>
      <c r="E1" s="5" t="s">
        <v>147</v>
      </c>
      <c r="F1" s="5" t="s">
        <v>149</v>
      </c>
      <c r="G1" s="5" t="s">
        <v>152</v>
      </c>
      <c r="H1" s="5" t="s">
        <v>155</v>
      </c>
      <c r="I1" s="5" t="s">
        <v>158</v>
      </c>
      <c r="J1" s="5" t="s">
        <v>161</v>
      </c>
      <c r="K1" s="5" t="s">
        <v>164</v>
      </c>
      <c r="L1" s="5" t="s">
        <v>167</v>
      </c>
      <c r="M1" s="5" t="s">
        <v>170</v>
      </c>
    </row>
    <row r="2" ht="15.75" customHeight="1">
      <c r="A2" s="5">
        <f t="array" ref="A2">INDEX(Visuals!$H$3:$H$15,1,1)</f>
        <v>0</v>
      </c>
      <c r="B2" s="5" t="b">
        <f t="array" ref="B2">INDEX(Visuals!$H$3:$H$15,2,1)</f>
        <v>1</v>
      </c>
      <c r="C2" s="5" t="str">
        <f t="array" ref="C2">INDEX(Visuals!$H$3:$H$15,3,1)</f>
        <v>cardbackaugur</v>
      </c>
      <c r="D2" s="5" t="str">
        <f t="array" ref="D2">INDEX(Visuals!$H$3:$H$15,4,1)</f>
        <v>CardBackRosalinde</v>
      </c>
      <c r="E2" s="5">
        <f t="array" ref="E2">INDEX(Visuals!$H$3:$H$15,5,1)</f>
        <v>1000</v>
      </c>
      <c r="F2" s="5" t="str">
        <f t="array" ref="F2">INDEX(Visuals!$H$3:$H$15,6,1)</f>
        <v>cardbackaugur</v>
      </c>
      <c r="G2" s="5" t="str">
        <f t="array" ref="G2">INDEX(Visuals!$H$3:$H$15,7,1)</f>
        <v>augur</v>
      </c>
      <c r="H2" s="5" t="b">
        <f t="array" ref="H2">INDEX(Visuals!$H$3:$H$15,8,1)</f>
        <v>0</v>
      </c>
      <c r="I2" s="5">
        <f t="array" ref="I2">INDEX(Visuals!$H$3:$H$15,9,1)</f>
        <v>0</v>
      </c>
      <c r="J2" s="5">
        <f t="array" ref="J2">INDEX(Visuals!$H$3:$H$15,10,1)</f>
        <v>0</v>
      </c>
      <c r="K2" s="5" t="b">
        <f t="array" ref="K2">INDEX(Visuals!$H$3:$H$15,11,1)</f>
        <v>1</v>
      </c>
      <c r="L2" s="5" t="str">
        <f t="array" ref="L2">INDEX(Visuals!$H$3:$H$15,12,1)</f>
        <v/>
      </c>
      <c r="M2" s="5" t="str">
        <f t="array" ref="M2">INDEX(Visuals!$H$3:$H$15,13,1)</f>
        <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5" t="s">
        <v>300</v>
      </c>
      <c r="B1" s="5" t="s">
        <v>44</v>
      </c>
      <c r="C1" s="5" t="s">
        <v>244</v>
      </c>
      <c r="D1" s="5" t="s">
        <v>301</v>
      </c>
      <c r="E1" s="5" t="s">
        <v>302</v>
      </c>
    </row>
    <row r="2" ht="15.75" customHeight="1">
      <c r="A2" s="5" t="str">
        <f t="array" ref="A2:B10">TraitJson</f>
        <v>Wisdom of The Ancients</v>
      </c>
      <c r="B2" s="5" t="s">
        <v>84</v>
      </c>
      <c r="C2" s="5" t="str">
        <f t="array" ref="C2:C10">TraitFilenames</f>
        <v>augurtrait0</v>
      </c>
      <c r="D2" s="5" t="str">
        <f t="array" ref="D2:D21">Traits!$D$3:$D$22</f>
        <v>None</v>
      </c>
      <c r="E2" s="5" t="str">
        <f t="array" ref="E2:E21">Traits!$E$3:$E$22</f>
        <v/>
      </c>
    </row>
    <row r="3" ht="15.75" customHeight="1">
      <c r="A3" s="5" t="s">
        <v>88</v>
      </c>
      <c r="B3" s="5"/>
      <c r="C3" s="5" t="s">
        <v>303</v>
      </c>
      <c r="D3" s="5" t="s">
        <v>85</v>
      </c>
      <c r="E3" s="5" t="s">
        <v>89</v>
      </c>
    </row>
    <row r="4" ht="15.75" customHeight="1">
      <c r="A4" s="5" t="s">
        <v>92</v>
      </c>
      <c r="B4" s="5"/>
      <c r="C4" s="5" t="s">
        <v>304</v>
      </c>
      <c r="D4" s="5" t="s">
        <v>85</v>
      </c>
      <c r="E4" s="5" t="s">
        <v>93</v>
      </c>
    </row>
    <row r="5" ht="15.75" customHeight="1">
      <c r="A5" s="5" t="s">
        <v>96</v>
      </c>
      <c r="B5" s="5" t="s">
        <v>97</v>
      </c>
      <c r="C5" s="5" t="s">
        <v>305</v>
      </c>
      <c r="D5" s="5" t="s">
        <v>98</v>
      </c>
      <c r="E5" s="5"/>
    </row>
    <row r="6" ht="15.75" customHeight="1">
      <c r="A6" s="5" t="s">
        <v>101</v>
      </c>
      <c r="B6" s="5" t="s">
        <v>102</v>
      </c>
      <c r="C6" s="5" t="s">
        <v>306</v>
      </c>
      <c r="D6" s="5" t="s">
        <v>103</v>
      </c>
      <c r="E6" s="5"/>
    </row>
    <row r="7" ht="15.75" customHeight="1">
      <c r="A7" s="5" t="s">
        <v>106</v>
      </c>
      <c r="B7" s="5"/>
      <c r="C7" s="5" t="s">
        <v>307</v>
      </c>
      <c r="D7" s="5" t="s">
        <v>85</v>
      </c>
      <c r="E7" s="5" t="s">
        <v>107</v>
      </c>
    </row>
    <row r="8" ht="15.75" customHeight="1">
      <c r="A8" s="5" t="s">
        <v>111</v>
      </c>
      <c r="B8" s="5"/>
      <c r="C8" s="5" t="s">
        <v>308</v>
      </c>
      <c r="D8" s="5" t="s">
        <v>85</v>
      </c>
      <c r="E8" s="5" t="s">
        <v>112</v>
      </c>
    </row>
    <row r="9" ht="15.75" customHeight="1">
      <c r="A9" s="5" t="s">
        <v>115</v>
      </c>
      <c r="B9" s="5" t="s">
        <v>116</v>
      </c>
      <c r="C9" s="5" t="s">
        <v>309</v>
      </c>
      <c r="D9" s="5" t="s">
        <v>98</v>
      </c>
      <c r="E9" s="5"/>
    </row>
    <row r="10" ht="15.75" customHeight="1">
      <c r="A10" s="5" t="s">
        <v>119</v>
      </c>
      <c r="B10" s="5" t="s">
        <v>120</v>
      </c>
      <c r="C10" s="5" t="s">
        <v>310</v>
      </c>
      <c r="D10" s="5" t="s">
        <v>98</v>
      </c>
      <c r="E10" s="5"/>
    </row>
    <row r="11" ht="15.75" customHeight="1">
      <c r="D11" s="3"/>
      <c r="E11" s="3"/>
    </row>
    <row r="12" ht="15.75" customHeight="1">
      <c r="D12" s="3"/>
      <c r="E12" s="3"/>
    </row>
    <row r="13" ht="15.75" customHeight="1">
      <c r="D13" s="3"/>
      <c r="E13" s="3"/>
    </row>
    <row r="14" ht="15.75" customHeight="1">
      <c r="D14" s="3"/>
      <c r="E14" s="3"/>
    </row>
    <row r="15" ht="15.75" customHeight="1">
      <c r="D15" s="3"/>
      <c r="E15" s="3"/>
    </row>
    <row r="16" ht="15.75" customHeight="1">
      <c r="D16" s="3"/>
      <c r="E16" s="3"/>
    </row>
    <row r="17" ht="15.75" customHeight="1">
      <c r="D17" s="3"/>
      <c r="E17" s="3"/>
    </row>
    <row r="18" ht="15.75" customHeight="1">
      <c r="D18" s="3"/>
      <c r="E18" s="3"/>
    </row>
    <row r="19" ht="15.75" customHeight="1">
      <c r="D19" s="3"/>
      <c r="E19" s="3"/>
    </row>
    <row r="20" ht="15.75" customHeight="1">
      <c r="D20" s="3"/>
      <c r="E20" s="3"/>
    </row>
    <row r="21" ht="15.75" customHeight="1">
      <c r="D21" s="3"/>
      <c r="E21" s="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