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ables/table4.xml" ContentType="application/vnd.openxmlformats-officedocument.spreadsheetml.table+xml"/>
  <Override PartName="/xl/comments2.xml" ContentType="application/vnd.openxmlformats-officedocument.spreadsheetml.comments+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3.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Z:\Rosalinde AtO Project\Portrait Sizes\STAGEING GROUND 1\ALT\ALT 2\ALT 3\OUTPUT\OUTPUT 2\Different Sprite Map Versions\Two Big Options\FINAL OUTPUT 3\"/>
    </mc:Choice>
  </mc:AlternateContent>
  <xr:revisionPtr revIDLastSave="0" documentId="13_ncr:1_{FE780974-1054-4013-820B-5EFF655A4649}" xr6:coauthVersionLast="47" xr6:coauthVersionMax="47" xr10:uidLastSave="{00000000-0000-0000-0000-000000000000}"/>
  <bookViews>
    <workbookView xWindow="-120" yWindow="-120" windowWidth="29040" windowHeight="15840" activeTab="3" xr2:uid="{00000000-000D-0000-FFFF-FFFF00000000}"/>
  </bookViews>
  <sheets>
    <sheet name="Title Sheet" sheetId="1" r:id="rId1"/>
    <sheet name="General" sheetId="2" r:id="rId2"/>
    <sheet name="Traits" sheetId="3" r:id="rId3"/>
    <sheet name="Visuals" sheetId="4" r:id="rId4"/>
    <sheet name="Obelisk Challenge" sheetId="5" r:id="rId5"/>
    <sheet name="BinbinSubclass" sheetId="6" r:id="rId6"/>
    <sheet name="BinbinPack" sheetId="7" r:id="rId7"/>
    <sheet name="BinbinGameObject" sheetId="8" r:id="rId8"/>
    <sheet name="BinbinSkin" sheetId="9" r:id="rId9"/>
    <sheet name="BinbinCardback" sheetId="10" r:id="rId10"/>
    <sheet name="BinbinTraits" sheetId="11" r:id="rId11"/>
  </sheets>
  <definedNames>
    <definedName name="Blunt">General!$K$8</definedName>
    <definedName name="Character">General!$B$3</definedName>
    <definedName name="Class">General!$B$5</definedName>
    <definedName name="Classfield">General!$A$5</definedName>
    <definedName name="Cold">General!$K$10</definedName>
    <definedName name="CustomSprite">Visuals!$B$7</definedName>
    <definedName name="Description">General!$B$8</definedName>
    <definedName name="Energy">General!$K$15</definedName>
    <definedName name="EnergyTurn">General!$K$16</definedName>
    <definedName name="Female">General!$B$7</definedName>
    <definedName name="Fire">General!$K$9</definedName>
    <definedName name="Flip">Visuals!$B$6</definedName>
    <definedName name="HitSound">General!$B$10</definedName>
    <definedName name="Holy">General!$K$12</definedName>
    <definedName name="Hp">General!$K$4</definedName>
    <definedName name="HpLevel">General!$K$5</definedName>
    <definedName name="HPLevelList">General!$O$6</definedName>
    <definedName name="Lightning">General!$K$11</definedName>
    <definedName name="Mind">General!$K$14</definedName>
    <definedName name="NewGameObject">Visuals!$B$4</definedName>
    <definedName name="Pierce">General!$K$7</definedName>
    <definedName name="Portrait">Visuals!$E$3</definedName>
    <definedName name="PortraitGrande">Visuals!$E$4</definedName>
    <definedName name="ScaleFactor">Visuals!$B$5</definedName>
    <definedName name="SecondaryClass">General!$B$6</definedName>
    <definedName name="Shadow">General!$K$13</definedName>
    <definedName name="Silueta">Visuals!$E$5</definedName>
    <definedName name="SiluetaGrande">Visuals!$E$6</definedName>
    <definedName name="Slash">General!$K$6</definedName>
    <definedName name="Speed">General!$K$3</definedName>
    <definedName name="Strengths">General!$B$9</definedName>
    <definedName name="Subclass">General!$B$4</definedName>
    <definedName name="SubclassID">General!$B$12</definedName>
    <definedName name="TraitFilenames">Traits!$B$14:$B$22</definedName>
    <definedName name="TraitJson">Traits!$B$3:$C$11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0" i="2" l="1"/>
  <c r="H10" i="2" s="1"/>
  <c r="E2" i="11" a="1"/>
  <c r="E21" i="11" s="1"/>
  <c r="D2" i="11" a="1"/>
  <c r="D18" i="11" s="1"/>
  <c r="A2" i="11" a="1"/>
  <c r="B6" i="11" s="1"/>
  <c r="M2" i="10" a="1"/>
  <c r="M2" i="10" s="1"/>
  <c r="L2" i="10" a="1"/>
  <c r="L2" i="10" s="1"/>
  <c r="K2" i="10" a="1"/>
  <c r="K2" i="10" s="1"/>
  <c r="J2" i="10" a="1"/>
  <c r="J2" i="10" s="1"/>
  <c r="I2" i="10" a="1"/>
  <c r="I2" i="10" s="1"/>
  <c r="H2" i="10" a="1"/>
  <c r="H2" i="10" s="1"/>
  <c r="E2" i="10" a="1"/>
  <c r="E2" i="10" s="1"/>
  <c r="D2" i="10" a="1"/>
  <c r="D2" i="10" s="1"/>
  <c r="B2" i="10" a="1"/>
  <c r="B2" i="10" s="1"/>
  <c r="A2" i="10" a="1"/>
  <c r="A2" i="10" s="1"/>
  <c r="D2" i="9"/>
  <c r="F2" i="8"/>
  <c r="E2" i="8"/>
  <c r="D2" i="8"/>
  <c r="C2" i="8"/>
  <c r="B2" i="8" a="1"/>
  <c r="B2" i="8" s="1"/>
  <c r="M2" i="7"/>
  <c r="K2" i="7"/>
  <c r="J2" i="7"/>
  <c r="I2" i="7"/>
  <c r="AR2" i="6"/>
  <c r="AJ2" i="6"/>
  <c r="AI2" i="6"/>
  <c r="AH2" i="6"/>
  <c r="AG2" i="6"/>
  <c r="AF2" i="6"/>
  <c r="AE2" i="6"/>
  <c r="AD2" i="6"/>
  <c r="AC2" i="6"/>
  <c r="AB2" i="6"/>
  <c r="AA2" i="6"/>
  <c r="W2" i="6"/>
  <c r="V2" i="6"/>
  <c r="U2" i="6"/>
  <c r="T2" i="6"/>
  <c r="S2" i="6"/>
  <c r="P2" i="6"/>
  <c r="O2" i="6"/>
  <c r="N2" i="6"/>
  <c r="M2" i="6"/>
  <c r="L2" i="6"/>
  <c r="K2" i="6"/>
  <c r="J2" i="6" a="1"/>
  <c r="J2" i="6" s="1"/>
  <c r="I2" i="6" a="1"/>
  <c r="I2" i="6" s="1"/>
  <c r="H2" i="6" a="1"/>
  <c r="H2" i="6" s="1"/>
  <c r="G2" i="6" a="1"/>
  <c r="G2" i="6" s="1"/>
  <c r="F2" i="6" a="1"/>
  <c r="F2" i="6" s="1"/>
  <c r="E2" i="6" a="1"/>
  <c r="E2" i="6" s="1"/>
  <c r="C2" i="6"/>
  <c r="C7" i="5"/>
  <c r="E2" i="7" s="1" a="1"/>
  <c r="E2" i="7" s="1"/>
  <c r="C6" i="5"/>
  <c r="D2" i="7" s="1" a="1"/>
  <c r="D2" i="7" s="1"/>
  <c r="C5" i="5"/>
  <c r="C2" i="7" s="1" a="1"/>
  <c r="C2" i="7" s="1"/>
  <c r="C4" i="5"/>
  <c r="B2" i="7" s="1" a="1"/>
  <c r="B2" i="7" s="1"/>
  <c r="F3" i="5"/>
  <c r="D2" i="6" s="1" a="1"/>
  <c r="D2" i="6" s="1"/>
  <c r="B3" i="5"/>
  <c r="C3" i="5" s="1"/>
  <c r="A2" i="7" s="1" a="1"/>
  <c r="A2" i="7" s="1"/>
  <c r="H8" i="4"/>
  <c r="F2" i="10" s="1" a="1"/>
  <c r="F2" i="10" s="1"/>
  <c r="E6" i="4"/>
  <c r="L2" i="9" s="1"/>
  <c r="H5" i="4"/>
  <c r="C2" i="10" s="1" a="1"/>
  <c r="C2" i="10" s="1"/>
  <c r="E5" i="4"/>
  <c r="AK2" i="6" s="1"/>
  <c r="E4" i="4"/>
  <c r="J2" i="9" s="1"/>
  <c r="B4" i="4"/>
  <c r="A2" i="8" s="1"/>
  <c r="E3" i="4"/>
  <c r="I2" i="9" s="1"/>
  <c r="B22" i="3"/>
  <c r="BA2" i="6" s="1" a="1"/>
  <c r="BA2" i="6" s="1"/>
  <c r="B21" i="3"/>
  <c r="AZ2" i="6" s="1" a="1"/>
  <c r="AZ2" i="6" s="1"/>
  <c r="B20" i="3"/>
  <c r="AY2" i="6" s="1" a="1"/>
  <c r="AY2" i="6" s="1"/>
  <c r="B19" i="3"/>
  <c r="AX2" i="6" s="1" a="1"/>
  <c r="AX2" i="6" s="1"/>
  <c r="B18" i="3"/>
  <c r="AW2" i="6" s="1" a="1"/>
  <c r="AW2" i="6" s="1"/>
  <c r="B17" i="3"/>
  <c r="AV2" i="6" s="1" a="1"/>
  <c r="AV2" i="6" s="1"/>
  <c r="B16" i="3"/>
  <c r="AU2" i="6" s="1" a="1"/>
  <c r="AU2" i="6" s="1"/>
  <c r="B15" i="3"/>
  <c r="AT2" i="6" s="1" a="1"/>
  <c r="AT2" i="6" s="1"/>
  <c r="B14" i="3"/>
  <c r="B12" i="2"/>
  <c r="G2" i="9" s="1"/>
  <c r="F11" i="2"/>
  <c r="G9" i="2"/>
  <c r="H9" i="2" s="1"/>
  <c r="G8" i="2"/>
  <c r="H8" i="2" s="1"/>
  <c r="G7" i="2"/>
  <c r="H7" i="2" s="1"/>
  <c r="M6" i="2"/>
  <c r="N6" i="2" s="1"/>
  <c r="O6" i="2" s="1"/>
  <c r="Y2" i="6" s="1"/>
  <c r="G6" i="2"/>
  <c r="H6" i="2" s="1"/>
  <c r="G5" i="2"/>
  <c r="H5" i="2" s="1"/>
  <c r="H4" i="2"/>
  <c r="G4" i="2"/>
  <c r="G3" i="2"/>
  <c r="X2" i="6" s="1" a="1"/>
  <c r="X2" i="6" s="1"/>
  <c r="A3" i="1"/>
  <c r="C2" i="11" l="1" a="1"/>
  <c r="C4" i="11" s="1"/>
  <c r="A7" i="11"/>
  <c r="D7" i="11"/>
  <c r="D19" i="11"/>
  <c r="E10" i="11"/>
  <c r="H9" i="4"/>
  <c r="G2" i="10" s="1" a="1"/>
  <c r="G2" i="10" s="1"/>
  <c r="A2" i="11"/>
  <c r="B7" i="11"/>
  <c r="D8" i="11"/>
  <c r="D20" i="11"/>
  <c r="E11" i="11"/>
  <c r="A8" i="11"/>
  <c r="D9" i="11"/>
  <c r="D21" i="11"/>
  <c r="E12" i="11"/>
  <c r="AS2" i="6" a="1"/>
  <c r="AS2" i="6" s="1"/>
  <c r="B2" i="11"/>
  <c r="B8" i="11"/>
  <c r="D10" i="11"/>
  <c r="E2" i="11"/>
  <c r="E13" i="11"/>
  <c r="E14" i="11"/>
  <c r="C2" i="9"/>
  <c r="A3" i="11"/>
  <c r="A9" i="11"/>
  <c r="D11" i="11"/>
  <c r="B3" i="11"/>
  <c r="B9" i="11"/>
  <c r="D12" i="11"/>
  <c r="E3" i="11"/>
  <c r="E15" i="11"/>
  <c r="A4" i="11"/>
  <c r="A10" i="11"/>
  <c r="D2" i="11"/>
  <c r="D13" i="11"/>
  <c r="E4" i="11"/>
  <c r="E16" i="11"/>
  <c r="B4" i="11"/>
  <c r="B10" i="11"/>
  <c r="D14" i="11"/>
  <c r="E5" i="11"/>
  <c r="E17" i="11"/>
  <c r="A5" i="11"/>
  <c r="D3" i="11"/>
  <c r="D15" i="11"/>
  <c r="E6" i="11"/>
  <c r="E18" i="11"/>
  <c r="K2" i="9"/>
  <c r="B5" i="11"/>
  <c r="D4" i="11"/>
  <c r="D16" i="11"/>
  <c r="E7" i="11"/>
  <c r="E19" i="11"/>
  <c r="A6" i="11"/>
  <c r="D5" i="11"/>
  <c r="D17" i="11"/>
  <c r="E8" i="11"/>
  <c r="E20" i="11"/>
  <c r="D6" i="11"/>
  <c r="E9" i="11"/>
  <c r="C5" i="11" l="1"/>
  <c r="C6" i="11"/>
  <c r="C2" i="11"/>
  <c r="C7" i="11"/>
  <c r="C8" i="11"/>
  <c r="C9" i="11"/>
  <c r="C10" i="11"/>
  <c r="C3"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3" authorId="0" shapeId="0" xr:uid="{00000000-0006-0000-0100-000001000000}">
      <text>
        <r>
          <rPr>
            <sz val="10"/>
            <color rgb="FF000000"/>
            <rFont val="Arial"/>
            <scheme val="minor"/>
          </rPr>
          <t>When creating a Starter Item, you should ideally create 4 versions:
White, Blue, Yellow, and Purple
It is totally okay to just have them all be identical though.
I would highly recommend using a template item like The Wolfslayer</t>
        </r>
      </text>
    </comment>
    <comment ref="J5" authorId="0" shapeId="0" xr:uid="{00000000-0006-0000-0100-000002000000}">
      <text>
        <r>
          <rPr>
            <sz val="10"/>
            <color rgb="FF000000"/>
            <rFont val="Arial"/>
            <scheme val="minor"/>
          </rPr>
          <t>This is the amount of HP gained each level. It should start with 0 (since this would just be added to your base hp)</t>
        </r>
      </text>
    </comment>
    <comment ref="D10" authorId="0" shapeId="0" xr:uid="{00000000-0006-0000-0100-000003000000}">
      <text>
        <r>
          <rPr>
            <sz val="10"/>
            <color rgb="FF000000"/>
            <rFont val="Arial"/>
            <scheme val="minor"/>
          </rPr>
          <t>When creating a Starter card, you should ideally create 4 versions:
White, Blue, Yellow, and Purple
It is totally okay to just have them all be identical though.
I would highly recommend using a template card like Captain's Howl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shapeId="0" xr:uid="{00000000-0006-0000-0200-000001000000}">
      <text>
        <r>
          <rPr>
            <sz val="10"/>
            <color rgb="FF000000"/>
            <rFont val="Arial"/>
            <scheme val="minor"/>
          </rPr>
          <t>These are "when" the trait activates.
If it activates at the start of turn, choose "BeginTurn" (For instance, Zek's Pestilent activates at the start of each turn)
If it activates when you play a card, choose "CastCard" (For instance, Andrin/Thul's Momentum activates when you play a Card)
Malukah's Jinx activates when she "Damages" an enemy.
Ottis's Shielder activates when he applies shield. That would be "AuraCurseSet"
If it doesn't have one (such as Ottis's +2 Sanctify and +1 Burn which is always active), select "None" and do not leave it blank.</t>
        </r>
      </text>
    </comment>
    <comment ref="E2" authorId="0" shapeId="0" xr:uid="{00000000-0006-0000-0200-000002000000}">
      <text>
        <r>
          <rPr>
            <sz val="10"/>
            <color rgb="FF000000"/>
            <rFont val="Arial"/>
            <scheme val="minor"/>
          </rPr>
          <t>These are the card IDs that match your created cards. Conventions would have them be something like
"heinersteelforge" or
"archertrait2a"
I personally like them to match the Trait Filenames (in the bottom left of this table)</t>
        </r>
      </text>
    </comment>
    <comment ref="B4" authorId="0" shapeId="0" xr:uid="{00000000-0006-0000-0200-000003000000}">
      <text>
        <r>
          <rPr>
            <sz val="10"/>
            <color rgb="FF000000"/>
            <rFont val="Arial"/>
            <scheme val="minor"/>
          </rPr>
          <t>When creating each enchantment, you should ideally create 3 versions: White, Blue, and Yellow
It is totally okay to just have them all be identical though.
I would highly recommend using a template enchantment like Steel Forge or Wild Hunt</t>
        </r>
      </text>
    </comment>
    <comment ref="E4" authorId="0" shapeId="0" xr:uid="{00000000-0006-0000-0200-000004000000}">
      <text>
        <r>
          <rPr>
            <sz val="10"/>
            <color rgb="FF000000"/>
            <rFont val="Arial"/>
            <scheme val="minor"/>
          </rPr>
          <t>These are the card IDs that match your created cards. Conventions would have them be something like
"heinersteelforge" or
"archertrait2a"
I personally like them to match the Trait Filenames (in the bottom left of this table)</t>
        </r>
      </text>
    </comment>
    <comment ref="B5" authorId="0" shapeId="0" xr:uid="{00000000-0006-0000-0200-000005000000}">
      <text>
        <r>
          <rPr>
            <sz val="10"/>
            <color rgb="FF000000"/>
            <rFont val="Arial"/>
            <scheme val="minor"/>
          </rPr>
          <t>When creating each enchantment, you should ideally create 3 versions: White, Blue, and Yellow
It is totally okay to just have them all be identical though.
I would highly recommend using a template enchantment like Steel Forge or Wild Hunt</t>
        </r>
      </text>
    </comment>
    <comment ref="E5" authorId="0" shapeId="0" xr:uid="{00000000-0006-0000-0200-000006000000}">
      <text>
        <r>
          <rPr>
            <sz val="10"/>
            <color rgb="FF000000"/>
            <rFont val="Arial"/>
            <scheme val="minor"/>
          </rPr>
          <t>These are the card IDs that match your created cards. Conventions would have them be something like
"heinersteelforge" or
"archertrait2a"
I personally like them to match the Trait Filenames (in the bottom left of this table)</t>
        </r>
      </text>
    </comment>
    <comment ref="B8" authorId="0" shapeId="0" xr:uid="{00000000-0006-0000-0200-000007000000}">
      <text>
        <r>
          <rPr>
            <sz val="10"/>
            <color rgb="FF000000"/>
            <rFont val="Arial"/>
            <scheme val="minor"/>
          </rPr>
          <t>When creating each enchantment, you should ideally create 3 versions: White, Blue, and Yellow
It is totally okay to just have them all be identical though.
I would highly recommend using a template enchantment like Steel Forge or Wild Hunt</t>
        </r>
      </text>
    </comment>
    <comment ref="E8" authorId="0" shapeId="0" xr:uid="{00000000-0006-0000-0200-000008000000}">
      <text>
        <r>
          <rPr>
            <sz val="10"/>
            <color rgb="FF000000"/>
            <rFont val="Arial"/>
            <scheme val="minor"/>
          </rPr>
          <t>These are the card IDs that match your created cards. Conventions would have them be something like
"heinersteelforge" or
"archertrait2a"
I personally like them to match the Trait Filenames (in the bottom left of this table)</t>
        </r>
      </text>
    </comment>
    <comment ref="B9" authorId="0" shapeId="0" xr:uid="{00000000-0006-0000-0200-000009000000}">
      <text>
        <r>
          <rPr>
            <sz val="10"/>
            <color rgb="FF000000"/>
            <rFont val="Arial"/>
            <scheme val="minor"/>
          </rPr>
          <t>When creating each enchantment, you should ideally create 3 versions: White, Blue, and Yellow
It is totally okay to just have them all be identical though.
I would highly recommend using a template enchantment like Steel Forge or Wild Hunt</t>
        </r>
      </text>
    </comment>
    <comment ref="E9" authorId="0" shapeId="0" xr:uid="{00000000-0006-0000-0200-00000A000000}">
      <text>
        <r>
          <rPr>
            <sz val="10"/>
            <color rgb="FF000000"/>
            <rFont val="Arial"/>
            <scheme val="minor"/>
          </rPr>
          <t>These are the card IDs that match your created cards. Conventions would have them be something like
"heinersteelforge" or
"archertrait2a"
I personally like them to match the Trait Filenames (in the bottom left of this table)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300-000001000000}">
      <text>
        <r>
          <rPr>
            <sz val="10"/>
            <color rgb="FF000000"/>
            <rFont val="Arial"/>
            <scheme val="minor"/>
          </rPr>
          <t>This is the name of the GameObjectAnimated for the character model you wish to base your character off of.
You can find these in the "GameObjectAnimated" column of the "NPCData" tab of the DataText (https://docs.google.com/spreadsheets/d/1CokEi8RY33KTwKccprNvr4nnRk2y-HQGUZC_YB9exzo/edit?gid=789548583#gid=789548583)</t>
        </r>
      </text>
    </comment>
    <comment ref="D2" authorId="0" shapeId="0" xr:uid="{00000000-0006-0000-0300-000002000000}">
      <text>
        <r>
          <rPr>
            <sz val="10"/>
            <color rgb="FF000000"/>
            <rFont val="Arial"/>
            <scheme val="minor"/>
          </rPr>
          <t xml:space="preserve">Make sure the pngs align with the filenames you make
</t>
        </r>
      </text>
    </comment>
    <comment ref="G2" authorId="0" shapeId="0" xr:uid="{00000000-0006-0000-0300-000003000000}">
      <text>
        <r>
          <rPr>
            <sz val="10"/>
            <color rgb="FF000000"/>
            <rFont val="Arial"/>
            <scheme val="minor"/>
          </rPr>
          <t>So long as you are providing the appropriate cardback png, you can ignore this section, it is purely optional if you want to add other cardbacks.</t>
        </r>
      </text>
    </comment>
    <comment ref="A6" authorId="0" shapeId="0" xr:uid="{00000000-0006-0000-0300-000004000000}">
      <text>
        <r>
          <rPr>
            <sz val="10"/>
            <color rgb="FF000000"/>
            <rFont val="Arial"/>
            <scheme val="minor"/>
          </rPr>
          <t>Flip should be TRUE if the base model (Source) is an enemy, FALSE if it is another Hero skin</t>
        </r>
      </text>
    </comment>
    <comment ref="A7" authorId="0" shapeId="0" xr:uid="{00000000-0006-0000-0300-000005000000}">
      <text>
        <r>
          <rPr>
            <sz val="10"/>
            <color rgb="FF000000"/>
            <rFont val="Arial"/>
            <scheme val="minor"/>
          </rPr>
          <t xml:space="preserve">Only fill out if you are making a custom skin. </t>
        </r>
      </text>
    </comment>
    <comment ref="A11" authorId="0" shapeId="0" xr:uid="{00000000-0006-0000-0300-000006000000}">
      <text>
        <r>
          <rPr>
            <sz val="10"/>
            <color rgb="FF000000"/>
            <rFont val="Arial"/>
            <scheme val="minor"/>
          </rPr>
          <t>This is the Portrait that appears in the "speed" bar at the top.
To create this, search for the Portrait of your original character, then Flip the image horizontally.</t>
        </r>
      </text>
    </comment>
    <comment ref="A12" authorId="0" shapeId="0" xr:uid="{00000000-0006-0000-0300-000007000000}">
      <text>
        <r>
          <rPr>
            <sz val="10"/>
            <color rgb="FF000000"/>
            <rFont val="Arial"/>
            <scheme val="minor"/>
          </rPr>
          <t>This is the Portrait that appears on the left in the map. 
To create this, search for the PortraitGrande of your original character, then Flip the image horizontally.</t>
        </r>
      </text>
    </comment>
    <comment ref="A13" authorId="0" shapeId="0" xr:uid="{00000000-0006-0000-0300-000008000000}">
      <text>
        <r>
          <rPr>
            <sz val="10"/>
            <color rgb="FF000000"/>
            <rFont val="Arial"/>
            <scheme val="minor"/>
          </rPr>
          <t>This is the Silhouette that you click on in Hero Selection.
To create this, either find the appropriate Silueta in the game assets, or take a screenshot of your character, remove the background, and crop to the appropriate size.</t>
        </r>
      </text>
    </comment>
    <comment ref="A14" authorId="0" shapeId="0" xr:uid="{00000000-0006-0000-0300-000009000000}">
      <text>
        <r>
          <rPr>
            <sz val="10"/>
            <color rgb="FF000000"/>
            <rFont val="Arial"/>
            <scheme val="minor"/>
          </rPr>
          <t>This is the Silhouette that appears in rewards screens.
To create this, either find the appropriate SiluetaGrande in the game assets, or take a screenshot of your character, remove the background, and crop to the appropriate size.</t>
        </r>
      </text>
    </comment>
    <comment ref="A15" authorId="0" shapeId="0" xr:uid="{00000000-0006-0000-0300-00000A000000}">
      <text>
        <r>
          <rPr>
            <sz val="10"/>
            <color rgb="FF000000"/>
            <rFont val="Arial"/>
            <scheme val="minor"/>
          </rPr>
          <t>This is your default cardback. It can be whatever you want it to be. If you don't submit a cardback, I will assume you want the appropriate cardback for your hero's class. If your hero has multiple classes, I'll use the appropriate dual class cardback (unless it doesn't exist in which case I will use the primary class)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400-000001000000}">
      <text>
        <r>
          <rPr>
            <sz val="10"/>
            <color rgb="FF000000"/>
            <rFont val="Arial"/>
            <scheme val="minor"/>
          </rPr>
          <t>These are the names of the cards that you would like your character to start with in Obelisk Challenge.
For Instance, Magnus Starts With Captain's Howl, Fast Strike, Rend, Intercept, and Barricade
The first card should always be your starter card, so I autofilled that for you</t>
        </r>
      </text>
    </comment>
    <comment ref="C2" authorId="0" shapeId="0" xr:uid="{00000000-0006-0000-0400-000002000000}">
      <text>
        <r>
          <rPr>
            <sz val="10"/>
            <color rgb="FF000000"/>
            <rFont val="Arial"/>
            <scheme val="minor"/>
          </rPr>
          <t xml:space="preserve">These are the IDs of the cards to the left. It is just the name of the card without the spaces and lowercase :) </t>
        </r>
      </text>
    </comment>
    <comment ref="F2" authorId="0" shapeId="0" xr:uid="{00000000-0006-0000-0400-000003000000}">
      <text>
        <r>
          <rPr>
            <sz val="10"/>
            <color rgb="FF000000"/>
            <rFont val="Arial"/>
            <scheme val="minor"/>
          </rPr>
          <t>These are the names of the Obelisk Challenge Packs that you want your character to be offered when selecting their cards.
For instance, the "bowman" pack would offer cards like Quick Shot, Aimed Shot etc.
The first pack should always be your character's starter pack, so I autofilled that for you</t>
        </r>
      </text>
    </comment>
  </commentList>
</comments>
</file>

<file path=xl/sharedStrings.xml><?xml version="1.0" encoding="utf-8"?>
<sst xmlns="http://schemas.openxmlformats.org/spreadsheetml/2006/main" count="364" uniqueCount="301">
  <si>
    <t>Step 1: Create a copy of this spreadsheet</t>
  </si>
  <si>
    <t>Step 2: Fill out the appropriate fields (see key below) - Start with the General Sheet</t>
  </si>
  <si>
    <t>Step 4: Create the appropriate sprites (see the visuals sheet)</t>
  </si>
  <si>
    <t>Step 5: Send to Binbin on Discord/Post in the Mod Request channel</t>
  </si>
  <si>
    <t>Note: Do not touch the sheets that start with Binbin</t>
  </si>
  <si>
    <t>Second Note: If you have any feedback, please message me (Binbin) with the feedback. I'll happily update whatever needs fixing</t>
  </si>
  <si>
    <t>Color Key</t>
  </si>
  <si>
    <t>AutoFilled Field/Optional Title - Please don't change these</t>
  </si>
  <si>
    <t>Mandatory Field - Title - Please do not change</t>
  </si>
  <si>
    <t>Mandatory - Unfilled/Incorrect</t>
  </si>
  <si>
    <t>Mandatory - Completed</t>
  </si>
  <si>
    <t>Optional Field</t>
  </si>
  <si>
    <t>Ignore this - formatting</t>
  </si>
  <si>
    <t>Field</t>
  </si>
  <si>
    <t>Value</t>
  </si>
  <si>
    <t>Card Name</t>
  </si>
  <si>
    <t>Copies</t>
  </si>
  <si>
    <t>Card ID</t>
  </si>
  <si>
    <t>Json</t>
  </si>
  <si>
    <t>Character Name</t>
  </si>
  <si>
    <t>Starting Item</t>
  </si>
  <si>
    <t>Speed</t>
  </si>
  <si>
    <t>Subclass Name</t>
  </si>
  <si>
    <t>Card 1</t>
  </si>
  <si>
    <t>HP</t>
  </si>
  <si>
    <t>Primary Class</t>
  </si>
  <si>
    <t>Card 2</t>
  </si>
  <si>
    <t>HP gained per level</t>
  </si>
  <si>
    <t>Secondary Class</t>
  </si>
  <si>
    <t>None</t>
  </si>
  <si>
    <t>Card 3</t>
  </si>
  <si>
    <t>Slashing Resistance</t>
  </si>
  <si>
    <t>Female</t>
  </si>
  <si>
    <t>Card 4</t>
  </si>
  <si>
    <t>Piercing Resistance</t>
  </si>
  <si>
    <t>Description</t>
  </si>
  <si>
    <t>Card 5</t>
  </si>
  <si>
    <t>Blunt Resistance</t>
  </si>
  <si>
    <t>Strengths</t>
  </si>
  <si>
    <t>Card 6</t>
  </si>
  <si>
    <t>Fire Resistance</t>
  </si>
  <si>
    <t>HitSound</t>
  </si>
  <si>
    <t>Card 7</t>
  </si>
  <si>
    <t>Cold Resistance</t>
  </si>
  <si>
    <t>Total Number of Cards (should equal 15)</t>
  </si>
  <si>
    <t>Lightning Resistance</t>
  </si>
  <si>
    <t>By convention, Card 7 is your "Starter Card"</t>
  </si>
  <si>
    <t>Holy Resistance</t>
  </si>
  <si>
    <t xml:space="preserve">"{\n    \"UnitsInDeck\": </t>
  </si>
  <si>
    <t>Shadow Resistance</t>
  </si>
  <si>
    <t>,\n    \"Card\": \"</t>
  </si>
  <si>
    <t>Mind Resistance</t>
  </si>
  <si>
    <t>\"\n}"</t>
  </si>
  <si>
    <t>Energy</t>
  </si>
  <si>
    <t>Energy Per Turn</t>
  </si>
  <si>
    <t>Trait Name</t>
  </si>
  <si>
    <t>Trait Activation</t>
  </si>
  <si>
    <t>Enchantment ID</t>
  </si>
  <si>
    <t>Level 1 Trait (Innate)</t>
  </si>
  <si>
    <t>trait0</t>
  </si>
  <si>
    <t>Level 2a Trait (Left Hand Side)</t>
  </si>
  <si>
    <t>trait1a</t>
  </si>
  <si>
    <t>Level 2b Trait (Right Hand Side)</t>
  </si>
  <si>
    <t>trait1b</t>
  </si>
  <si>
    <t>Level 3a Trait (Left Hand Side)</t>
  </si>
  <si>
    <t>trait2a</t>
  </si>
  <si>
    <t>Level 3b Trait (Right Hand Side)</t>
  </si>
  <si>
    <t>trait2b</t>
  </si>
  <si>
    <t>Level 4a Trait (Left Hand Side)</t>
  </si>
  <si>
    <t>trait3a</t>
  </si>
  <si>
    <t>Level 4b Trait (Right Hand Side)</t>
  </si>
  <si>
    <t>trait3b</t>
  </si>
  <si>
    <t>Level 5a Trait (Left Hand Side)</t>
  </si>
  <si>
    <t>trait4a</t>
  </si>
  <si>
    <t>Level 5b Trait (Right Hand Side)</t>
  </si>
  <si>
    <t>trait4b</t>
  </si>
  <si>
    <t>Trait Filename For Level 1</t>
  </si>
  <si>
    <t>Trait Filename For Level 2a</t>
  </si>
  <si>
    <t>Trait Filename For Level 2b</t>
  </si>
  <si>
    <t>Trait Filename For Level 3a</t>
  </si>
  <si>
    <t>Trait Filename For Level 3b</t>
  </si>
  <si>
    <t>Trait Filename For Level 4a</t>
  </si>
  <si>
    <t>Trait Filename For Level 4b</t>
  </si>
  <si>
    <t>Trait Filename For Level 5a</t>
  </si>
  <si>
    <t>Trait Filename For Level 5b</t>
  </si>
  <si>
    <t>BaseGameObjectID</t>
  </si>
  <si>
    <t>Portrait PNG name</t>
  </si>
  <si>
    <t>Adventure Level</t>
  </si>
  <si>
    <t>NewGameObjectID</t>
  </si>
  <si>
    <t>Large Portrait PNG name</t>
  </si>
  <si>
    <t>BaseCardback</t>
  </si>
  <si>
    <t xml:space="preserve">Scale Factor </t>
  </si>
  <si>
    <t>Silhouette PNG name</t>
  </si>
  <si>
    <t>CardbackID</t>
  </si>
  <si>
    <t xml:space="preserve">Flip </t>
  </si>
  <si>
    <t>Large Silhouette PNG name</t>
  </si>
  <si>
    <t>CardbackName</t>
  </si>
  <si>
    <t>Default</t>
  </si>
  <si>
    <t>Custom Sprite</t>
  </si>
  <si>
    <t>CardbackOrder</t>
  </si>
  <si>
    <t>Make sure that your png filenames</t>
  </si>
  <si>
    <t>CardbackSprite</t>
  </si>
  <si>
    <t>Make sure your cardback png filename matches this</t>
  </si>
  <si>
    <t>match the italicized Values</t>
  </si>
  <si>
    <t>CardbackSubclass</t>
  </si>
  <si>
    <t>Mandatory PNGS:</t>
  </si>
  <si>
    <t>Size</t>
  </si>
  <si>
    <t>Locked</t>
  </si>
  <si>
    <t>Portrait PNG</t>
  </si>
  <si>
    <t>110 × 172</t>
  </si>
  <si>
    <t>ObeliskLevel</t>
  </si>
  <si>
    <t>Large Portrait</t>
  </si>
  <si>
    <t>140 × 219</t>
  </si>
  <si>
    <t>RankLevel</t>
  </si>
  <si>
    <t>Silhouette</t>
  </si>
  <si>
    <t>172 × 112</t>
  </si>
  <si>
    <t>ShowIfLocked</t>
  </si>
  <si>
    <t>Large Silhouette</t>
  </si>
  <si>
    <t>512 × 512</t>
  </si>
  <si>
    <t>Sku</t>
  </si>
  <si>
    <t>Cardback</t>
  </si>
  <si>
    <t>176 × 256</t>
  </si>
  <si>
    <t>SteamStat</t>
  </si>
  <si>
    <t>Valid Pack Names:</t>
  </si>
  <si>
    <t xml:space="preserve">Field </t>
  </si>
  <si>
    <t>aeromancer</t>
  </si>
  <si>
    <t>enchanter</t>
  </si>
  <si>
    <t>justicar</t>
  </si>
  <si>
    <t>scribe</t>
  </si>
  <si>
    <t>Card0</t>
  </si>
  <si>
    <t>ChallengePack0</t>
  </si>
  <si>
    <t>avenger</t>
  </si>
  <si>
    <t>explorer</t>
  </si>
  <si>
    <t>marauder</t>
  </si>
  <si>
    <t>seer</t>
  </si>
  <si>
    <t>Card1</t>
  </si>
  <si>
    <t>ChallengePack1</t>
  </si>
  <si>
    <t>axman</t>
  </si>
  <si>
    <t>fallen</t>
  </si>
  <si>
    <t>mentalist</t>
  </si>
  <si>
    <t>shadowmancer</t>
  </si>
  <si>
    <t>Card2</t>
  </si>
  <si>
    <t>ChallengePack2</t>
  </si>
  <si>
    <t>bard</t>
  </si>
  <si>
    <t>fencer</t>
  </si>
  <si>
    <t>ninja</t>
  </si>
  <si>
    <t>shaman</t>
  </si>
  <si>
    <t>Card3</t>
  </si>
  <si>
    <t>ChallengePack3</t>
  </si>
  <si>
    <t>bowman</t>
  </si>
  <si>
    <t>friar</t>
  </si>
  <si>
    <t>paladin</t>
  </si>
  <si>
    <t>skald</t>
  </si>
  <si>
    <t>Card4</t>
  </si>
  <si>
    <t>ChallengePack4</t>
  </si>
  <si>
    <t>brawler</t>
  </si>
  <si>
    <t>glacier</t>
  </si>
  <si>
    <t>plague</t>
  </si>
  <si>
    <t>sorcerer</t>
  </si>
  <si>
    <t>ChallengePack5</t>
  </si>
  <si>
    <t>commander</t>
  </si>
  <si>
    <t>gladiator</t>
  </si>
  <si>
    <t>poisoner</t>
  </si>
  <si>
    <t>swordman</t>
  </si>
  <si>
    <t>ChallengePack6</t>
  </si>
  <si>
    <t>crusader</t>
  </si>
  <si>
    <t>guardian</t>
  </si>
  <si>
    <t>protector</t>
  </si>
  <si>
    <t>tempest</t>
  </si>
  <si>
    <t>cryomancer</t>
  </si>
  <si>
    <t>healer</t>
  </si>
  <si>
    <t>reaver</t>
  </si>
  <si>
    <t>warlord</t>
  </si>
  <si>
    <t>defender</t>
  </si>
  <si>
    <t>heretic</t>
  </si>
  <si>
    <t>rogue</t>
  </si>
  <si>
    <t>witch</t>
  </si>
  <si>
    <t>destroyer</t>
  </si>
  <si>
    <t>hunter</t>
  </si>
  <si>
    <t>saint</t>
  </si>
  <si>
    <t>wizard</t>
  </si>
  <si>
    <t>devotee</t>
  </si>
  <si>
    <t>inferno</t>
  </si>
  <si>
    <t>scoundrel</t>
  </si>
  <si>
    <t>zealot</t>
  </si>
  <si>
    <t>ActionSound</t>
  </si>
  <si>
    <t>AutoUnlock</t>
  </si>
  <si>
    <t>Cards</t>
  </si>
  <si>
    <t>CharacterDescription</t>
  </si>
  <si>
    <t>CharacterDescriptionStrength</t>
  </si>
  <si>
    <t>CharacterName</t>
  </si>
  <si>
    <t>EnergyTurn</t>
  </si>
  <si>
    <t>FluffOffsetX</t>
  </si>
  <si>
    <t>FluffOffsetY</t>
  </si>
  <si>
    <t>HeroClass</t>
  </si>
  <si>
    <t>HeroClassSecondary</t>
  </si>
  <si>
    <t>ID</t>
  </si>
  <si>
    <t>Item</t>
  </si>
  <si>
    <t>MaxHP</t>
  </si>
  <si>
    <t>OrderInList</t>
  </si>
  <si>
    <t>ResistSlashing</t>
  </si>
  <si>
    <t>ResistBlunt</t>
  </si>
  <si>
    <t>ResistPiercing</t>
  </si>
  <si>
    <t>ResistFire</t>
  </si>
  <si>
    <t>ResistCold</t>
  </si>
  <si>
    <t>ResistLightning</t>
  </si>
  <si>
    <t>ResistHoly</t>
  </si>
  <si>
    <t>ResistShadow</t>
  </si>
  <si>
    <t>ResistMind</t>
  </si>
  <si>
    <t>SpriteBorderLocked</t>
  </si>
  <si>
    <t>StickerBase</t>
  </si>
  <si>
    <t>StickerAngry</t>
  </si>
  <si>
    <t>StickerIndifferent</t>
  </si>
  <si>
    <t>StickerLove</t>
  </si>
  <si>
    <t>StickerSurprise</t>
  </si>
  <si>
    <t>StickerOffsetX</t>
  </si>
  <si>
    <t>SubclassName</t>
  </si>
  <si>
    <t>Trait0</t>
  </si>
  <si>
    <t>Trait1A</t>
  </si>
  <si>
    <t>Trait1B</t>
  </si>
  <si>
    <t>Trait2A</t>
  </si>
  <si>
    <t>Trait2B</t>
  </si>
  <si>
    <t>Trait3A</t>
  </si>
  <si>
    <t>Trait3B</t>
  </si>
  <si>
    <t>Trait4A</t>
  </si>
  <si>
    <t>Trait4B</t>
  </si>
  <si>
    <t>Card5</t>
  </si>
  <si>
    <t>CardSpecial0</t>
  </si>
  <si>
    <t>CardSpecial1</t>
  </si>
  <si>
    <t>PackClass</t>
  </si>
  <si>
    <t>PackID</t>
  </si>
  <si>
    <t>PackName</t>
  </si>
  <si>
    <t>PerkList</t>
  </si>
  <si>
    <t>RequiredClass</t>
  </si>
  <si>
    <t>[]</t>
  </si>
  <si>
    <t>SpriteToUse</t>
  </si>
  <si>
    <t>ScaleX</t>
  </si>
  <si>
    <t>ScaleY</t>
  </si>
  <si>
    <t>Flip</t>
  </si>
  <si>
    <t>BaseSkin</t>
  </si>
  <si>
    <t>PerkLevel</t>
  </si>
  <si>
    <t>SkinGO</t>
  </si>
  <si>
    <t>SkinID</t>
  </si>
  <si>
    <t>SkinName</t>
  </si>
  <si>
    <t>SkinOrder</t>
  </si>
  <si>
    <t>SkinSubclass</t>
  </si>
  <si>
    <t>SpritePortrait</t>
  </si>
  <si>
    <t>SpritePortraitGrande</t>
  </si>
  <si>
    <t>SpriteSilueta</t>
  </si>
  <si>
    <t>SpriteSiluetaGrande</t>
  </si>
  <si>
    <t>AdventureLevel</t>
  </si>
  <si>
    <t>TraitName</t>
  </si>
  <si>
    <t>Activation</t>
  </si>
  <si>
    <t>TraitCard</t>
  </si>
  <si>
    <t>Rosalinde</t>
  </si>
  <si>
    <t>Augur</t>
  </si>
  <si>
    <t>Mage</t>
  </si>
  <si>
    <t>Healer</t>
  </si>
  <si>
    <t>Rosalinde hails from a separate elven forest kingdom called Elheim. She heard about the Obelisk Disturbance occuring in Senenthia, and came over to investigate at the behest of one of her friends, Sylvie.</t>
  </si>
  <si>
    <t>This character excels at Sanctify, Regeneration, Buffer, and Supporting Mages!</t>
  </si>
  <si>
    <t>Heal</t>
  </si>
  <si>
    <t>Vitalize</t>
  </si>
  <si>
    <t>Charged Battery</t>
  </si>
  <si>
    <t>Sacred Bolt</t>
  </si>
  <si>
    <t>Electric Discharge</t>
  </si>
  <si>
    <t>Mana Gem</t>
  </si>
  <si>
    <t>Curing Heal</t>
  </si>
  <si>
    <t>World Tree Leaf</t>
  </si>
  <si>
    <t>[0,5,10,10,10]</t>
  </si>
  <si>
    <t>Curing Heal [Card ID REFs]</t>
  </si>
  <si>
    <t>curingheal</t>
  </si>
  <si>
    <t>curingheala</t>
  </si>
  <si>
    <t>curinghealb</t>
  </si>
  <si>
    <t>Wisdom of The Ancients</t>
  </si>
  <si>
    <t>Burn, Chill, and Spark Charges on enemies additionally apply -0.2% resistance to Holy Damage per charge. At the end of your turn, all heroes heal for 12% of the Burn Charges, Chill Charges, and Shock Charges in play. -This heal does not gain bonuses-</t>
  </si>
  <si>
    <t>Use Evelyn hitsound???</t>
  </si>
  <si>
    <t>Base Stats</t>
  </si>
  <si>
    <t>Augur's Wrath</t>
  </si>
  <si>
    <t>Augur's Blessing</t>
  </si>
  <si>
    <t>Magus Duality</t>
  </si>
  <si>
    <t>Animist Energy</t>
  </si>
  <si>
    <t>Elemental Focus</t>
  </si>
  <si>
    <t>Bountiful Restoration</t>
  </si>
  <si>
    <t>Yggdrasil's Fury</t>
  </si>
  <si>
    <t>Grove Warden's Mercy</t>
  </si>
  <si>
    <t>augurswrath | augurswratha | augurswrathb</t>
  </si>
  <si>
    <t>augursblessing | augursblessinga | augursblessingb</t>
  </si>
  <si>
    <t>When you play a Mage Card, reduce the cost of the highest cost Healer Card in your hand by 1 until discarded. When you play a Healer Card, reduce the cost of the highest cost Mage Card in your hand by 1 until discarded. (3 times / per turn)</t>
  </si>
  <si>
    <t>At the start of your turn, Dispel 3 targeting yourself, and reduce the cost of the highest cost card in your hand by 2 until discarded.</t>
  </si>
  <si>
    <t>elementalfocus | elementalfocusa | elementalfocusb</t>
  </si>
  <si>
    <t>&gt;&gt;&gt; elementalroar | elementalroara | elementalroarb</t>
  </si>
  <si>
    <t>bountifulrestoration | bountifulrestorationa | bountifulrestorationb</t>
  </si>
  <si>
    <t>Sanctify +1. All Damage done +20%. When you play a "Spell" card, Dispel 1 targeting yourself. (4 times / per turn)</t>
  </si>
  <si>
    <t>Regeneration +1. When you play a "Healing Spell" card, Apply 2 Mitigate Charges to All Heroes. (2 times / per turn)</t>
  </si>
  <si>
    <t>"evelynSkinWhatif"</t>
  </si>
  <si>
    <t>World Tree Leaf [Card ID REFs]</t>
  </si>
  <si>
    <t>worldtreeleaf</t>
  </si>
  <si>
    <t>worldtreeleafa</t>
  </si>
  <si>
    <t>worldtreeleafb</t>
  </si>
  <si>
    <t>SpriteMapRosalindeForest</t>
  </si>
  <si>
    <t>CardBackRosalinde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</si>
</sst>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0"/>
      <color rgb="FF000000"/>
      <name val="Arial"/>
      <scheme val="minor"/>
    </font>
    <font>
      <sz val="10"/>
      <color theme="1"/>
      <name val="Arial"/>
      <scheme val="minor"/>
    </font>
    <font>
      <b/>
      <sz val="10"/>
      <color theme="1"/>
      <name val="Arial"/>
      <scheme val="minor"/>
    </font>
    <font>
      <sz val="10"/>
      <color theme="1"/>
      <name val="Arial"/>
    </font>
    <font>
      <b/>
      <sz val="10"/>
      <color rgb="FFFFFFFF"/>
      <name val="Arial"/>
      <scheme val="minor"/>
    </font>
    <font>
      <b/>
      <sz val="10"/>
      <color rgb="FFFFFFFF"/>
      <name val="Roboto"/>
    </font>
    <font>
      <sz val="10"/>
      <color rgb="FF434343"/>
      <name val="Roboto"/>
    </font>
    <font>
      <sz val="10"/>
      <color theme="0"/>
      <name val="Arial"/>
    </font>
    <font>
      <sz val="11"/>
      <color rgb="FF1F1F1F"/>
      <name val="Google Sans"/>
    </font>
    <font>
      <sz val="11"/>
      <color rgb="FF1F1F1F"/>
      <name val="&quot;Google Sans&quot;"/>
    </font>
    <font>
      <sz val="26"/>
      <color theme="1"/>
      <name val="Arial"/>
      <scheme val="minor"/>
    </font>
    <font>
      <i/>
      <sz val="10"/>
      <color theme="1"/>
      <name val="Arial"/>
      <scheme val="minor"/>
    </font>
    <font>
      <sz val="26"/>
      <color rgb="FF1F1F1F"/>
      <name val="&quot;Google Sans&quot;"/>
    </font>
    <font>
      <sz val="12"/>
      <color theme="1"/>
      <name val="&quot;gg sans&quot;"/>
    </font>
    <font>
      <sz val="12"/>
      <color theme="1"/>
      <name val="Arial"/>
    </font>
    <font>
      <sz val="10"/>
      <color theme="1"/>
      <name val="Arial"/>
      <family val="2"/>
    </font>
    <font>
      <sz val="14"/>
      <color theme="1"/>
      <name val="Arial"/>
      <family val="2"/>
      <scheme val="minor"/>
    </font>
    <font>
      <u/>
      <sz val="14"/>
      <color rgb="FF0000FF"/>
      <name val="Arial"/>
      <family val="2"/>
    </font>
    <font>
      <sz val="10"/>
      <color theme="1"/>
      <name val="Arial"/>
      <family val="2"/>
      <scheme val="minor"/>
    </font>
    <font>
      <b/>
      <sz val="12"/>
      <color theme="1"/>
      <name val="Arial"/>
      <family val="2"/>
      <scheme val="minor"/>
    </font>
    <font>
      <sz val="10"/>
      <color rgb="FF000000"/>
      <name val="Arial"/>
      <family val="2"/>
      <scheme val="minor"/>
    </font>
  </fonts>
  <fills count="8">
    <fill>
      <patternFill patternType="none"/>
    </fill>
    <fill>
      <patternFill patternType="gray125"/>
    </fill>
    <fill>
      <patternFill patternType="solid">
        <fgColor rgb="FFD9D9D9"/>
        <bgColor rgb="FFD9D9D9"/>
      </patternFill>
    </fill>
    <fill>
      <patternFill patternType="solid">
        <fgColor rgb="FF00FF00"/>
        <bgColor rgb="FF00FF00"/>
      </patternFill>
    </fill>
    <fill>
      <patternFill patternType="solid">
        <fgColor rgb="FFFFFFFF"/>
        <bgColor rgb="FFFFFFFF"/>
      </patternFill>
    </fill>
    <fill>
      <patternFill patternType="solid">
        <fgColor rgb="FFB8FFB8"/>
        <bgColor rgb="FFB8FFB8"/>
      </patternFill>
    </fill>
    <fill>
      <patternFill patternType="solid">
        <fgColor rgb="FFF9CB9C"/>
        <bgColor rgb="FFF9CB9C"/>
      </patternFill>
    </fill>
    <fill>
      <patternFill patternType="solid">
        <fgColor rgb="FF535FC1"/>
        <bgColor rgb="FF535FC1"/>
      </patternFill>
    </fill>
  </fills>
  <borders count="29">
    <border>
      <left/>
      <right/>
      <top/>
      <bottom/>
      <diagonal/>
    </border>
    <border>
      <left style="thin">
        <color rgb="FF3E4791"/>
      </left>
      <right style="thin">
        <color rgb="FF535FC1"/>
      </right>
      <top style="thin">
        <color rgb="FF3E4791"/>
      </top>
      <bottom style="thin">
        <color rgb="FF3E4791"/>
      </bottom>
      <diagonal/>
    </border>
    <border>
      <left style="thin">
        <color rgb="FF535FC1"/>
      </left>
      <right style="thin">
        <color rgb="FF3E4791"/>
      </right>
      <top style="thin">
        <color rgb="FF3E4791"/>
      </top>
      <bottom style="thin">
        <color rgb="FF3E4791"/>
      </bottom>
      <diagonal/>
    </border>
    <border>
      <left style="thin">
        <color rgb="FF535FC1"/>
      </left>
      <right style="thin">
        <color rgb="FF535FC1"/>
      </right>
      <top style="thin">
        <color rgb="FF3E4791"/>
      </top>
      <bottom style="thin">
        <color rgb="FF3E4791"/>
      </bottom>
      <diagonal/>
    </border>
    <border>
      <left style="thin">
        <color rgb="FF535FC1"/>
      </left>
      <right style="thin">
        <color rgb="FF000000"/>
      </right>
      <top style="thin">
        <color rgb="FF3E4791"/>
      </top>
      <bottom style="thin">
        <color rgb="FF3E4791"/>
      </bottom>
      <diagonal/>
    </border>
    <border>
      <left style="thin">
        <color rgb="FF3E4791"/>
      </left>
      <right style="thin">
        <color rgb="FF00FF00"/>
      </right>
      <top style="thin">
        <color rgb="FF00FF00"/>
      </top>
      <bottom style="thin">
        <color rgb="FF00FF00"/>
      </bottom>
      <diagonal/>
    </border>
    <border>
      <left style="thin">
        <color rgb="FFD37676"/>
      </left>
      <right style="thin">
        <color rgb="FF3E4791"/>
      </right>
      <top style="thin">
        <color rgb="FFD37676"/>
      </top>
      <bottom style="thin">
        <color rgb="FFD37676"/>
      </bottom>
      <diagonal/>
    </border>
    <border>
      <left style="thin">
        <color rgb="FFD37676"/>
      </left>
      <right style="thin">
        <color rgb="FFD37676"/>
      </right>
      <top style="thin">
        <color rgb="FFD37676"/>
      </top>
      <bottom style="thin">
        <color rgb="FFD37676"/>
      </bottom>
      <diagonal/>
    </border>
    <border>
      <left style="thin">
        <color rgb="FFD9D9D9"/>
      </left>
      <right style="thin">
        <color rgb="FFD9D9D9"/>
      </right>
      <top style="thin">
        <color rgb="FFD9D9D9"/>
      </top>
      <bottom style="thin">
        <color rgb="FFD9D9D9"/>
      </bottom>
      <diagonal/>
    </border>
    <border>
      <left style="thin">
        <color rgb="FFD9D9D9"/>
      </left>
      <right style="thin">
        <color rgb="FF000000"/>
      </right>
      <top style="thin">
        <color rgb="FFD9D9D9"/>
      </top>
      <bottom style="thin">
        <color rgb="FFD9D9D9"/>
      </bottom>
      <diagonal/>
    </border>
    <border>
      <left style="thin">
        <color rgb="FFD9D9D9"/>
      </left>
      <right style="thin">
        <color rgb="FF3E4791"/>
      </right>
      <top style="thin">
        <color rgb="FFD9D9D9"/>
      </top>
      <bottom style="thin">
        <color rgb="FFD9D9D9"/>
      </bottom>
      <diagonal/>
    </border>
    <border>
      <left style="thin">
        <color rgb="FFB8FFB8"/>
      </left>
      <right style="thin">
        <color rgb="FF3E4791"/>
      </right>
      <top style="thin">
        <color rgb="FFB8FFB8"/>
      </top>
      <bottom style="thin">
        <color rgb="FFB8FFB8"/>
      </bottom>
      <diagonal/>
    </border>
    <border>
      <left style="thin">
        <color rgb="FF3E4791"/>
      </left>
      <right style="thin">
        <color rgb="FFD9D9D9"/>
      </right>
      <top style="thin">
        <color rgb="FFD9D9D9"/>
      </top>
      <bottom style="thin">
        <color rgb="FF3E4791"/>
      </bottom>
      <diagonal/>
    </border>
    <border>
      <left style="thin">
        <color rgb="FFF9CB9C"/>
      </left>
      <right style="thin">
        <color rgb="FF3E4791"/>
      </right>
      <top style="thin">
        <color rgb="FFF9CB9C"/>
      </top>
      <bottom style="thin">
        <color rgb="FF3E4791"/>
      </bottom>
      <diagonal/>
    </border>
    <border>
      <left style="thin">
        <color rgb="FFD9D9D9"/>
      </left>
      <right style="thin">
        <color rgb="FFD9D9D9"/>
      </right>
      <top style="thin">
        <color rgb="FFD9D9D9"/>
      </top>
      <bottom style="thin">
        <color rgb="FF3E4791"/>
      </bottom>
      <diagonal/>
    </border>
    <border>
      <left style="thin">
        <color rgb="FFD37676"/>
      </left>
      <right style="thin">
        <color rgb="FFD37676"/>
      </right>
      <top style="thin">
        <color rgb="FFD37676"/>
      </top>
      <bottom style="thin">
        <color rgb="FF3E4791"/>
      </bottom>
      <diagonal/>
    </border>
    <border>
      <left style="thin">
        <color rgb="FFFFFFFF"/>
      </left>
      <right style="thin">
        <color rgb="FF000000"/>
      </right>
      <top style="thin">
        <color rgb="FFFFFFFF"/>
      </top>
      <bottom style="thin">
        <color rgb="FF3E4791"/>
      </bottom>
      <diagonal/>
    </border>
    <border>
      <left style="thin">
        <color rgb="FFFFFFFF"/>
      </left>
      <right style="thin">
        <color rgb="FF3E4791"/>
      </right>
      <top style="thin">
        <color rgb="FFFFFFFF"/>
      </top>
      <bottom style="thin">
        <color rgb="FF3E4791"/>
      </bottom>
      <diagonal/>
    </border>
    <border>
      <left style="thin">
        <color rgb="FF3E4791"/>
      </left>
      <right style="thin">
        <color rgb="FFD9D9D9"/>
      </right>
      <top style="thin">
        <color rgb="FFD9D9D9"/>
      </top>
      <bottom style="thin">
        <color rgb="FFD9D9D9"/>
      </bottom>
      <diagonal/>
    </border>
    <border>
      <left style="thin">
        <color rgb="FFF9CB9C"/>
      </left>
      <right style="thin">
        <color rgb="FF3E4791"/>
      </right>
      <top style="thin">
        <color rgb="FFF9CB9C"/>
      </top>
      <bottom style="thin">
        <color rgb="FFF9CB9C"/>
      </bottom>
      <diagonal/>
    </border>
    <border>
      <left style="thin">
        <color rgb="FF3E4791"/>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3E4791"/>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3E4791"/>
      </right>
      <top style="thin">
        <color rgb="FFFFFFFF"/>
      </top>
      <bottom style="thin">
        <color rgb="FFFFFFFF"/>
      </bottom>
      <diagonal/>
    </border>
    <border>
      <left style="thin">
        <color rgb="FFF6F8F9"/>
      </left>
      <right style="thin">
        <color rgb="FFF6F8F9"/>
      </right>
      <top style="thin">
        <color rgb="FFF6F8F9"/>
      </top>
      <bottom style="thin">
        <color rgb="FF3E4791"/>
      </bottom>
      <diagonal/>
    </border>
    <border>
      <left style="thin">
        <color rgb="FFD9D9D9"/>
      </left>
      <right style="thin">
        <color rgb="FF3E4791"/>
      </right>
      <top style="thin">
        <color rgb="FFD9D9D9"/>
      </top>
      <bottom style="thin">
        <color rgb="FF3E4791"/>
      </bottom>
      <diagonal/>
    </border>
    <border>
      <left style="thin">
        <color rgb="FF3E4791"/>
      </left>
      <right style="thin">
        <color rgb="FF00FF00"/>
      </right>
      <top style="thin">
        <color rgb="FF00FF00"/>
      </top>
      <bottom style="thin">
        <color rgb="FF3E4791"/>
      </bottom>
      <diagonal/>
    </border>
    <border>
      <left style="thin">
        <color rgb="FFD37676"/>
      </left>
      <right style="thin">
        <color rgb="FF3E4791"/>
      </right>
      <top style="thin">
        <color rgb="FFD37676"/>
      </top>
      <bottom style="thin">
        <color rgb="FF3E4791"/>
      </bottom>
      <diagonal/>
    </border>
  </borders>
  <cellStyleXfs count="1">
    <xf numFmtId="0" fontId="0" fillId="0" borderId="0"/>
  </cellStyleXfs>
  <cellXfs count="65">
    <xf numFmtId="0" fontId="0" fillId="0" borderId="0" xfId="0"/>
    <xf numFmtId="0" fontId="1" fillId="0" borderId="0" xfId="0" applyFont="1"/>
    <xf numFmtId="0" fontId="1" fillId="2" borderId="0" xfId="0" applyFont="1" applyFill="1"/>
    <xf numFmtId="0" fontId="2" fillId="3" borderId="0" xfId="0" applyFont="1" applyFill="1"/>
    <xf numFmtId="0" fontId="2" fillId="0" borderId="0" xfId="0" applyFont="1"/>
    <xf numFmtId="0" fontId="1" fillId="4" borderId="0" xfId="0" applyFont="1" applyFill="1"/>
    <xf numFmtId="0" fontId="1" fillId="5" borderId="0" xfId="0" applyFont="1" applyFill="1"/>
    <xf numFmtId="0" fontId="1" fillId="6" borderId="0" xfId="0" applyFont="1" applyFill="1"/>
    <xf numFmtId="0" fontId="2" fillId="7" borderId="0" xfId="0" applyFont="1" applyFill="1"/>
    <xf numFmtId="0" fontId="3" fillId="0" borderId="0" xfId="0" applyFont="1"/>
    <xf numFmtId="0" fontId="2" fillId="0" borderId="1" xfId="0" applyFont="1" applyBorder="1" applyAlignment="1">
      <alignment horizontal="left" vertical="center"/>
    </xf>
    <xf numFmtId="0" fontId="2" fillId="0" borderId="2" xfId="0" applyFont="1" applyBorder="1" applyAlignment="1">
      <alignment horizontal="left" vertical="center"/>
    </xf>
    <xf numFmtId="0" fontId="4" fillId="0" borderId="3" xfId="0" applyFont="1" applyBorder="1" applyAlignment="1">
      <alignment horizontal="left" vertical="center"/>
    </xf>
    <xf numFmtId="0" fontId="4" fillId="0" borderId="4" xfId="0" applyFont="1" applyBorder="1" applyAlignment="1">
      <alignment horizontal="left" vertical="center"/>
    </xf>
    <xf numFmtId="0" fontId="5" fillId="7" borderId="2" xfId="0" applyFont="1" applyFill="1" applyBorder="1" applyAlignment="1">
      <alignment horizontal="left" vertical="center"/>
    </xf>
    <xf numFmtId="0" fontId="2" fillId="3" borderId="5" xfId="0" applyFont="1" applyFill="1" applyBorder="1" applyAlignment="1">
      <alignment vertical="center"/>
    </xf>
    <xf numFmtId="0" fontId="1" fillId="5" borderId="6" xfId="0" applyFont="1" applyFill="1" applyBorder="1" applyAlignment="1">
      <alignment vertical="center"/>
    </xf>
    <xf numFmtId="0" fontId="1" fillId="5" borderId="7" xfId="0" applyFont="1" applyFill="1" applyBorder="1" applyAlignment="1">
      <alignment vertical="center"/>
    </xf>
    <xf numFmtId="0" fontId="1" fillId="2" borderId="8" xfId="0" applyFont="1" applyFill="1" applyBorder="1" applyAlignment="1">
      <alignment vertical="center"/>
    </xf>
    <xf numFmtId="0" fontId="1" fillId="2" borderId="9" xfId="0" applyFont="1" applyFill="1" applyBorder="1" applyAlignment="1">
      <alignment vertical="center"/>
    </xf>
    <xf numFmtId="0" fontId="3" fillId="2" borderId="10" xfId="0" applyFont="1" applyFill="1" applyBorder="1" applyAlignment="1">
      <alignment vertical="center"/>
    </xf>
    <xf numFmtId="0" fontId="6" fillId="2" borderId="10" xfId="0" applyFont="1" applyFill="1" applyBorder="1" applyAlignment="1">
      <alignment vertical="center"/>
    </xf>
    <xf numFmtId="0" fontId="1" fillId="5" borderId="11" xfId="0" applyFont="1" applyFill="1" applyBorder="1" applyAlignment="1">
      <alignment vertical="center"/>
    </xf>
    <xf numFmtId="0" fontId="2" fillId="2" borderId="12" xfId="0" applyFont="1" applyFill="1" applyBorder="1" applyAlignment="1">
      <alignment vertical="center"/>
    </xf>
    <xf numFmtId="0" fontId="1" fillId="6" borderId="13" xfId="0" applyFont="1" applyFill="1" applyBorder="1" applyAlignment="1">
      <alignment vertical="center"/>
    </xf>
    <xf numFmtId="0" fontId="1" fillId="2" borderId="14" xfId="0" applyFont="1" applyFill="1" applyBorder="1" applyAlignment="1">
      <alignment vertical="center"/>
    </xf>
    <xf numFmtId="0" fontId="2" fillId="5" borderId="15" xfId="0" applyFont="1" applyFill="1" applyBorder="1" applyAlignment="1">
      <alignment vertical="center"/>
    </xf>
    <xf numFmtId="0" fontId="1" fillId="0" borderId="16" xfId="0" applyFont="1" applyBorder="1" applyAlignment="1">
      <alignment vertical="center"/>
    </xf>
    <xf numFmtId="0" fontId="3" fillId="4" borderId="17" xfId="0" applyFont="1" applyFill="1" applyBorder="1" applyAlignment="1">
      <alignment vertical="center"/>
    </xf>
    <xf numFmtId="0" fontId="7" fillId="0" borderId="0" xfId="0" applyFont="1"/>
    <xf numFmtId="0" fontId="8" fillId="4" borderId="0" xfId="0" applyFont="1" applyFill="1"/>
    <xf numFmtId="0" fontId="2" fillId="2" borderId="18" xfId="0" applyFont="1" applyFill="1" applyBorder="1" applyAlignment="1">
      <alignment vertical="center"/>
    </xf>
    <xf numFmtId="0" fontId="1" fillId="6" borderId="19" xfId="0" applyFont="1" applyFill="1" applyBorder="1" applyAlignment="1">
      <alignment vertical="center"/>
    </xf>
    <xf numFmtId="0" fontId="9" fillId="4" borderId="0" xfId="0" applyFont="1" applyFill="1"/>
    <xf numFmtId="0" fontId="2" fillId="0" borderId="3" xfId="0" applyFont="1" applyBorder="1" applyAlignment="1">
      <alignment horizontal="left" vertical="center"/>
    </xf>
    <xf numFmtId="49" fontId="2" fillId="0" borderId="2" xfId="0" applyNumberFormat="1" applyFont="1" applyBorder="1" applyAlignment="1">
      <alignment horizontal="left" vertical="center"/>
    </xf>
    <xf numFmtId="0" fontId="1" fillId="2" borderId="10" xfId="0" applyFont="1" applyFill="1" applyBorder="1" applyAlignment="1">
      <alignment vertical="center"/>
    </xf>
    <xf numFmtId="0" fontId="2" fillId="0" borderId="20" xfId="0" applyFont="1" applyBorder="1" applyAlignment="1">
      <alignment vertical="center"/>
    </xf>
    <xf numFmtId="0" fontId="1" fillId="0" borderId="21" xfId="0" applyFont="1" applyBorder="1" applyAlignment="1">
      <alignment vertical="center"/>
    </xf>
    <xf numFmtId="0" fontId="2" fillId="0" borderId="22" xfId="0" applyFont="1" applyBorder="1" applyAlignment="1">
      <alignment vertical="center"/>
    </xf>
    <xf numFmtId="0" fontId="10" fillId="0" borderId="23" xfId="0" applyFont="1" applyBorder="1" applyAlignment="1">
      <alignment vertical="center" wrapText="1"/>
    </xf>
    <xf numFmtId="0" fontId="10" fillId="0" borderId="24" xfId="0" applyFont="1" applyBorder="1" applyAlignment="1">
      <alignment vertical="center" wrapText="1"/>
    </xf>
    <xf numFmtId="0" fontId="1" fillId="0" borderId="23" xfId="0" applyFont="1" applyBorder="1" applyAlignment="1">
      <alignment vertical="center"/>
    </xf>
    <xf numFmtId="0" fontId="1" fillId="0" borderId="25" xfId="0" applyFont="1" applyBorder="1" applyAlignment="1">
      <alignment vertical="center"/>
    </xf>
    <xf numFmtId="0" fontId="11" fillId="2" borderId="10" xfId="0" applyFont="1" applyFill="1" applyBorder="1" applyAlignment="1">
      <alignment vertical="center"/>
    </xf>
    <xf numFmtId="0" fontId="11" fillId="2" borderId="26" xfId="0" applyFont="1" applyFill="1" applyBorder="1" applyAlignment="1">
      <alignment vertical="center"/>
    </xf>
    <xf numFmtId="0" fontId="10" fillId="0" borderId="0" xfId="0" applyFont="1"/>
    <xf numFmtId="0" fontId="12" fillId="4" borderId="0" xfId="0" applyFont="1" applyFill="1"/>
    <xf numFmtId="0" fontId="4" fillId="7" borderId="0" xfId="0" applyFont="1" applyFill="1"/>
    <xf numFmtId="0" fontId="1" fillId="3" borderId="0" xfId="0" applyFont="1" applyFill="1"/>
    <xf numFmtId="0" fontId="13" fillId="0" borderId="0" xfId="0" applyFont="1" applyAlignment="1">
      <alignment horizontal="left"/>
    </xf>
    <xf numFmtId="0" fontId="14" fillId="0" borderId="0" xfId="0" applyFont="1" applyAlignment="1">
      <alignment horizontal="left"/>
    </xf>
    <xf numFmtId="0" fontId="1" fillId="0" borderId="1" xfId="0" applyFont="1" applyBorder="1" applyAlignment="1">
      <alignment horizontal="left" vertical="center"/>
    </xf>
    <xf numFmtId="0" fontId="2" fillId="3" borderId="27" xfId="0" applyFont="1" applyFill="1" applyBorder="1" applyAlignment="1">
      <alignment vertical="center"/>
    </xf>
    <xf numFmtId="0" fontId="1" fillId="2" borderId="26" xfId="0" applyFont="1" applyFill="1" applyBorder="1" applyAlignment="1">
      <alignment vertical="center"/>
    </xf>
    <xf numFmtId="0" fontId="16" fillId="0" borderId="0" xfId="0" applyFont="1"/>
    <xf numFmtId="0" fontId="17" fillId="0" borderId="0" xfId="0" applyFont="1"/>
    <xf numFmtId="0" fontId="19" fillId="0" borderId="0" xfId="0" applyFont="1"/>
    <xf numFmtId="0" fontId="18" fillId="5" borderId="6" xfId="0" applyFont="1" applyFill="1" applyBorder="1" applyAlignment="1">
      <alignment vertical="center"/>
    </xf>
    <xf numFmtId="0" fontId="18" fillId="5" borderId="7" xfId="0" applyFont="1" applyFill="1" applyBorder="1" applyAlignment="1">
      <alignment vertical="center"/>
    </xf>
    <xf numFmtId="0" fontId="20" fillId="0" borderId="0" xfId="0" applyFont="1"/>
    <xf numFmtId="0" fontId="18" fillId="5" borderId="7" xfId="0" applyFont="1" applyFill="1" applyBorder="1" applyAlignment="1">
      <alignment vertical="center" wrapText="1"/>
    </xf>
    <xf numFmtId="0" fontId="15" fillId="0" borderId="0" xfId="0" applyFont="1"/>
    <xf numFmtId="0" fontId="18" fillId="5" borderId="15" xfId="0" applyFont="1" applyFill="1" applyBorder="1" applyAlignment="1">
      <alignment vertical="center" wrapText="1"/>
    </xf>
    <xf numFmtId="0" fontId="18" fillId="5" borderId="28" xfId="0" applyFont="1" applyFill="1" applyBorder="1" applyAlignment="1">
      <alignment vertical="center"/>
    </xf>
  </cellXfs>
  <cellStyles count="1">
    <cellStyle name="Normal" xfId="0" builtinId="0"/>
  </cellStyles>
  <dxfs count="39">
    <dxf>
      <fill>
        <patternFill patternType="solid">
          <fgColor rgb="FFD37676"/>
          <bgColor rgb="FFD37676"/>
        </patternFill>
      </fill>
    </dxf>
    <dxf>
      <fill>
        <patternFill patternType="solid">
          <fgColor rgb="FFD37676"/>
          <bgColor rgb="FFD37676"/>
        </patternFill>
      </fill>
    </dxf>
    <dxf>
      <fill>
        <patternFill patternType="solid">
          <fgColor rgb="FFD37676"/>
          <bgColor rgb="FFD37676"/>
        </patternFill>
      </fill>
    </dxf>
    <dxf>
      <fill>
        <patternFill patternType="solid">
          <fgColor rgb="FFD37676"/>
          <bgColor rgb="FFD37676"/>
        </patternFill>
      </fill>
    </dxf>
    <dxf>
      <fill>
        <patternFill patternType="solid">
          <fgColor rgb="FFD37676"/>
          <bgColor rgb="FFD37676"/>
        </patternFill>
      </fill>
    </dxf>
    <dxf>
      <fill>
        <patternFill patternType="solid">
          <fgColor rgb="FFD37676"/>
          <bgColor rgb="FFD37676"/>
        </patternFill>
      </fill>
    </dxf>
    <dxf>
      <fill>
        <patternFill patternType="solid">
          <fgColor rgb="FFD37676"/>
          <bgColor rgb="FFD37676"/>
        </patternFill>
      </fill>
    </dxf>
    <dxf>
      <fill>
        <patternFill patternType="solid">
          <fgColor rgb="FFD37676"/>
          <bgColor rgb="FFD37676"/>
        </patternFill>
      </fill>
    </dxf>
    <dxf>
      <fill>
        <patternFill patternType="solid">
          <fgColor rgb="FFD37676"/>
          <bgColor rgb="FFD37676"/>
        </patternFill>
      </fill>
    </dxf>
    <dxf>
      <fill>
        <patternFill patternType="solid">
          <fgColor rgb="FFD37676"/>
          <bgColor rgb="FFD37676"/>
        </patternFill>
      </fill>
    </dxf>
    <dxf>
      <fill>
        <patternFill patternType="solid">
          <fgColor rgb="FFD37676"/>
          <bgColor rgb="FFD37676"/>
        </patternFill>
      </fill>
    </dxf>
    <dxf>
      <fill>
        <patternFill patternType="solid">
          <fgColor rgb="FFD37676"/>
          <bgColor rgb="FFD37676"/>
        </patternFill>
      </fill>
    </dxf>
    <dxf>
      <fill>
        <patternFill patternType="solid">
          <fgColor rgb="FFF6F8F9"/>
          <bgColor rgb="FFF6F8F9"/>
        </patternFill>
      </fill>
    </dxf>
    <dxf>
      <fill>
        <patternFill patternType="solid">
          <fgColor rgb="FFFFFFFF"/>
          <bgColor rgb="FFFFFFFF"/>
        </patternFill>
      </fill>
    </dxf>
    <dxf>
      <fill>
        <patternFill patternType="solid">
          <fgColor rgb="FF535FC1"/>
          <bgColor rgb="FF535FC1"/>
        </patternFill>
      </fill>
    </dxf>
    <dxf>
      <fill>
        <patternFill patternType="solid">
          <fgColor rgb="FFF6F8F9"/>
          <bgColor rgb="FFF6F8F9"/>
        </patternFill>
      </fill>
    </dxf>
    <dxf>
      <fill>
        <patternFill patternType="solid">
          <fgColor rgb="FFFFFFFF"/>
          <bgColor rgb="FFFFFFFF"/>
        </patternFill>
      </fill>
    </dxf>
    <dxf>
      <fill>
        <patternFill patternType="solid">
          <fgColor rgb="FF535FC1"/>
          <bgColor rgb="FF535FC1"/>
        </patternFill>
      </fill>
    </dxf>
    <dxf>
      <fill>
        <patternFill patternType="solid">
          <fgColor rgb="FFF6F8F9"/>
          <bgColor rgb="FFF6F8F9"/>
        </patternFill>
      </fill>
    </dxf>
    <dxf>
      <fill>
        <patternFill patternType="solid">
          <fgColor rgb="FFFFFFFF"/>
          <bgColor rgb="FFFFFFFF"/>
        </patternFill>
      </fill>
    </dxf>
    <dxf>
      <fill>
        <patternFill patternType="solid">
          <fgColor rgb="FF535FC1"/>
          <bgColor rgb="FF535FC1"/>
        </patternFill>
      </fill>
    </dxf>
    <dxf>
      <fill>
        <patternFill patternType="solid">
          <fgColor rgb="FFF6F8F9"/>
          <bgColor rgb="FFF6F8F9"/>
        </patternFill>
      </fill>
    </dxf>
    <dxf>
      <fill>
        <patternFill patternType="solid">
          <fgColor rgb="FFFFFFFF"/>
          <bgColor rgb="FFFFFFFF"/>
        </patternFill>
      </fill>
    </dxf>
    <dxf>
      <fill>
        <patternFill patternType="solid">
          <fgColor rgb="FF535FC1"/>
          <bgColor rgb="FF535FC1"/>
        </patternFill>
      </fill>
    </dxf>
    <dxf>
      <fill>
        <patternFill patternType="solid">
          <fgColor rgb="FFF6F8F9"/>
          <bgColor rgb="FFF6F8F9"/>
        </patternFill>
      </fill>
    </dxf>
    <dxf>
      <fill>
        <patternFill patternType="solid">
          <fgColor rgb="FFFFFFFF"/>
          <bgColor rgb="FFFFFFFF"/>
        </patternFill>
      </fill>
    </dxf>
    <dxf>
      <fill>
        <patternFill patternType="solid">
          <fgColor rgb="FF535FC1"/>
          <bgColor rgb="FF535FC1"/>
        </patternFill>
      </fill>
    </dxf>
    <dxf>
      <fill>
        <patternFill patternType="solid">
          <fgColor rgb="FFF6F8F9"/>
          <bgColor rgb="FFF6F8F9"/>
        </patternFill>
      </fill>
    </dxf>
    <dxf>
      <fill>
        <patternFill patternType="solid">
          <fgColor rgb="FFFFFFFF"/>
          <bgColor rgb="FFFFFFFF"/>
        </patternFill>
      </fill>
    </dxf>
    <dxf>
      <fill>
        <patternFill patternType="solid">
          <fgColor rgb="FF535FC1"/>
          <bgColor rgb="FF535FC1"/>
        </patternFill>
      </fill>
    </dxf>
    <dxf>
      <fill>
        <patternFill patternType="solid">
          <fgColor rgb="FFF6F8F9"/>
          <bgColor rgb="FFF6F8F9"/>
        </patternFill>
      </fill>
    </dxf>
    <dxf>
      <fill>
        <patternFill patternType="solid">
          <fgColor rgb="FFFFFFFF"/>
          <bgColor rgb="FFFFFFFF"/>
        </patternFill>
      </fill>
    </dxf>
    <dxf>
      <fill>
        <patternFill patternType="solid">
          <fgColor rgb="FF535FC1"/>
          <bgColor rgb="FF535FC1"/>
        </patternFill>
      </fill>
    </dxf>
    <dxf>
      <fill>
        <patternFill patternType="solid">
          <fgColor rgb="FFF6F8F9"/>
          <bgColor rgb="FFF6F8F9"/>
        </patternFill>
      </fill>
    </dxf>
    <dxf>
      <fill>
        <patternFill patternType="solid">
          <fgColor rgb="FFFFFFFF"/>
          <bgColor rgb="FFFFFFFF"/>
        </patternFill>
      </fill>
    </dxf>
    <dxf>
      <fill>
        <patternFill patternType="solid">
          <fgColor rgb="FF535FC1"/>
          <bgColor rgb="FF535FC1"/>
        </patternFill>
      </fill>
    </dxf>
    <dxf>
      <fill>
        <patternFill patternType="solid">
          <fgColor rgb="FFF6F8F9"/>
          <bgColor rgb="FFF6F8F9"/>
        </patternFill>
      </fill>
    </dxf>
    <dxf>
      <fill>
        <patternFill patternType="solid">
          <fgColor rgb="FFFFFFFF"/>
          <bgColor rgb="FFFFFFFF"/>
        </patternFill>
      </fill>
    </dxf>
    <dxf>
      <fill>
        <patternFill patternType="solid">
          <fgColor rgb="FF535FC1"/>
          <bgColor rgb="FF535FC1"/>
        </patternFill>
      </fill>
    </dxf>
  </dxfs>
  <tableStyles count="9">
    <tableStyle name="General-style" pivot="0" count="3" xr9:uid="{00000000-0011-0000-FFFF-FFFF00000000}">
      <tableStyleElement type="headerRow" dxfId="38"/>
      <tableStyleElement type="firstRowStripe" dxfId="37"/>
      <tableStyleElement type="secondRowStripe" dxfId="36"/>
    </tableStyle>
    <tableStyle name="General-style 2" pivot="0" count="3" xr9:uid="{00000000-0011-0000-FFFF-FFFF01000000}">
      <tableStyleElement type="headerRow" dxfId="35"/>
      <tableStyleElement type="firstRowStripe" dxfId="34"/>
      <tableStyleElement type="secondRowStripe" dxfId="33"/>
    </tableStyle>
    <tableStyle name="General-style 3" pivot="0" count="3" xr9:uid="{00000000-0011-0000-FFFF-FFFF02000000}">
      <tableStyleElement type="headerRow" dxfId="32"/>
      <tableStyleElement type="firstRowStripe" dxfId="31"/>
      <tableStyleElement type="secondRowStripe" dxfId="30"/>
    </tableStyle>
    <tableStyle name="Traits-style" pivot="0" count="3" xr9:uid="{00000000-0011-0000-FFFF-FFFF03000000}">
      <tableStyleElement type="headerRow" dxfId="29"/>
      <tableStyleElement type="firstRowStripe" dxfId="28"/>
      <tableStyleElement type="secondRowStripe" dxfId="27"/>
    </tableStyle>
    <tableStyle name="Visuals-style" pivot="0" count="3" xr9:uid="{00000000-0011-0000-FFFF-FFFF04000000}">
      <tableStyleElement type="headerRow" dxfId="26"/>
      <tableStyleElement type="firstRowStripe" dxfId="25"/>
      <tableStyleElement type="secondRowStripe" dxfId="24"/>
    </tableStyle>
    <tableStyle name="Visuals-style 2" pivot="0" count="3" xr9:uid="{00000000-0011-0000-FFFF-FFFF05000000}">
      <tableStyleElement type="headerRow" dxfId="23"/>
      <tableStyleElement type="firstRowStripe" dxfId="22"/>
      <tableStyleElement type="secondRowStripe" dxfId="21"/>
    </tableStyle>
    <tableStyle name="Visuals-style 3" pivot="0" count="3" xr9:uid="{00000000-0011-0000-FFFF-FFFF06000000}">
      <tableStyleElement type="headerRow" dxfId="20"/>
      <tableStyleElement type="firstRowStripe" dxfId="19"/>
      <tableStyleElement type="secondRowStripe" dxfId="18"/>
    </tableStyle>
    <tableStyle name="Obelisk Challenge-style" pivot="0" count="3" xr9:uid="{00000000-0011-0000-FFFF-FFFF07000000}">
      <tableStyleElement type="headerRow" dxfId="17"/>
      <tableStyleElement type="firstRowStripe" dxfId="16"/>
      <tableStyleElement type="secondRowStripe" dxfId="15"/>
    </tableStyle>
    <tableStyle name="Obelisk Challenge-style 2" pivot="0" count="3" xr9:uid="{00000000-0011-0000-FFFF-FFFF08000000}">
      <tableStyleElement type="headerRow" dxfId="14"/>
      <tableStyleElement type="firstRowStripe" dxfId="13"/>
      <tableStyleElement type="secondRow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Basic_Info" displayName="Basic_Info" ref="A2:B11">
  <tableColumns count="2">
    <tableColumn id="1" xr3:uid="{00000000-0010-0000-0000-000001000000}" name="Field"/>
    <tableColumn id="2" xr3:uid="{00000000-0010-0000-0000-000002000000}" name="Value"/>
  </tableColumns>
  <tableStyleInfo name="General-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Starter_Cards" displayName="Starter_Cards" ref="D2:H11">
  <tableColumns count="5">
    <tableColumn id="1" xr3:uid="{00000000-0010-0000-0100-000001000000}" name="Field"/>
    <tableColumn id="2" xr3:uid="{00000000-0010-0000-0100-000002000000}" name="Card Name"/>
    <tableColumn id="3" xr3:uid="{00000000-0010-0000-0100-000003000000}" name="Copies"/>
    <tableColumn id="4" xr3:uid="{00000000-0010-0000-0100-000004000000}" name="Card ID"/>
    <tableColumn id="5" xr3:uid="{00000000-0010-0000-0100-000005000000}" name="Json"/>
  </tableColumns>
  <tableStyleInfo name="General-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Stats" displayName="Stats" ref="J2:K17">
  <tableColumns count="2">
    <tableColumn id="1" xr3:uid="{00000000-0010-0000-0200-000001000000}" name="Field"/>
    <tableColumn id="2" xr3:uid="{00000000-0010-0000-0200-000002000000}" name="Value"/>
  </tableColumns>
  <tableStyleInfo name="General-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rait_Info" displayName="Trait_Info" ref="A2:E22">
  <tableColumns count="5">
    <tableColumn id="1" xr3:uid="{00000000-0010-0000-0300-000001000000}" name="Field"/>
    <tableColumn id="2" xr3:uid="{00000000-0010-0000-0300-000002000000}" name="Trait Name"/>
    <tableColumn id="3" xr3:uid="{00000000-0010-0000-0300-000003000000}" name="Description"/>
    <tableColumn id="4" xr3:uid="{00000000-0010-0000-0300-000004000000}" name="Trait Activation"/>
    <tableColumn id="5" xr3:uid="{00000000-0010-0000-0300-000005000000}" name="Enchantment ID"/>
  </tableColumns>
  <tableStyleInfo name="Traits-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GameObject_Info" displayName="GameObject_Info" ref="A2:B7">
  <tableColumns count="2">
    <tableColumn id="1" xr3:uid="{00000000-0010-0000-0400-000001000000}" name="Field"/>
    <tableColumn id="2" xr3:uid="{00000000-0010-0000-0400-000002000000}" name="Value"/>
  </tableColumns>
  <tableStyleInfo name="Visuals-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Skin_Info" displayName="Skin_Info" ref="D2:E6">
  <tableColumns count="2">
    <tableColumn id="1" xr3:uid="{00000000-0010-0000-0500-000001000000}" name="Field"/>
    <tableColumn id="2" xr3:uid="{00000000-0010-0000-0500-000002000000}" name="Value"/>
  </tableColumns>
  <tableStyleInfo name="Visuals-style 2"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Cardback_Info" displayName="Cardback_Info" ref="G2:H15">
  <tableColumns count="2">
    <tableColumn id="1" xr3:uid="{00000000-0010-0000-0600-000001000000}" name="Field"/>
    <tableColumn id="2" xr3:uid="{00000000-0010-0000-0600-000002000000}" name="Value"/>
  </tableColumns>
  <tableStyleInfo name="Visuals-style 3"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Obelisk_Challenge_Starter_Pack" displayName="Obelisk_Challenge_Starter_Pack" ref="A2:C7">
  <tableColumns count="3">
    <tableColumn id="1" xr3:uid="{00000000-0010-0000-0700-000001000000}" name="Field"/>
    <tableColumn id="2" xr3:uid="{00000000-0010-0000-0700-000002000000}" name="Card Name"/>
    <tableColumn id="3" xr3:uid="{00000000-0010-0000-0700-000003000000}" name="Card ID"/>
  </tableColumns>
  <tableStyleInfo name="Obelisk Challenge-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OC_Pack_Names" displayName="OC_Pack_Names" ref="E2:F9">
  <tableColumns count="2">
    <tableColumn id="1" xr3:uid="{00000000-0010-0000-0800-000001000000}" name="Field "/>
    <tableColumn id="2" xr3:uid="{00000000-0010-0000-0800-000002000000}" name="Value"/>
  </tableColumns>
  <tableStyleInfo name="Obelisk Challenge-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4.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3.vml"/><Relationship Id="rId5" Type="http://schemas.openxmlformats.org/officeDocument/2006/relationships/comments" Target="../comments3.xml"/><Relationship Id="rId4" Type="http://schemas.openxmlformats.org/officeDocument/2006/relationships/table" Target="../tables/table7.xml"/></Relationships>
</file>

<file path=xl/worksheets/_rels/sheet5.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vmlDrawing" Target="../drawings/vmlDrawing4.vm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0"/>
  <sheetViews>
    <sheetView zoomScaleNormal="100" workbookViewId="0">
      <selection activeCell="D20" sqref="D20"/>
    </sheetView>
  </sheetViews>
  <sheetFormatPr defaultColWidth="12.5703125" defaultRowHeight="15.75" customHeight="1"/>
  <sheetData>
    <row r="1" spans="1:2" ht="15.75" customHeight="1">
      <c r="A1" s="55" t="s">
        <v>0</v>
      </c>
    </row>
    <row r="2" spans="1:2" ht="15.75" customHeight="1">
      <c r="A2" s="55" t="s">
        <v>1</v>
      </c>
    </row>
    <row r="3" spans="1:2" ht="15.75" customHeight="1">
      <c r="A3" s="56" t="str">
        <f>HYPERLINK("https://code.secretsisters.gay/AtO_Custom","Step 3: Create any necessary/supplemental cards (Click link for Card Creator)")</f>
        <v>Step 3: Create any necessary/supplemental cards (Click link for Card Creator)</v>
      </c>
    </row>
    <row r="4" spans="1:2" ht="15.75" customHeight="1">
      <c r="A4" s="55" t="s">
        <v>2</v>
      </c>
    </row>
    <row r="5" spans="1:2" ht="15.75" customHeight="1">
      <c r="A5" s="55" t="s">
        <v>3</v>
      </c>
    </row>
    <row r="6" spans="1:2" ht="15.75" customHeight="1">
      <c r="A6" s="55" t="s">
        <v>4</v>
      </c>
    </row>
    <row r="7" spans="1:2" ht="12.75">
      <c r="A7" s="1" t="s">
        <v>5</v>
      </c>
    </row>
    <row r="8" spans="1:2" ht="15.75" customHeight="1">
      <c r="A8" s="57" t="s">
        <v>6</v>
      </c>
    </row>
    <row r="10" spans="1:2" ht="12.75">
      <c r="A10" s="2"/>
      <c r="B10" s="1" t="s">
        <v>7</v>
      </c>
    </row>
    <row r="12" spans="1:2" ht="12.75">
      <c r="A12" s="3"/>
      <c r="B12" s="4" t="s">
        <v>8</v>
      </c>
    </row>
    <row r="14" spans="1:2" ht="12.75">
      <c r="A14" s="5"/>
      <c r="B14" s="4" t="s">
        <v>9</v>
      </c>
    </row>
    <row r="16" spans="1:2" ht="12.75">
      <c r="A16" s="6"/>
      <c r="B16" s="4" t="s">
        <v>10</v>
      </c>
    </row>
    <row r="18" spans="1:2" ht="12.75">
      <c r="A18" s="7"/>
      <c r="B18" s="1" t="s">
        <v>11</v>
      </c>
    </row>
    <row r="20" spans="1:2" ht="12.75">
      <c r="A20" s="8"/>
      <c r="B20" s="1" t="s">
        <v>12</v>
      </c>
    </row>
  </sheetData>
  <conditionalFormatting sqref="A14">
    <cfRule type="containsBlanks" dxfId="11" priority="1">
      <formula>LEN(TRIM(A14))=0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99"/>
  <sheetViews>
    <sheetView workbookViewId="0">
      <selection activeCell="E22" sqref="E22"/>
    </sheetView>
  </sheetViews>
  <sheetFormatPr defaultColWidth="12.5703125" defaultRowHeight="15.75" customHeight="1"/>
  <cols>
    <col min="1" max="1" width="17" customWidth="1"/>
    <col min="2" max="2" width="37.5703125" customWidth="1"/>
    <col min="3" max="3" width="5.7109375" customWidth="1"/>
    <col min="4" max="4" width="16.140625" customWidth="1"/>
    <col min="5" max="5" width="17.140625" customWidth="1"/>
    <col min="8" max="8" width="27.140625" hidden="1" customWidth="1"/>
    <col min="9" max="9" width="7.42578125" customWidth="1"/>
    <col min="10" max="10" width="19.42578125" customWidth="1"/>
    <col min="13" max="15" width="12.5703125" hidden="1"/>
  </cols>
  <sheetData>
    <row r="1" spans="1:27">
      <c r="D1" s="4"/>
      <c r="H1" s="9"/>
      <c r="I1" s="5"/>
    </row>
    <row r="2" spans="1:27">
      <c r="A2" s="10" t="s">
        <v>13</v>
      </c>
      <c r="B2" s="11" t="s">
        <v>14</v>
      </c>
      <c r="D2" s="10" t="s">
        <v>13</v>
      </c>
      <c r="E2" s="12" t="s">
        <v>15</v>
      </c>
      <c r="F2" s="12" t="s">
        <v>16</v>
      </c>
      <c r="G2" s="13" t="s">
        <v>17</v>
      </c>
      <c r="H2" s="14" t="s">
        <v>18</v>
      </c>
      <c r="I2" s="5"/>
      <c r="J2" s="10" t="s">
        <v>13</v>
      </c>
      <c r="K2" s="11" t="s">
        <v>14</v>
      </c>
      <c r="L2" s="4"/>
      <c r="M2" s="4"/>
      <c r="N2" s="4"/>
      <c r="O2" s="4"/>
      <c r="P2" s="4"/>
      <c r="Q2" s="4"/>
      <c r="R2" s="4"/>
      <c r="S2" s="4"/>
      <c r="T2" s="4"/>
      <c r="U2" s="4"/>
      <c r="V2" s="4"/>
      <c r="W2" s="4"/>
      <c r="X2" s="4"/>
      <c r="Y2" s="4"/>
      <c r="Z2" s="4"/>
      <c r="AA2" s="4"/>
    </row>
    <row r="3" spans="1:27">
      <c r="A3" s="15" t="s">
        <v>19</v>
      </c>
      <c r="B3" s="58" t="s">
        <v>254</v>
      </c>
      <c r="D3" s="15" t="s">
        <v>20</v>
      </c>
      <c r="E3" s="59" t="s">
        <v>267</v>
      </c>
      <c r="F3" s="18">
        <v>1</v>
      </c>
      <c r="G3" s="19" t="str">
        <f t="shared" ref="G3:G9" si="0">LOWER(SUBSTITUTE(SUBSTITUTE(E3," ",""),"'",""))</f>
        <v>worldtreeleaf</v>
      </c>
      <c r="H3" s="20"/>
      <c r="I3" s="5"/>
      <c r="J3" s="15" t="s">
        <v>21</v>
      </c>
      <c r="K3" s="16">
        <v>14</v>
      </c>
    </row>
    <row r="4" spans="1:27">
      <c r="A4" s="15" t="s">
        <v>22</v>
      </c>
      <c r="B4" s="58" t="s">
        <v>255</v>
      </c>
      <c r="D4" s="15" t="s">
        <v>23</v>
      </c>
      <c r="E4" s="59" t="s">
        <v>260</v>
      </c>
      <c r="F4" s="17">
        <v>3</v>
      </c>
      <c r="G4" s="19" t="str">
        <f t="shared" si="0"/>
        <v>heal</v>
      </c>
      <c r="H4" s="21" t="str">
        <f t="shared" ref="H4:H10" si="1">CONCATENATE($H$13,F4,$H$14,G4,$H$15)</f>
        <v>"{\n    \"UnitsInDeck\": 3,\n    \"Card\": \"heal\"\n}"</v>
      </c>
      <c r="I4" s="5"/>
      <c r="J4" s="15" t="s">
        <v>24</v>
      </c>
      <c r="K4" s="16">
        <v>70</v>
      </c>
    </row>
    <row r="5" spans="1:27">
      <c r="A5" s="15" t="s">
        <v>25</v>
      </c>
      <c r="B5" s="22" t="s">
        <v>256</v>
      </c>
      <c r="D5" s="15" t="s">
        <v>26</v>
      </c>
      <c r="E5" s="59" t="s">
        <v>261</v>
      </c>
      <c r="F5" s="17">
        <v>3</v>
      </c>
      <c r="G5" s="19" t="str">
        <f t="shared" si="0"/>
        <v>vitalize</v>
      </c>
      <c r="H5" s="21" t="str">
        <f t="shared" si="1"/>
        <v>"{\n    \"UnitsInDeck\": 3,\n    \"Card\": \"vitalize\"\n}"</v>
      </c>
      <c r="I5" s="5"/>
      <c r="J5" s="15" t="s">
        <v>27</v>
      </c>
      <c r="K5" s="58" t="s">
        <v>268</v>
      </c>
    </row>
    <row r="6" spans="1:27">
      <c r="A6" s="15" t="s">
        <v>28</v>
      </c>
      <c r="B6" s="22" t="s">
        <v>257</v>
      </c>
      <c r="D6" s="15" t="s">
        <v>30</v>
      </c>
      <c r="E6" s="59" t="s">
        <v>262</v>
      </c>
      <c r="F6" s="17">
        <v>3</v>
      </c>
      <c r="G6" s="19" t="str">
        <f t="shared" si="0"/>
        <v>chargedbattery</v>
      </c>
      <c r="H6" s="21" t="str">
        <f t="shared" si="1"/>
        <v>"{\n    \"UnitsInDeck\": 3,\n    \"Card\": \"chargedbattery\"\n}"</v>
      </c>
      <c r="I6" s="5"/>
      <c r="J6" s="15" t="s">
        <v>31</v>
      </c>
      <c r="K6" s="16">
        <v>0</v>
      </c>
      <c r="M6" s="1" t="str">
        <f>HpLevel</f>
        <v>[0,5,10,10,10]</v>
      </c>
      <c r="N6" s="1" t="str">
        <f>IF(LEFT(M6,1)="[",M6,CONCATENATE("[",M6))</f>
        <v>[0,5,10,10,10]</v>
      </c>
      <c r="O6" s="1" t="str">
        <f>IF(RIGHT(N6,1)="]",N6,CONCATENATE(N6,"]"))</f>
        <v>[0,5,10,10,10]</v>
      </c>
    </row>
    <row r="7" spans="1:27">
      <c r="A7" s="15" t="s">
        <v>32</v>
      </c>
      <c r="B7" s="22" t="b">
        <v>1</v>
      </c>
      <c r="D7" s="15" t="s">
        <v>33</v>
      </c>
      <c r="E7" s="59" t="s">
        <v>263</v>
      </c>
      <c r="F7" s="17">
        <v>2</v>
      </c>
      <c r="G7" s="19" t="str">
        <f t="shared" si="0"/>
        <v>sacredbolt</v>
      </c>
      <c r="H7" s="21" t="str">
        <f t="shared" si="1"/>
        <v>"{\n    \"UnitsInDeck\": 2,\n    \"Card\": \"sacredbolt\"\n}"</v>
      </c>
      <c r="I7" s="5"/>
      <c r="J7" s="15" t="s">
        <v>34</v>
      </c>
      <c r="K7" s="16">
        <v>5</v>
      </c>
    </row>
    <row r="8" spans="1:27">
      <c r="A8" s="15" t="s">
        <v>35</v>
      </c>
      <c r="B8" s="58" t="s">
        <v>258</v>
      </c>
      <c r="D8" s="15" t="s">
        <v>36</v>
      </c>
      <c r="E8" s="59" t="s">
        <v>264</v>
      </c>
      <c r="F8" s="17">
        <v>2</v>
      </c>
      <c r="G8" s="19" t="str">
        <f t="shared" si="0"/>
        <v>electricdischarge</v>
      </c>
      <c r="H8" s="21" t="str">
        <f t="shared" si="1"/>
        <v>"{\n    \"UnitsInDeck\": 2,\n    \"Card\": \"electricdischarge\"\n}"</v>
      </c>
      <c r="I8" s="5"/>
      <c r="J8" s="15" t="s">
        <v>37</v>
      </c>
      <c r="K8" s="16">
        <v>0</v>
      </c>
    </row>
    <row r="9" spans="1:27">
      <c r="A9" s="15" t="s">
        <v>38</v>
      </c>
      <c r="B9" s="58" t="s">
        <v>259</v>
      </c>
      <c r="D9" s="15" t="s">
        <v>39</v>
      </c>
      <c r="E9" s="59" t="s">
        <v>265</v>
      </c>
      <c r="F9" s="17">
        <v>1</v>
      </c>
      <c r="G9" s="19" t="str">
        <f t="shared" si="0"/>
        <v>managem</v>
      </c>
      <c r="H9" s="21" t="str">
        <f t="shared" si="1"/>
        <v>"{\n    \"UnitsInDeck\": 1,\n    \"Card\": \"managem\"\n}"</v>
      </c>
      <c r="I9" s="5"/>
      <c r="J9" s="15" t="s">
        <v>40</v>
      </c>
      <c r="K9" s="16">
        <v>5</v>
      </c>
    </row>
    <row r="10" spans="1:27">
      <c r="A10" s="23" t="s">
        <v>41</v>
      </c>
      <c r="B10" s="24"/>
      <c r="D10" s="15" t="s">
        <v>42</v>
      </c>
      <c r="E10" s="59" t="s">
        <v>266</v>
      </c>
      <c r="F10" s="17">
        <v>1</v>
      </c>
      <c r="G10" s="19" t="e">
        <f ca="1">_xludf.concat(SubclassID,LOWER(SUBSTITUTE(SUBSTITUTE(E10," ",""),"'","")))</f>
        <v>#NAME?</v>
      </c>
      <c r="H10" s="21" t="e">
        <f t="shared" ca="1" si="1"/>
        <v>#NAME?</v>
      </c>
      <c r="I10" s="5"/>
      <c r="J10" s="15" t="s">
        <v>43</v>
      </c>
      <c r="K10" s="16">
        <v>15</v>
      </c>
    </row>
    <row r="11" spans="1:27">
      <c r="A11" s="9"/>
      <c r="B11" s="62" t="s">
        <v>275</v>
      </c>
      <c r="D11" s="23" t="s">
        <v>44</v>
      </c>
      <c r="E11" s="25"/>
      <c r="F11" s="26">
        <f>SUM(F4:F10)</f>
        <v>15</v>
      </c>
      <c r="G11" s="27"/>
      <c r="H11" s="28"/>
      <c r="I11" s="5"/>
      <c r="J11" s="15" t="s">
        <v>45</v>
      </c>
      <c r="K11" s="16">
        <v>15</v>
      </c>
    </row>
    <row r="12" spans="1:27">
      <c r="A12" s="9"/>
      <c r="B12" s="29" t="str">
        <f>LOWER(SUBSTITUTE(B4," ",""))</f>
        <v>augur</v>
      </c>
      <c r="D12" s="1" t="s">
        <v>46</v>
      </c>
      <c r="H12" s="9"/>
      <c r="I12" s="5"/>
      <c r="J12" s="15" t="s">
        <v>47</v>
      </c>
      <c r="K12" s="16">
        <v>15</v>
      </c>
    </row>
    <row r="13" spans="1:27">
      <c r="H13" s="30" t="s">
        <v>48</v>
      </c>
      <c r="I13" s="5"/>
      <c r="J13" s="15" t="s">
        <v>49</v>
      </c>
      <c r="K13" s="16">
        <v>5</v>
      </c>
    </row>
    <row r="14" spans="1:27">
      <c r="D14" s="60" t="s">
        <v>269</v>
      </c>
      <c r="F14" s="60" t="s">
        <v>295</v>
      </c>
      <c r="H14" s="30" t="s">
        <v>50</v>
      </c>
      <c r="I14" s="5"/>
      <c r="J14" s="15" t="s">
        <v>51</v>
      </c>
      <c r="K14" s="16">
        <v>5</v>
      </c>
    </row>
    <row r="15" spans="1:27">
      <c r="H15" s="30" t="s">
        <v>52</v>
      </c>
      <c r="I15" s="5"/>
      <c r="J15" s="31" t="s">
        <v>53</v>
      </c>
      <c r="K15" s="32">
        <v>1</v>
      </c>
    </row>
    <row r="16" spans="1:27">
      <c r="D16" s="60" t="s">
        <v>270</v>
      </c>
      <c r="F16" s="60" t="s">
        <v>296</v>
      </c>
      <c r="G16" s="33"/>
      <c r="H16" s="9"/>
      <c r="I16" s="5"/>
      <c r="J16" s="23" t="s">
        <v>54</v>
      </c>
      <c r="K16" s="24">
        <v>3</v>
      </c>
    </row>
    <row r="17" spans="1:10">
      <c r="D17" s="60" t="s">
        <v>271</v>
      </c>
      <c r="F17" s="60" t="s">
        <v>297</v>
      </c>
      <c r="H17" s="9"/>
      <c r="I17" s="5"/>
      <c r="J17" s="60" t="s">
        <v>276</v>
      </c>
    </row>
    <row r="18" spans="1:10">
      <c r="D18" s="60" t="s">
        <v>272</v>
      </c>
      <c r="F18" s="60" t="s">
        <v>298</v>
      </c>
      <c r="H18" s="9"/>
      <c r="I18" s="5"/>
    </row>
    <row r="19" spans="1:10">
      <c r="H19" s="9"/>
      <c r="I19" s="5"/>
    </row>
    <row r="20" spans="1:10">
      <c r="H20" s="9"/>
      <c r="I20" s="5"/>
    </row>
    <row r="21" spans="1:10">
      <c r="H21" s="9"/>
      <c r="I21" s="5"/>
    </row>
    <row r="22" spans="1:10">
      <c r="H22" s="9"/>
      <c r="I22" s="5"/>
    </row>
    <row r="23" spans="1:10">
      <c r="A23" s="1"/>
      <c r="B23" s="1"/>
      <c r="H23" s="9"/>
      <c r="I23" s="5"/>
    </row>
    <row r="24" spans="1:10">
      <c r="A24" s="1"/>
      <c r="B24" s="1"/>
      <c r="H24" s="9"/>
      <c r="I24" s="5"/>
    </row>
    <row r="25" spans="1:10">
      <c r="A25" s="1"/>
      <c r="B25" s="1"/>
      <c r="H25" s="9"/>
      <c r="I25" s="5"/>
    </row>
    <row r="26" spans="1:10">
      <c r="A26" s="1"/>
      <c r="B26" s="1"/>
      <c r="H26" s="9"/>
      <c r="I26" s="5"/>
    </row>
    <row r="27" spans="1:10">
      <c r="A27" s="1"/>
      <c r="B27" s="1"/>
      <c r="H27" s="9"/>
      <c r="I27" s="5"/>
    </row>
    <row r="28" spans="1:10">
      <c r="A28" s="1"/>
      <c r="B28" s="1"/>
      <c r="H28" s="9"/>
      <c r="I28" s="5"/>
    </row>
    <row r="29" spans="1:10">
      <c r="A29" s="1"/>
      <c r="B29" s="1"/>
      <c r="H29" s="9"/>
      <c r="I29" s="5"/>
    </row>
    <row r="30" spans="1:10">
      <c r="A30" s="1"/>
      <c r="B30" s="1"/>
      <c r="H30" s="9"/>
      <c r="I30" s="5"/>
    </row>
    <row r="31" spans="1:10">
      <c r="A31" s="1"/>
      <c r="B31" s="1"/>
      <c r="H31" s="9"/>
      <c r="I31" s="5"/>
    </row>
    <row r="32" spans="1:10">
      <c r="H32" s="9"/>
      <c r="I32" s="5"/>
    </row>
    <row r="33" spans="1:9">
      <c r="H33" s="9"/>
      <c r="I33" s="5"/>
    </row>
    <row r="34" spans="1:9">
      <c r="H34" s="9"/>
      <c r="I34" s="5"/>
    </row>
    <row r="35" spans="1:9">
      <c r="H35" s="9"/>
      <c r="I35" s="5"/>
    </row>
    <row r="36" spans="1:9">
      <c r="H36" s="9"/>
      <c r="I36" s="5"/>
    </row>
    <row r="37" spans="1:9">
      <c r="H37" s="9"/>
      <c r="I37" s="5"/>
    </row>
    <row r="38" spans="1:9">
      <c r="H38" s="9"/>
      <c r="I38" s="5"/>
    </row>
    <row r="39" spans="1:9">
      <c r="H39" s="9"/>
      <c r="I39" s="5"/>
    </row>
    <row r="40" spans="1:9">
      <c r="H40" s="9"/>
      <c r="I40" s="5"/>
    </row>
    <row r="41" spans="1:9">
      <c r="H41" s="9"/>
      <c r="I41" s="5"/>
    </row>
    <row r="42" spans="1:9">
      <c r="H42" s="9"/>
      <c r="I42" s="5"/>
    </row>
    <row r="43" spans="1:9">
      <c r="H43" s="9"/>
      <c r="I43" s="5"/>
    </row>
    <row r="44" spans="1:9">
      <c r="H44" s="9"/>
      <c r="I44" s="5"/>
    </row>
    <row r="45" spans="1:9">
      <c r="H45" s="9"/>
      <c r="I45" s="5"/>
    </row>
    <row r="46" spans="1:9">
      <c r="A46" s="4"/>
      <c r="H46" s="9"/>
      <c r="I46" s="5"/>
    </row>
    <row r="47" spans="1:9">
      <c r="A47" s="4"/>
      <c r="H47" s="9"/>
      <c r="I47" s="5"/>
    </row>
    <row r="48" spans="1:9">
      <c r="A48" s="4"/>
      <c r="H48" s="9"/>
      <c r="I48" s="5"/>
    </row>
    <row r="49" spans="1:9">
      <c r="A49" s="4"/>
      <c r="H49" s="9"/>
      <c r="I49" s="5"/>
    </row>
    <row r="50" spans="1:9">
      <c r="A50" s="4"/>
      <c r="H50" s="9"/>
      <c r="I50" s="5"/>
    </row>
    <row r="51" spans="1:9">
      <c r="A51" s="4"/>
      <c r="H51" s="9"/>
      <c r="I51" s="5"/>
    </row>
    <row r="52" spans="1:9">
      <c r="A52" s="4"/>
      <c r="H52" s="9"/>
      <c r="I52" s="5"/>
    </row>
    <row r="53" spans="1:9">
      <c r="A53" s="4"/>
      <c r="H53" s="9"/>
      <c r="I53" s="5"/>
    </row>
    <row r="54" spans="1:9">
      <c r="A54" s="4"/>
      <c r="H54" s="9"/>
      <c r="I54" s="5"/>
    </row>
    <row r="55" spans="1:9">
      <c r="A55" s="4"/>
      <c r="H55" s="9"/>
      <c r="I55" s="5"/>
    </row>
    <row r="56" spans="1:9">
      <c r="A56" s="4"/>
      <c r="H56" s="9"/>
      <c r="I56" s="5"/>
    </row>
    <row r="57" spans="1:9">
      <c r="A57" s="4"/>
      <c r="H57" s="9"/>
      <c r="I57" s="5"/>
    </row>
    <row r="58" spans="1:9">
      <c r="A58" s="4"/>
      <c r="H58" s="9"/>
      <c r="I58" s="5"/>
    </row>
    <row r="59" spans="1:9">
      <c r="A59" s="4"/>
      <c r="H59" s="9"/>
      <c r="I59" s="5"/>
    </row>
    <row r="60" spans="1:9">
      <c r="A60" s="4"/>
      <c r="H60" s="9"/>
      <c r="I60" s="5"/>
    </row>
    <row r="61" spans="1:9">
      <c r="A61" s="4"/>
      <c r="H61" s="9"/>
      <c r="I61" s="5"/>
    </row>
    <row r="62" spans="1:9">
      <c r="A62" s="4"/>
      <c r="H62" s="9"/>
      <c r="I62" s="5"/>
    </row>
    <row r="63" spans="1:9">
      <c r="A63" s="4"/>
      <c r="H63" s="9"/>
      <c r="I63" s="5"/>
    </row>
    <row r="64" spans="1:9">
      <c r="A64" s="4"/>
      <c r="H64" s="9"/>
      <c r="I64" s="5"/>
    </row>
    <row r="65" spans="1:9">
      <c r="A65" s="4"/>
      <c r="H65" s="9"/>
      <c r="I65" s="5"/>
    </row>
    <row r="66" spans="1:9">
      <c r="A66" s="4"/>
      <c r="H66" s="9"/>
      <c r="I66" s="5"/>
    </row>
    <row r="67" spans="1:9">
      <c r="A67" s="4"/>
      <c r="H67" s="9"/>
      <c r="I67" s="5"/>
    </row>
    <row r="68" spans="1:9">
      <c r="A68" s="4"/>
      <c r="H68" s="9"/>
      <c r="I68" s="5"/>
    </row>
    <row r="69" spans="1:9">
      <c r="A69" s="4"/>
      <c r="H69" s="9"/>
      <c r="I69" s="5"/>
    </row>
    <row r="70" spans="1:9">
      <c r="A70" s="4"/>
      <c r="H70" s="9"/>
      <c r="I70" s="5"/>
    </row>
    <row r="71" spans="1:9">
      <c r="A71" s="4"/>
      <c r="H71" s="9"/>
      <c r="I71" s="5"/>
    </row>
    <row r="72" spans="1:9">
      <c r="A72" s="4"/>
      <c r="H72" s="9"/>
      <c r="I72" s="5"/>
    </row>
    <row r="73" spans="1:9">
      <c r="A73" s="4"/>
      <c r="H73" s="9"/>
      <c r="I73" s="5"/>
    </row>
    <row r="74" spans="1:9">
      <c r="A74" s="4"/>
      <c r="H74" s="9"/>
      <c r="I74" s="5"/>
    </row>
    <row r="75" spans="1:9">
      <c r="A75" s="4"/>
      <c r="H75" s="9"/>
      <c r="I75" s="5"/>
    </row>
    <row r="76" spans="1:9">
      <c r="A76" s="4"/>
      <c r="H76" s="9"/>
      <c r="I76" s="5"/>
    </row>
    <row r="77" spans="1:9">
      <c r="A77" s="4"/>
      <c r="H77" s="9"/>
      <c r="I77" s="5"/>
    </row>
    <row r="78" spans="1:9">
      <c r="A78" s="4"/>
      <c r="H78" s="9"/>
      <c r="I78" s="5"/>
    </row>
    <row r="79" spans="1:9">
      <c r="A79" s="4"/>
      <c r="H79" s="9"/>
      <c r="I79" s="5"/>
    </row>
    <row r="80" spans="1:9">
      <c r="A80" s="4"/>
      <c r="H80" s="9"/>
      <c r="I80" s="5"/>
    </row>
    <row r="81" spans="1:9">
      <c r="A81" s="4"/>
      <c r="H81" s="9"/>
      <c r="I81" s="5"/>
    </row>
    <row r="82" spans="1:9">
      <c r="A82" s="4"/>
      <c r="H82" s="9"/>
      <c r="I82" s="5"/>
    </row>
    <row r="83" spans="1:9">
      <c r="A83" s="4"/>
      <c r="H83" s="9"/>
      <c r="I83" s="5"/>
    </row>
    <row r="84" spans="1:9">
      <c r="A84" s="4"/>
      <c r="H84" s="9"/>
      <c r="I84" s="5"/>
    </row>
    <row r="85" spans="1:9">
      <c r="A85" s="4"/>
      <c r="H85" s="9"/>
      <c r="I85" s="5"/>
    </row>
    <row r="86" spans="1:9">
      <c r="A86" s="4"/>
      <c r="H86" s="9"/>
      <c r="I86" s="5"/>
    </row>
    <row r="87" spans="1:9">
      <c r="A87" s="4"/>
      <c r="H87" s="9"/>
      <c r="I87" s="5"/>
    </row>
    <row r="88" spans="1:9">
      <c r="A88" s="4"/>
      <c r="H88" s="9"/>
      <c r="I88" s="5"/>
    </row>
    <row r="89" spans="1:9">
      <c r="A89" s="4"/>
      <c r="H89" s="9"/>
      <c r="I89" s="5"/>
    </row>
    <row r="90" spans="1:9">
      <c r="A90" s="4"/>
      <c r="H90" s="9"/>
      <c r="I90" s="5"/>
    </row>
    <row r="91" spans="1:9">
      <c r="A91" s="4"/>
      <c r="H91" s="9"/>
      <c r="I91" s="5"/>
    </row>
    <row r="92" spans="1:9">
      <c r="A92" s="4"/>
      <c r="H92" s="9"/>
      <c r="I92" s="5"/>
    </row>
    <row r="93" spans="1:9">
      <c r="A93" s="4"/>
      <c r="H93" s="9"/>
      <c r="I93" s="5"/>
    </row>
    <row r="94" spans="1:9">
      <c r="A94" s="4"/>
      <c r="H94" s="9"/>
      <c r="I94" s="5"/>
    </row>
    <row r="95" spans="1:9">
      <c r="A95" s="4"/>
      <c r="H95" s="9"/>
      <c r="I95" s="5"/>
    </row>
    <row r="96" spans="1:9">
      <c r="A96" s="4"/>
      <c r="H96" s="9"/>
      <c r="I96" s="5"/>
    </row>
    <row r="97" spans="1:9">
      <c r="A97" s="4"/>
      <c r="H97" s="9"/>
      <c r="I97" s="5"/>
    </row>
    <row r="98" spans="1:9">
      <c r="A98" s="4"/>
      <c r="H98" s="9"/>
      <c r="I98" s="5"/>
    </row>
    <row r="99" spans="1:9">
      <c r="A99" s="4"/>
      <c r="H99" s="9"/>
      <c r="I99" s="5"/>
    </row>
    <row r="100" spans="1:9">
      <c r="A100" s="4"/>
      <c r="H100" s="9"/>
      <c r="I100" s="5"/>
    </row>
    <row r="101" spans="1:9">
      <c r="A101" s="4"/>
      <c r="H101" s="9"/>
      <c r="I101" s="5"/>
    </row>
    <row r="102" spans="1:9">
      <c r="A102" s="4"/>
      <c r="H102" s="9"/>
      <c r="I102" s="5"/>
    </row>
    <row r="103" spans="1:9">
      <c r="A103" s="4"/>
      <c r="H103" s="9"/>
      <c r="I103" s="5"/>
    </row>
    <row r="104" spans="1:9">
      <c r="A104" s="4"/>
      <c r="H104" s="9"/>
      <c r="I104" s="5"/>
    </row>
    <row r="105" spans="1:9">
      <c r="A105" s="4"/>
      <c r="H105" s="9"/>
      <c r="I105" s="5"/>
    </row>
    <row r="106" spans="1:9">
      <c r="A106" s="4"/>
      <c r="H106" s="9"/>
      <c r="I106" s="5"/>
    </row>
    <row r="107" spans="1:9">
      <c r="A107" s="4"/>
      <c r="H107" s="9"/>
      <c r="I107" s="5"/>
    </row>
    <row r="108" spans="1:9">
      <c r="A108" s="4"/>
      <c r="H108" s="9"/>
      <c r="I108" s="5"/>
    </row>
    <row r="109" spans="1:9">
      <c r="A109" s="4"/>
      <c r="H109" s="9"/>
      <c r="I109" s="5"/>
    </row>
    <row r="110" spans="1:9">
      <c r="A110" s="4"/>
      <c r="H110" s="9"/>
      <c r="I110" s="5"/>
    </row>
    <row r="111" spans="1:9">
      <c r="A111" s="4"/>
      <c r="H111" s="9"/>
      <c r="I111" s="5"/>
    </row>
    <row r="112" spans="1:9">
      <c r="A112" s="4"/>
      <c r="H112" s="9"/>
      <c r="I112" s="5"/>
    </row>
    <row r="113" spans="1:9">
      <c r="A113" s="4"/>
      <c r="H113" s="9"/>
      <c r="I113" s="5"/>
    </row>
    <row r="114" spans="1:9">
      <c r="A114" s="4"/>
      <c r="H114" s="9"/>
      <c r="I114" s="5"/>
    </row>
    <row r="115" spans="1:9">
      <c r="A115" s="4"/>
      <c r="H115" s="9"/>
      <c r="I115" s="5"/>
    </row>
    <row r="116" spans="1:9">
      <c r="A116" s="4"/>
      <c r="H116" s="9"/>
      <c r="I116" s="5"/>
    </row>
    <row r="117" spans="1:9">
      <c r="A117" s="4"/>
      <c r="H117" s="9"/>
      <c r="I117" s="5"/>
    </row>
    <row r="118" spans="1:9">
      <c r="A118" s="4"/>
      <c r="H118" s="9"/>
      <c r="I118" s="5"/>
    </row>
    <row r="119" spans="1:9">
      <c r="A119" s="4"/>
      <c r="H119" s="9"/>
      <c r="I119" s="5"/>
    </row>
    <row r="120" spans="1:9">
      <c r="A120" s="4"/>
      <c r="H120" s="9"/>
      <c r="I120" s="5"/>
    </row>
    <row r="121" spans="1:9">
      <c r="A121" s="4"/>
      <c r="H121" s="9"/>
      <c r="I121" s="5"/>
    </row>
    <row r="122" spans="1:9">
      <c r="A122" s="4"/>
      <c r="H122" s="9"/>
      <c r="I122" s="5"/>
    </row>
    <row r="123" spans="1:9">
      <c r="A123" s="4"/>
      <c r="H123" s="9"/>
      <c r="I123" s="5"/>
    </row>
    <row r="124" spans="1:9">
      <c r="A124" s="4"/>
      <c r="H124" s="9"/>
      <c r="I124" s="5"/>
    </row>
    <row r="125" spans="1:9">
      <c r="A125" s="4"/>
      <c r="H125" s="9"/>
      <c r="I125" s="5"/>
    </row>
    <row r="126" spans="1:9">
      <c r="A126" s="4"/>
      <c r="H126" s="9"/>
      <c r="I126" s="5"/>
    </row>
    <row r="127" spans="1:9">
      <c r="A127" s="4"/>
      <c r="H127" s="9"/>
      <c r="I127" s="5"/>
    </row>
    <row r="128" spans="1:9">
      <c r="A128" s="4"/>
      <c r="H128" s="9"/>
      <c r="I128" s="5"/>
    </row>
    <row r="129" spans="1:9">
      <c r="A129" s="4"/>
      <c r="H129" s="9"/>
      <c r="I129" s="5"/>
    </row>
    <row r="130" spans="1:9">
      <c r="A130" s="4"/>
      <c r="H130" s="9"/>
      <c r="I130" s="5"/>
    </row>
    <row r="131" spans="1:9">
      <c r="A131" s="4"/>
      <c r="H131" s="9"/>
      <c r="I131" s="5"/>
    </row>
    <row r="132" spans="1:9">
      <c r="A132" s="4"/>
      <c r="H132" s="9"/>
      <c r="I132" s="5"/>
    </row>
    <row r="133" spans="1:9">
      <c r="A133" s="4"/>
      <c r="H133" s="9"/>
      <c r="I133" s="5"/>
    </row>
    <row r="134" spans="1:9">
      <c r="A134" s="4"/>
      <c r="H134" s="9"/>
      <c r="I134" s="5"/>
    </row>
    <row r="135" spans="1:9">
      <c r="A135" s="4"/>
      <c r="H135" s="9"/>
      <c r="I135" s="5"/>
    </row>
    <row r="136" spans="1:9">
      <c r="A136" s="4"/>
      <c r="H136" s="9"/>
      <c r="I136" s="5"/>
    </row>
    <row r="137" spans="1:9">
      <c r="A137" s="4"/>
      <c r="H137" s="9"/>
      <c r="I137" s="5"/>
    </row>
    <row r="138" spans="1:9">
      <c r="A138" s="4"/>
      <c r="H138" s="9"/>
      <c r="I138" s="5"/>
    </row>
    <row r="139" spans="1:9">
      <c r="A139" s="4"/>
      <c r="H139" s="9"/>
      <c r="I139" s="5"/>
    </row>
    <row r="140" spans="1:9">
      <c r="A140" s="4"/>
      <c r="H140" s="9"/>
      <c r="I140" s="5"/>
    </row>
    <row r="141" spans="1:9">
      <c r="A141" s="4"/>
      <c r="H141" s="9"/>
      <c r="I141" s="5"/>
    </row>
    <row r="142" spans="1:9">
      <c r="A142" s="4"/>
      <c r="H142" s="9"/>
      <c r="I142" s="5"/>
    </row>
    <row r="143" spans="1:9">
      <c r="A143" s="4"/>
      <c r="H143" s="9"/>
      <c r="I143" s="5"/>
    </row>
    <row r="144" spans="1:9">
      <c r="A144" s="4"/>
      <c r="H144" s="9"/>
      <c r="I144" s="5"/>
    </row>
    <row r="145" spans="1:9">
      <c r="A145" s="4"/>
      <c r="H145" s="9"/>
      <c r="I145" s="5"/>
    </row>
    <row r="146" spans="1:9">
      <c r="A146" s="4"/>
      <c r="H146" s="9"/>
      <c r="I146" s="5"/>
    </row>
    <row r="147" spans="1:9">
      <c r="A147" s="4"/>
      <c r="H147" s="9"/>
      <c r="I147" s="5"/>
    </row>
    <row r="148" spans="1:9">
      <c r="A148" s="4"/>
      <c r="H148" s="9"/>
      <c r="I148" s="5"/>
    </row>
    <row r="149" spans="1:9">
      <c r="A149" s="4"/>
      <c r="H149" s="9"/>
      <c r="I149" s="5"/>
    </row>
    <row r="150" spans="1:9">
      <c r="A150" s="4"/>
      <c r="H150" s="9"/>
      <c r="I150" s="5"/>
    </row>
    <row r="151" spans="1:9">
      <c r="A151" s="4"/>
      <c r="H151" s="9"/>
      <c r="I151" s="5"/>
    </row>
    <row r="152" spans="1:9">
      <c r="A152" s="4"/>
      <c r="H152" s="9"/>
      <c r="I152" s="5"/>
    </row>
    <row r="153" spans="1:9">
      <c r="A153" s="4"/>
      <c r="H153" s="9"/>
      <c r="I153" s="5"/>
    </row>
    <row r="154" spans="1:9">
      <c r="A154" s="4"/>
      <c r="H154" s="9"/>
      <c r="I154" s="5"/>
    </row>
    <row r="155" spans="1:9">
      <c r="A155" s="4"/>
      <c r="H155" s="9"/>
      <c r="I155" s="5"/>
    </row>
    <row r="156" spans="1:9">
      <c r="A156" s="4"/>
      <c r="H156" s="9"/>
      <c r="I156" s="5"/>
    </row>
    <row r="157" spans="1:9">
      <c r="A157" s="4"/>
      <c r="H157" s="9"/>
      <c r="I157" s="5"/>
    </row>
    <row r="158" spans="1:9">
      <c r="A158" s="4"/>
      <c r="H158" s="9"/>
      <c r="I158" s="5"/>
    </row>
    <row r="159" spans="1:9">
      <c r="A159" s="4"/>
      <c r="H159" s="9"/>
      <c r="I159" s="5"/>
    </row>
    <row r="160" spans="1:9">
      <c r="A160" s="4"/>
      <c r="H160" s="9"/>
      <c r="I160" s="5"/>
    </row>
    <row r="161" spans="1:9">
      <c r="A161" s="4"/>
      <c r="H161" s="9"/>
      <c r="I161" s="5"/>
    </row>
    <row r="162" spans="1:9">
      <c r="A162" s="4"/>
      <c r="H162" s="9"/>
      <c r="I162" s="5"/>
    </row>
    <row r="163" spans="1:9">
      <c r="A163" s="4"/>
      <c r="H163" s="9"/>
      <c r="I163" s="5"/>
    </row>
    <row r="164" spans="1:9">
      <c r="A164" s="4"/>
      <c r="H164" s="9"/>
      <c r="I164" s="5"/>
    </row>
    <row r="165" spans="1:9">
      <c r="A165" s="4"/>
      <c r="H165" s="9"/>
      <c r="I165" s="5"/>
    </row>
    <row r="166" spans="1:9">
      <c r="A166" s="4"/>
      <c r="H166" s="9"/>
      <c r="I166" s="5"/>
    </row>
    <row r="167" spans="1:9">
      <c r="A167" s="4"/>
      <c r="H167" s="9"/>
      <c r="I167" s="5"/>
    </row>
    <row r="168" spans="1:9">
      <c r="A168" s="4"/>
      <c r="H168" s="9"/>
      <c r="I168" s="5"/>
    </row>
    <row r="169" spans="1:9">
      <c r="A169" s="4"/>
      <c r="H169" s="9"/>
      <c r="I169" s="5"/>
    </row>
    <row r="170" spans="1:9">
      <c r="A170" s="4"/>
      <c r="H170" s="9"/>
      <c r="I170" s="5"/>
    </row>
    <row r="171" spans="1:9">
      <c r="A171" s="4"/>
      <c r="H171" s="9"/>
      <c r="I171" s="5"/>
    </row>
    <row r="172" spans="1:9">
      <c r="A172" s="4"/>
      <c r="H172" s="9"/>
      <c r="I172" s="5"/>
    </row>
    <row r="173" spans="1:9">
      <c r="A173" s="4"/>
      <c r="H173" s="9"/>
      <c r="I173" s="5"/>
    </row>
    <row r="174" spans="1:9">
      <c r="A174" s="4"/>
      <c r="H174" s="9"/>
      <c r="I174" s="5"/>
    </row>
    <row r="175" spans="1:9">
      <c r="A175" s="4"/>
      <c r="H175" s="9"/>
      <c r="I175" s="5"/>
    </row>
    <row r="176" spans="1:9">
      <c r="A176" s="4"/>
      <c r="H176" s="9"/>
      <c r="I176" s="5"/>
    </row>
    <row r="177" spans="1:9">
      <c r="A177" s="4"/>
      <c r="H177" s="9"/>
      <c r="I177" s="5"/>
    </row>
    <row r="178" spans="1:9">
      <c r="A178" s="4"/>
      <c r="H178" s="9"/>
      <c r="I178" s="5"/>
    </row>
    <row r="179" spans="1:9">
      <c r="A179" s="4"/>
      <c r="H179" s="9"/>
      <c r="I179" s="5"/>
    </row>
    <row r="180" spans="1:9">
      <c r="A180" s="4"/>
      <c r="H180" s="9"/>
      <c r="I180" s="5"/>
    </row>
    <row r="181" spans="1:9">
      <c r="A181" s="4"/>
      <c r="H181" s="9"/>
      <c r="I181" s="5"/>
    </row>
    <row r="182" spans="1:9">
      <c r="A182" s="4"/>
      <c r="H182" s="9"/>
      <c r="I182" s="5"/>
    </row>
    <row r="183" spans="1:9">
      <c r="A183" s="4"/>
      <c r="H183" s="9"/>
      <c r="I183" s="5"/>
    </row>
    <row r="184" spans="1:9">
      <c r="A184" s="4"/>
      <c r="H184" s="9"/>
      <c r="I184" s="5"/>
    </row>
    <row r="185" spans="1:9">
      <c r="A185" s="4"/>
      <c r="H185" s="9"/>
      <c r="I185" s="5"/>
    </row>
    <row r="186" spans="1:9">
      <c r="A186" s="4"/>
      <c r="H186" s="9"/>
      <c r="I186" s="5"/>
    </row>
    <row r="187" spans="1:9">
      <c r="A187" s="4"/>
      <c r="H187" s="9"/>
      <c r="I187" s="5"/>
    </row>
    <row r="188" spans="1:9">
      <c r="A188" s="4"/>
      <c r="H188" s="9"/>
      <c r="I188" s="5"/>
    </row>
    <row r="189" spans="1:9">
      <c r="A189" s="4"/>
      <c r="H189" s="9"/>
      <c r="I189" s="5"/>
    </row>
    <row r="190" spans="1:9">
      <c r="A190" s="4"/>
      <c r="H190" s="9"/>
      <c r="I190" s="5"/>
    </row>
    <row r="191" spans="1:9">
      <c r="A191" s="4"/>
      <c r="H191" s="9"/>
      <c r="I191" s="5"/>
    </row>
    <row r="192" spans="1:9">
      <c r="A192" s="4"/>
      <c r="H192" s="9"/>
      <c r="I192" s="5"/>
    </row>
    <row r="193" spans="1:9">
      <c r="A193" s="4"/>
      <c r="H193" s="9"/>
      <c r="I193" s="5"/>
    </row>
    <row r="194" spans="1:9">
      <c r="A194" s="4"/>
      <c r="H194" s="9"/>
      <c r="I194" s="5"/>
    </row>
    <row r="195" spans="1:9">
      <c r="A195" s="4"/>
      <c r="H195" s="9"/>
      <c r="I195" s="5"/>
    </row>
    <row r="196" spans="1:9">
      <c r="A196" s="4"/>
      <c r="H196" s="9"/>
      <c r="I196" s="5"/>
    </row>
    <row r="197" spans="1:9">
      <c r="A197" s="4"/>
      <c r="H197" s="9"/>
      <c r="I197" s="5"/>
    </row>
    <row r="198" spans="1:9">
      <c r="A198" s="4"/>
      <c r="H198" s="9"/>
      <c r="I198" s="5"/>
    </row>
    <row r="199" spans="1:9">
      <c r="A199" s="4"/>
      <c r="H199" s="9"/>
      <c r="I199" s="5"/>
    </row>
    <row r="200" spans="1:9">
      <c r="A200" s="4"/>
      <c r="H200" s="9"/>
      <c r="I200" s="5"/>
    </row>
    <row r="201" spans="1:9">
      <c r="A201" s="4"/>
      <c r="H201" s="9"/>
      <c r="I201" s="5"/>
    </row>
    <row r="202" spans="1:9">
      <c r="A202" s="4"/>
      <c r="H202" s="9"/>
      <c r="I202" s="5"/>
    </row>
    <row r="203" spans="1:9">
      <c r="A203" s="4"/>
      <c r="H203" s="9"/>
      <c r="I203" s="5"/>
    </row>
    <row r="204" spans="1:9">
      <c r="A204" s="4"/>
      <c r="H204" s="9"/>
      <c r="I204" s="5"/>
    </row>
    <row r="205" spans="1:9">
      <c r="A205" s="4"/>
      <c r="H205" s="9"/>
      <c r="I205" s="5"/>
    </row>
    <row r="206" spans="1:9">
      <c r="A206" s="4"/>
      <c r="H206" s="9"/>
      <c r="I206" s="5"/>
    </row>
    <row r="207" spans="1:9">
      <c r="A207" s="4"/>
      <c r="H207" s="9"/>
      <c r="I207" s="5"/>
    </row>
    <row r="208" spans="1:9">
      <c r="A208" s="4"/>
      <c r="H208" s="9"/>
      <c r="I208" s="5"/>
    </row>
    <row r="209" spans="1:9">
      <c r="A209" s="4"/>
      <c r="H209" s="9"/>
      <c r="I209" s="5"/>
    </row>
    <row r="210" spans="1:9">
      <c r="A210" s="4"/>
      <c r="H210" s="9"/>
      <c r="I210" s="5"/>
    </row>
    <row r="211" spans="1:9">
      <c r="A211" s="4"/>
      <c r="H211" s="9"/>
      <c r="I211" s="5"/>
    </row>
    <row r="212" spans="1:9">
      <c r="A212" s="4"/>
      <c r="H212" s="9"/>
      <c r="I212" s="5"/>
    </row>
    <row r="213" spans="1:9">
      <c r="A213" s="4"/>
      <c r="H213" s="9"/>
      <c r="I213" s="5"/>
    </row>
    <row r="214" spans="1:9">
      <c r="A214" s="4"/>
      <c r="H214" s="9"/>
      <c r="I214" s="5"/>
    </row>
    <row r="215" spans="1:9">
      <c r="A215" s="4"/>
      <c r="H215" s="9"/>
      <c r="I215" s="5"/>
    </row>
    <row r="216" spans="1:9">
      <c r="A216" s="4"/>
      <c r="H216" s="9"/>
      <c r="I216" s="5"/>
    </row>
    <row r="217" spans="1:9">
      <c r="A217" s="4"/>
      <c r="H217" s="9"/>
      <c r="I217" s="5"/>
    </row>
    <row r="218" spans="1:9">
      <c r="A218" s="4"/>
      <c r="H218" s="9"/>
      <c r="I218" s="5"/>
    </row>
    <row r="219" spans="1:9">
      <c r="A219" s="4"/>
      <c r="H219" s="9"/>
      <c r="I219" s="5"/>
    </row>
    <row r="220" spans="1:9">
      <c r="A220" s="4"/>
      <c r="H220" s="9"/>
      <c r="I220" s="5"/>
    </row>
    <row r="221" spans="1:9">
      <c r="A221" s="4"/>
      <c r="H221" s="9"/>
      <c r="I221" s="5"/>
    </row>
    <row r="222" spans="1:9">
      <c r="A222" s="4"/>
      <c r="H222" s="9"/>
      <c r="I222" s="5"/>
    </row>
    <row r="223" spans="1:9">
      <c r="A223" s="4"/>
      <c r="H223" s="9"/>
      <c r="I223" s="5"/>
    </row>
    <row r="224" spans="1:9">
      <c r="A224" s="4"/>
      <c r="H224" s="9"/>
      <c r="I224" s="5"/>
    </row>
    <row r="225" spans="1:9">
      <c r="A225" s="4"/>
      <c r="H225" s="9"/>
      <c r="I225" s="5"/>
    </row>
    <row r="226" spans="1:9">
      <c r="A226" s="4"/>
      <c r="H226" s="9"/>
      <c r="I226" s="5"/>
    </row>
    <row r="227" spans="1:9">
      <c r="A227" s="4"/>
      <c r="H227" s="9"/>
      <c r="I227" s="5"/>
    </row>
    <row r="228" spans="1:9">
      <c r="A228" s="4"/>
      <c r="H228" s="9"/>
      <c r="I228" s="5"/>
    </row>
    <row r="229" spans="1:9">
      <c r="A229" s="4"/>
      <c r="H229" s="9"/>
      <c r="I229" s="5"/>
    </row>
    <row r="230" spans="1:9">
      <c r="A230" s="4"/>
      <c r="H230" s="9"/>
      <c r="I230" s="5"/>
    </row>
    <row r="231" spans="1:9">
      <c r="A231" s="4"/>
      <c r="H231" s="9"/>
      <c r="I231" s="5"/>
    </row>
    <row r="232" spans="1:9">
      <c r="A232" s="4"/>
      <c r="H232" s="9"/>
      <c r="I232" s="5"/>
    </row>
    <row r="233" spans="1:9">
      <c r="A233" s="4"/>
      <c r="H233" s="9"/>
      <c r="I233" s="5"/>
    </row>
    <row r="234" spans="1:9">
      <c r="A234" s="4"/>
      <c r="H234" s="9"/>
      <c r="I234" s="5"/>
    </row>
    <row r="235" spans="1:9">
      <c r="A235" s="4"/>
      <c r="H235" s="9"/>
      <c r="I235" s="5"/>
    </row>
    <row r="236" spans="1:9">
      <c r="A236" s="4"/>
      <c r="H236" s="9"/>
      <c r="I236" s="5"/>
    </row>
    <row r="237" spans="1:9">
      <c r="A237" s="4"/>
      <c r="H237" s="9"/>
      <c r="I237" s="5"/>
    </row>
    <row r="238" spans="1:9">
      <c r="A238" s="4"/>
      <c r="H238" s="9"/>
      <c r="I238" s="5"/>
    </row>
    <row r="239" spans="1:9">
      <c r="A239" s="4"/>
      <c r="H239" s="9"/>
      <c r="I239" s="5"/>
    </row>
    <row r="240" spans="1:9">
      <c r="A240" s="4"/>
      <c r="H240" s="9"/>
      <c r="I240" s="5"/>
    </row>
    <row r="241" spans="1:9">
      <c r="A241" s="4"/>
      <c r="H241" s="9"/>
      <c r="I241" s="5"/>
    </row>
    <row r="242" spans="1:9">
      <c r="A242" s="4"/>
      <c r="H242" s="9"/>
      <c r="I242" s="5"/>
    </row>
    <row r="243" spans="1:9">
      <c r="A243" s="4"/>
      <c r="H243" s="9"/>
      <c r="I243" s="5"/>
    </row>
    <row r="244" spans="1:9">
      <c r="A244" s="4"/>
      <c r="H244" s="9"/>
      <c r="I244" s="5"/>
    </row>
    <row r="245" spans="1:9">
      <c r="A245" s="4"/>
      <c r="H245" s="9"/>
      <c r="I245" s="5"/>
    </row>
    <row r="246" spans="1:9">
      <c r="A246" s="4"/>
      <c r="H246" s="9"/>
      <c r="I246" s="5"/>
    </row>
    <row r="247" spans="1:9">
      <c r="A247" s="4"/>
      <c r="H247" s="9"/>
      <c r="I247" s="5"/>
    </row>
    <row r="248" spans="1:9">
      <c r="A248" s="4"/>
      <c r="H248" s="9"/>
      <c r="I248" s="5"/>
    </row>
    <row r="249" spans="1:9">
      <c r="A249" s="4"/>
      <c r="H249" s="9"/>
      <c r="I249" s="5"/>
    </row>
    <row r="250" spans="1:9">
      <c r="A250" s="4"/>
      <c r="H250" s="9"/>
      <c r="I250" s="5"/>
    </row>
    <row r="251" spans="1:9">
      <c r="A251" s="4"/>
      <c r="H251" s="9"/>
      <c r="I251" s="5"/>
    </row>
    <row r="252" spans="1:9">
      <c r="A252" s="4"/>
      <c r="H252" s="9"/>
      <c r="I252" s="5"/>
    </row>
    <row r="253" spans="1:9">
      <c r="A253" s="4"/>
      <c r="H253" s="9"/>
      <c r="I253" s="5"/>
    </row>
    <row r="254" spans="1:9">
      <c r="A254" s="4"/>
      <c r="H254" s="9"/>
      <c r="I254" s="5"/>
    </row>
    <row r="255" spans="1:9">
      <c r="A255" s="4"/>
      <c r="H255" s="9"/>
      <c r="I255" s="5"/>
    </row>
    <row r="256" spans="1:9">
      <c r="A256" s="4"/>
      <c r="H256" s="9"/>
      <c r="I256" s="5"/>
    </row>
    <row r="257" spans="1:9">
      <c r="A257" s="4"/>
      <c r="H257" s="9"/>
      <c r="I257" s="5"/>
    </row>
    <row r="258" spans="1:9">
      <c r="A258" s="4"/>
      <c r="H258" s="9"/>
      <c r="I258" s="5"/>
    </row>
    <row r="259" spans="1:9">
      <c r="A259" s="4"/>
      <c r="H259" s="9"/>
      <c r="I259" s="5"/>
    </row>
    <row r="260" spans="1:9">
      <c r="A260" s="4"/>
      <c r="H260" s="9"/>
      <c r="I260" s="5"/>
    </row>
    <row r="261" spans="1:9">
      <c r="A261" s="4"/>
      <c r="H261" s="9"/>
      <c r="I261" s="5"/>
    </row>
    <row r="262" spans="1:9">
      <c r="A262" s="4"/>
      <c r="H262" s="9"/>
      <c r="I262" s="5"/>
    </row>
    <row r="263" spans="1:9">
      <c r="A263" s="4"/>
      <c r="H263" s="9"/>
      <c r="I263" s="5"/>
    </row>
    <row r="264" spans="1:9">
      <c r="A264" s="4"/>
      <c r="H264" s="9"/>
      <c r="I264" s="5"/>
    </row>
    <row r="265" spans="1:9">
      <c r="A265" s="4"/>
      <c r="H265" s="9"/>
      <c r="I265" s="5"/>
    </row>
    <row r="266" spans="1:9">
      <c r="A266" s="4"/>
      <c r="H266" s="9"/>
      <c r="I266" s="5"/>
    </row>
    <row r="267" spans="1:9">
      <c r="A267" s="4"/>
      <c r="H267" s="9"/>
      <c r="I267" s="5"/>
    </row>
    <row r="268" spans="1:9">
      <c r="A268" s="4"/>
      <c r="H268" s="9"/>
      <c r="I268" s="5"/>
    </row>
    <row r="269" spans="1:9">
      <c r="A269" s="4"/>
      <c r="H269" s="9"/>
      <c r="I269" s="5"/>
    </row>
    <row r="270" spans="1:9">
      <c r="A270" s="4"/>
      <c r="H270" s="9"/>
      <c r="I270" s="5"/>
    </row>
    <row r="271" spans="1:9">
      <c r="A271" s="4"/>
      <c r="H271" s="9"/>
      <c r="I271" s="5"/>
    </row>
    <row r="272" spans="1:9">
      <c r="A272" s="4"/>
      <c r="H272" s="9"/>
      <c r="I272" s="5"/>
    </row>
    <row r="273" spans="1:9">
      <c r="A273" s="4"/>
      <c r="H273" s="9"/>
      <c r="I273" s="5"/>
    </row>
    <row r="274" spans="1:9">
      <c r="A274" s="4"/>
      <c r="H274" s="9"/>
      <c r="I274" s="5"/>
    </row>
    <row r="275" spans="1:9">
      <c r="A275" s="4"/>
      <c r="H275" s="9"/>
      <c r="I275" s="5"/>
    </row>
    <row r="276" spans="1:9">
      <c r="A276" s="4"/>
      <c r="H276" s="9"/>
      <c r="I276" s="5"/>
    </row>
    <row r="277" spans="1:9">
      <c r="A277" s="4"/>
      <c r="H277" s="9"/>
      <c r="I277" s="5"/>
    </row>
    <row r="278" spans="1:9">
      <c r="A278" s="4"/>
      <c r="H278" s="9"/>
      <c r="I278" s="5"/>
    </row>
    <row r="279" spans="1:9">
      <c r="A279" s="4"/>
      <c r="H279" s="9"/>
      <c r="I279" s="5"/>
    </row>
    <row r="280" spans="1:9">
      <c r="A280" s="4"/>
      <c r="H280" s="9"/>
      <c r="I280" s="5"/>
    </row>
    <row r="281" spans="1:9">
      <c r="A281" s="4"/>
      <c r="H281" s="9"/>
      <c r="I281" s="5"/>
    </row>
    <row r="282" spans="1:9">
      <c r="A282" s="4"/>
      <c r="H282" s="9"/>
      <c r="I282" s="5"/>
    </row>
    <row r="283" spans="1:9">
      <c r="A283" s="4"/>
      <c r="H283" s="9"/>
      <c r="I283" s="5"/>
    </row>
    <row r="284" spans="1:9">
      <c r="A284" s="4"/>
      <c r="H284" s="9"/>
      <c r="I284" s="5"/>
    </row>
    <row r="285" spans="1:9">
      <c r="A285" s="4"/>
      <c r="H285" s="9"/>
      <c r="I285" s="5"/>
    </row>
    <row r="286" spans="1:9">
      <c r="A286" s="4"/>
      <c r="H286" s="9"/>
      <c r="I286" s="5"/>
    </row>
    <row r="287" spans="1:9">
      <c r="A287" s="4"/>
      <c r="H287" s="9"/>
      <c r="I287" s="5"/>
    </row>
    <row r="288" spans="1:9">
      <c r="A288" s="4"/>
      <c r="H288" s="9"/>
      <c r="I288" s="5"/>
    </row>
    <row r="289" spans="1:9">
      <c r="A289" s="4"/>
      <c r="H289" s="9"/>
      <c r="I289" s="5"/>
    </row>
    <row r="290" spans="1:9">
      <c r="A290" s="4"/>
      <c r="H290" s="9"/>
      <c r="I290" s="5"/>
    </row>
    <row r="291" spans="1:9">
      <c r="A291" s="4"/>
      <c r="H291" s="9"/>
      <c r="I291" s="5"/>
    </row>
    <row r="292" spans="1:9">
      <c r="A292" s="4"/>
      <c r="H292" s="9"/>
      <c r="I292" s="5"/>
    </row>
    <row r="293" spans="1:9">
      <c r="A293" s="4"/>
      <c r="H293" s="9"/>
      <c r="I293" s="5"/>
    </row>
    <row r="294" spans="1:9">
      <c r="A294" s="4"/>
      <c r="H294" s="9"/>
      <c r="I294" s="5"/>
    </row>
    <row r="295" spans="1:9">
      <c r="A295" s="4"/>
      <c r="H295" s="9"/>
      <c r="I295" s="5"/>
    </row>
    <row r="296" spans="1:9">
      <c r="A296" s="4"/>
      <c r="H296" s="9"/>
      <c r="I296" s="5"/>
    </row>
    <row r="297" spans="1:9">
      <c r="A297" s="4"/>
      <c r="H297" s="9"/>
      <c r="I297" s="5"/>
    </row>
    <row r="298" spans="1:9">
      <c r="A298" s="4"/>
      <c r="H298" s="9"/>
      <c r="I298" s="5"/>
    </row>
    <row r="299" spans="1:9">
      <c r="A299" s="4"/>
      <c r="H299" s="9"/>
      <c r="I299" s="5"/>
    </row>
    <row r="300" spans="1:9">
      <c r="A300" s="4"/>
      <c r="H300" s="9"/>
      <c r="I300" s="5"/>
    </row>
    <row r="301" spans="1:9">
      <c r="A301" s="4"/>
      <c r="H301" s="9"/>
      <c r="I301" s="5"/>
    </row>
    <row r="302" spans="1:9">
      <c r="A302" s="4"/>
      <c r="H302" s="9"/>
      <c r="I302" s="5"/>
    </row>
    <row r="303" spans="1:9">
      <c r="A303" s="4"/>
      <c r="H303" s="9"/>
      <c r="I303" s="5"/>
    </row>
    <row r="304" spans="1:9">
      <c r="A304" s="4"/>
      <c r="H304" s="9"/>
      <c r="I304" s="5"/>
    </row>
    <row r="305" spans="1:9">
      <c r="A305" s="4"/>
      <c r="H305" s="9"/>
      <c r="I305" s="5"/>
    </row>
    <row r="306" spans="1:9">
      <c r="A306" s="4"/>
      <c r="H306" s="9"/>
      <c r="I306" s="5"/>
    </row>
    <row r="307" spans="1:9">
      <c r="A307" s="4"/>
      <c r="H307" s="9"/>
      <c r="I307" s="5"/>
    </row>
    <row r="308" spans="1:9">
      <c r="A308" s="4"/>
      <c r="H308" s="9"/>
      <c r="I308" s="5"/>
    </row>
    <row r="309" spans="1:9">
      <c r="A309" s="4"/>
      <c r="H309" s="9"/>
      <c r="I309" s="5"/>
    </row>
    <row r="310" spans="1:9">
      <c r="A310" s="4"/>
      <c r="H310" s="9"/>
      <c r="I310" s="5"/>
    </row>
    <row r="311" spans="1:9">
      <c r="A311" s="4"/>
      <c r="H311" s="9"/>
      <c r="I311" s="5"/>
    </row>
    <row r="312" spans="1:9">
      <c r="A312" s="4"/>
      <c r="H312" s="9"/>
      <c r="I312" s="5"/>
    </row>
    <row r="313" spans="1:9">
      <c r="A313" s="4"/>
      <c r="H313" s="9"/>
      <c r="I313" s="5"/>
    </row>
    <row r="314" spans="1:9">
      <c r="A314" s="4"/>
      <c r="H314" s="9"/>
      <c r="I314" s="5"/>
    </row>
    <row r="315" spans="1:9">
      <c r="A315" s="4"/>
      <c r="H315" s="9"/>
      <c r="I315" s="5"/>
    </row>
    <row r="316" spans="1:9">
      <c r="A316" s="4"/>
      <c r="H316" s="9"/>
      <c r="I316" s="5"/>
    </row>
    <row r="317" spans="1:9">
      <c r="A317" s="4"/>
      <c r="H317" s="9"/>
      <c r="I317" s="5"/>
    </row>
    <row r="318" spans="1:9">
      <c r="A318" s="4"/>
      <c r="H318" s="9"/>
      <c r="I318" s="5"/>
    </row>
    <row r="319" spans="1:9">
      <c r="A319" s="4"/>
      <c r="H319" s="9"/>
      <c r="I319" s="5"/>
    </row>
    <row r="320" spans="1:9">
      <c r="A320" s="4"/>
      <c r="H320" s="9"/>
      <c r="I320" s="5"/>
    </row>
    <row r="321" spans="1:9">
      <c r="A321" s="4"/>
      <c r="H321" s="9"/>
      <c r="I321" s="5"/>
    </row>
    <row r="322" spans="1:9">
      <c r="A322" s="4"/>
      <c r="H322" s="9"/>
      <c r="I322" s="5"/>
    </row>
    <row r="323" spans="1:9">
      <c r="A323" s="4"/>
      <c r="H323" s="9"/>
      <c r="I323" s="5"/>
    </row>
    <row r="324" spans="1:9">
      <c r="A324" s="4"/>
      <c r="H324" s="9"/>
      <c r="I324" s="5"/>
    </row>
    <row r="325" spans="1:9">
      <c r="A325" s="4"/>
      <c r="H325" s="9"/>
      <c r="I325" s="5"/>
    </row>
    <row r="326" spans="1:9">
      <c r="A326" s="4"/>
      <c r="H326" s="9"/>
      <c r="I326" s="5"/>
    </row>
    <row r="327" spans="1:9">
      <c r="A327" s="4"/>
      <c r="H327" s="9"/>
      <c r="I327" s="5"/>
    </row>
    <row r="328" spans="1:9">
      <c r="A328" s="4"/>
      <c r="H328" s="9"/>
      <c r="I328" s="5"/>
    </row>
    <row r="329" spans="1:9">
      <c r="A329" s="4"/>
      <c r="H329" s="9"/>
      <c r="I329" s="5"/>
    </row>
    <row r="330" spans="1:9">
      <c r="A330" s="4"/>
      <c r="H330" s="9"/>
      <c r="I330" s="5"/>
    </row>
    <row r="331" spans="1:9">
      <c r="A331" s="4"/>
      <c r="H331" s="9"/>
      <c r="I331" s="5"/>
    </row>
    <row r="332" spans="1:9">
      <c r="A332" s="4"/>
      <c r="H332" s="9"/>
      <c r="I332" s="5"/>
    </row>
    <row r="333" spans="1:9">
      <c r="A333" s="4"/>
      <c r="H333" s="9"/>
      <c r="I333" s="5"/>
    </row>
    <row r="334" spans="1:9">
      <c r="A334" s="4"/>
      <c r="H334" s="9"/>
      <c r="I334" s="5"/>
    </row>
    <row r="335" spans="1:9">
      <c r="A335" s="4"/>
      <c r="H335" s="9"/>
      <c r="I335" s="5"/>
    </row>
    <row r="336" spans="1:9">
      <c r="A336" s="4"/>
      <c r="H336" s="9"/>
      <c r="I336" s="5"/>
    </row>
    <row r="337" spans="1:9">
      <c r="A337" s="4"/>
      <c r="H337" s="9"/>
      <c r="I337" s="5"/>
    </row>
    <row r="338" spans="1:9">
      <c r="A338" s="4"/>
      <c r="H338" s="9"/>
      <c r="I338" s="5"/>
    </row>
    <row r="339" spans="1:9">
      <c r="A339" s="4"/>
      <c r="H339" s="9"/>
      <c r="I339" s="5"/>
    </row>
    <row r="340" spans="1:9">
      <c r="A340" s="4"/>
      <c r="H340" s="9"/>
      <c r="I340" s="5"/>
    </row>
    <row r="341" spans="1:9">
      <c r="A341" s="4"/>
      <c r="H341" s="9"/>
      <c r="I341" s="5"/>
    </row>
    <row r="342" spans="1:9">
      <c r="A342" s="4"/>
      <c r="H342" s="9"/>
      <c r="I342" s="5"/>
    </row>
    <row r="343" spans="1:9">
      <c r="A343" s="4"/>
      <c r="H343" s="9"/>
      <c r="I343" s="5"/>
    </row>
    <row r="344" spans="1:9">
      <c r="A344" s="4"/>
      <c r="H344" s="9"/>
      <c r="I344" s="5"/>
    </row>
    <row r="345" spans="1:9">
      <c r="A345" s="4"/>
      <c r="H345" s="9"/>
      <c r="I345" s="5"/>
    </row>
    <row r="346" spans="1:9">
      <c r="A346" s="4"/>
      <c r="H346" s="9"/>
      <c r="I346" s="5"/>
    </row>
    <row r="347" spans="1:9">
      <c r="A347" s="4"/>
      <c r="H347" s="9"/>
      <c r="I347" s="5"/>
    </row>
    <row r="348" spans="1:9">
      <c r="A348" s="4"/>
      <c r="H348" s="9"/>
      <c r="I348" s="5"/>
    </row>
    <row r="349" spans="1:9">
      <c r="A349" s="4"/>
      <c r="H349" s="9"/>
      <c r="I349" s="5"/>
    </row>
    <row r="350" spans="1:9">
      <c r="A350" s="4"/>
      <c r="H350" s="9"/>
      <c r="I350" s="5"/>
    </row>
    <row r="351" spans="1:9">
      <c r="A351" s="4"/>
      <c r="H351" s="9"/>
      <c r="I351" s="5"/>
    </row>
    <row r="352" spans="1:9">
      <c r="A352" s="4"/>
      <c r="H352" s="9"/>
      <c r="I352" s="5"/>
    </row>
    <row r="353" spans="1:9">
      <c r="A353" s="4"/>
      <c r="H353" s="9"/>
      <c r="I353" s="5"/>
    </row>
    <row r="354" spans="1:9">
      <c r="A354" s="4"/>
      <c r="H354" s="9"/>
      <c r="I354" s="5"/>
    </row>
    <row r="355" spans="1:9">
      <c r="A355" s="4"/>
      <c r="H355" s="9"/>
      <c r="I355" s="5"/>
    </row>
    <row r="356" spans="1:9">
      <c r="A356" s="4"/>
      <c r="H356" s="9"/>
      <c r="I356" s="5"/>
    </row>
    <row r="357" spans="1:9">
      <c r="A357" s="4"/>
      <c r="H357" s="9"/>
      <c r="I357" s="5"/>
    </row>
    <row r="358" spans="1:9">
      <c r="A358" s="4"/>
      <c r="H358" s="9"/>
      <c r="I358" s="5"/>
    </row>
    <row r="359" spans="1:9">
      <c r="A359" s="4"/>
      <c r="H359" s="9"/>
      <c r="I359" s="5"/>
    </row>
    <row r="360" spans="1:9">
      <c r="A360" s="4"/>
      <c r="H360" s="9"/>
      <c r="I360" s="5"/>
    </row>
    <row r="361" spans="1:9">
      <c r="A361" s="4"/>
      <c r="H361" s="9"/>
      <c r="I361" s="5"/>
    </row>
    <row r="362" spans="1:9">
      <c r="A362" s="4"/>
      <c r="H362" s="9"/>
      <c r="I362" s="5"/>
    </row>
    <row r="363" spans="1:9">
      <c r="A363" s="4"/>
      <c r="H363" s="9"/>
      <c r="I363" s="5"/>
    </row>
    <row r="364" spans="1:9">
      <c r="A364" s="4"/>
      <c r="H364" s="9"/>
      <c r="I364" s="5"/>
    </row>
    <row r="365" spans="1:9">
      <c r="A365" s="4"/>
      <c r="H365" s="9"/>
      <c r="I365" s="5"/>
    </row>
    <row r="366" spans="1:9">
      <c r="A366" s="4"/>
      <c r="H366" s="9"/>
      <c r="I366" s="5"/>
    </row>
    <row r="367" spans="1:9">
      <c r="A367" s="4"/>
      <c r="H367" s="9"/>
      <c r="I367" s="5"/>
    </row>
    <row r="368" spans="1:9">
      <c r="A368" s="4"/>
      <c r="H368" s="9"/>
      <c r="I368" s="5"/>
    </row>
    <row r="369" spans="1:9">
      <c r="A369" s="4"/>
      <c r="H369" s="9"/>
      <c r="I369" s="5"/>
    </row>
    <row r="370" spans="1:9">
      <c r="A370" s="4"/>
      <c r="H370" s="9"/>
      <c r="I370" s="5"/>
    </row>
    <row r="371" spans="1:9">
      <c r="A371" s="4"/>
      <c r="H371" s="9"/>
      <c r="I371" s="5"/>
    </row>
    <row r="372" spans="1:9">
      <c r="A372" s="4"/>
      <c r="H372" s="9"/>
      <c r="I372" s="5"/>
    </row>
    <row r="373" spans="1:9">
      <c r="A373" s="4"/>
      <c r="H373" s="9"/>
      <c r="I373" s="5"/>
    </row>
    <row r="374" spans="1:9">
      <c r="A374" s="4"/>
      <c r="H374" s="9"/>
      <c r="I374" s="5"/>
    </row>
    <row r="375" spans="1:9">
      <c r="A375" s="4"/>
      <c r="H375" s="9"/>
      <c r="I375" s="5"/>
    </row>
    <row r="376" spans="1:9">
      <c r="A376" s="4"/>
      <c r="H376" s="9"/>
      <c r="I376" s="5"/>
    </row>
    <row r="377" spans="1:9">
      <c r="A377" s="4"/>
      <c r="H377" s="9"/>
      <c r="I377" s="5"/>
    </row>
    <row r="378" spans="1:9">
      <c r="A378" s="4"/>
      <c r="H378" s="9"/>
      <c r="I378" s="5"/>
    </row>
    <row r="379" spans="1:9">
      <c r="A379" s="4"/>
      <c r="H379" s="9"/>
      <c r="I379" s="5"/>
    </row>
    <row r="380" spans="1:9">
      <c r="A380" s="4"/>
      <c r="H380" s="9"/>
      <c r="I380" s="5"/>
    </row>
    <row r="381" spans="1:9">
      <c r="A381" s="4"/>
      <c r="H381" s="9"/>
      <c r="I381" s="5"/>
    </row>
    <row r="382" spans="1:9">
      <c r="A382" s="4"/>
      <c r="H382" s="9"/>
      <c r="I382" s="5"/>
    </row>
    <row r="383" spans="1:9">
      <c r="A383" s="4"/>
      <c r="H383" s="9"/>
      <c r="I383" s="5"/>
    </row>
    <row r="384" spans="1:9">
      <c r="A384" s="4"/>
      <c r="H384" s="9"/>
      <c r="I384" s="5"/>
    </row>
    <row r="385" spans="1:9">
      <c r="A385" s="4"/>
      <c r="H385" s="9"/>
      <c r="I385" s="5"/>
    </row>
    <row r="386" spans="1:9">
      <c r="A386" s="4"/>
      <c r="H386" s="9"/>
      <c r="I386" s="5"/>
    </row>
    <row r="387" spans="1:9">
      <c r="A387" s="4"/>
      <c r="H387" s="9"/>
      <c r="I387" s="5"/>
    </row>
    <row r="388" spans="1:9">
      <c r="A388" s="4"/>
      <c r="H388" s="9"/>
      <c r="I388" s="5"/>
    </row>
    <row r="389" spans="1:9">
      <c r="A389" s="4"/>
      <c r="H389" s="9"/>
      <c r="I389" s="5"/>
    </row>
    <row r="390" spans="1:9">
      <c r="A390" s="4"/>
      <c r="H390" s="9"/>
      <c r="I390" s="5"/>
    </row>
    <row r="391" spans="1:9">
      <c r="A391" s="4"/>
      <c r="H391" s="9"/>
      <c r="I391" s="5"/>
    </row>
    <row r="392" spans="1:9">
      <c r="A392" s="4"/>
      <c r="H392" s="9"/>
      <c r="I392" s="5"/>
    </row>
    <row r="393" spans="1:9">
      <c r="A393" s="4"/>
      <c r="H393" s="9"/>
      <c r="I393" s="5"/>
    </row>
    <row r="394" spans="1:9">
      <c r="A394" s="4"/>
      <c r="H394" s="9"/>
      <c r="I394" s="5"/>
    </row>
    <row r="395" spans="1:9">
      <c r="A395" s="4"/>
      <c r="H395" s="9"/>
      <c r="I395" s="5"/>
    </row>
    <row r="396" spans="1:9">
      <c r="A396" s="4"/>
      <c r="H396" s="9"/>
      <c r="I396" s="5"/>
    </row>
    <row r="397" spans="1:9">
      <c r="A397" s="4"/>
      <c r="H397" s="9"/>
      <c r="I397" s="5"/>
    </row>
    <row r="398" spans="1:9">
      <c r="A398" s="4"/>
      <c r="H398" s="9"/>
      <c r="I398" s="5"/>
    </row>
    <row r="399" spans="1:9">
      <c r="A399" s="4"/>
      <c r="H399" s="9"/>
      <c r="I399" s="5"/>
    </row>
    <row r="400" spans="1:9">
      <c r="A400" s="4"/>
      <c r="H400" s="9"/>
      <c r="I400" s="5"/>
    </row>
    <row r="401" spans="1:9">
      <c r="A401" s="4"/>
      <c r="H401" s="9"/>
      <c r="I401" s="5"/>
    </row>
    <row r="402" spans="1:9">
      <c r="A402" s="4"/>
      <c r="H402" s="9"/>
      <c r="I402" s="5"/>
    </row>
    <row r="403" spans="1:9">
      <c r="A403" s="4"/>
      <c r="H403" s="9"/>
      <c r="I403" s="5"/>
    </row>
    <row r="404" spans="1:9">
      <c r="A404" s="4"/>
      <c r="H404" s="9"/>
      <c r="I404" s="5"/>
    </row>
    <row r="405" spans="1:9">
      <c r="A405" s="4"/>
      <c r="H405" s="9"/>
      <c r="I405" s="5"/>
    </row>
    <row r="406" spans="1:9">
      <c r="A406" s="4"/>
      <c r="H406" s="9"/>
      <c r="I406" s="5"/>
    </row>
    <row r="407" spans="1:9">
      <c r="A407" s="4"/>
      <c r="H407" s="9"/>
      <c r="I407" s="5"/>
    </row>
    <row r="408" spans="1:9">
      <c r="A408" s="4"/>
      <c r="H408" s="9"/>
      <c r="I408" s="5"/>
    </row>
    <row r="409" spans="1:9">
      <c r="A409" s="4"/>
      <c r="H409" s="9"/>
      <c r="I409" s="5"/>
    </row>
    <row r="410" spans="1:9">
      <c r="A410" s="4"/>
      <c r="H410" s="9"/>
      <c r="I410" s="5"/>
    </row>
    <row r="411" spans="1:9">
      <c r="A411" s="4"/>
      <c r="H411" s="9"/>
      <c r="I411" s="5"/>
    </row>
    <row r="412" spans="1:9">
      <c r="A412" s="4"/>
      <c r="H412" s="9"/>
      <c r="I412" s="5"/>
    </row>
    <row r="413" spans="1:9">
      <c r="A413" s="4"/>
      <c r="H413" s="9"/>
      <c r="I413" s="5"/>
    </row>
    <row r="414" spans="1:9">
      <c r="A414" s="4"/>
      <c r="H414" s="9"/>
      <c r="I414" s="5"/>
    </row>
    <row r="415" spans="1:9">
      <c r="A415" s="4"/>
      <c r="H415" s="9"/>
      <c r="I415" s="5"/>
    </row>
    <row r="416" spans="1:9">
      <c r="A416" s="4"/>
      <c r="H416" s="9"/>
      <c r="I416" s="5"/>
    </row>
    <row r="417" spans="1:9">
      <c r="A417" s="4"/>
      <c r="H417" s="9"/>
      <c r="I417" s="5"/>
    </row>
    <row r="418" spans="1:9">
      <c r="A418" s="4"/>
      <c r="H418" s="9"/>
      <c r="I418" s="5"/>
    </row>
    <row r="419" spans="1:9">
      <c r="A419" s="4"/>
      <c r="H419" s="9"/>
      <c r="I419" s="5"/>
    </row>
    <row r="420" spans="1:9">
      <c r="A420" s="4"/>
      <c r="H420" s="9"/>
      <c r="I420" s="5"/>
    </row>
    <row r="421" spans="1:9">
      <c r="A421" s="4"/>
      <c r="H421" s="9"/>
      <c r="I421" s="5"/>
    </row>
    <row r="422" spans="1:9">
      <c r="A422" s="4"/>
      <c r="H422" s="9"/>
      <c r="I422" s="5"/>
    </row>
    <row r="423" spans="1:9">
      <c r="A423" s="4"/>
      <c r="H423" s="9"/>
      <c r="I423" s="5"/>
    </row>
    <row r="424" spans="1:9">
      <c r="A424" s="4"/>
      <c r="H424" s="9"/>
      <c r="I424" s="5"/>
    </row>
    <row r="425" spans="1:9">
      <c r="A425" s="4"/>
      <c r="H425" s="9"/>
      <c r="I425" s="5"/>
    </row>
    <row r="426" spans="1:9">
      <c r="A426" s="4"/>
      <c r="H426" s="9"/>
      <c r="I426" s="5"/>
    </row>
    <row r="427" spans="1:9">
      <c r="A427" s="4"/>
      <c r="H427" s="9"/>
      <c r="I427" s="5"/>
    </row>
    <row r="428" spans="1:9">
      <c r="A428" s="4"/>
      <c r="H428" s="9"/>
      <c r="I428" s="5"/>
    </row>
    <row r="429" spans="1:9">
      <c r="A429" s="4"/>
      <c r="H429" s="9"/>
      <c r="I429" s="5"/>
    </row>
    <row r="430" spans="1:9">
      <c r="A430" s="4"/>
      <c r="H430" s="9"/>
      <c r="I430" s="5"/>
    </row>
    <row r="431" spans="1:9">
      <c r="A431" s="4"/>
      <c r="H431" s="9"/>
      <c r="I431" s="5"/>
    </row>
    <row r="432" spans="1:9">
      <c r="A432" s="4"/>
      <c r="H432" s="9"/>
      <c r="I432" s="5"/>
    </row>
    <row r="433" spans="1:9">
      <c r="A433" s="4"/>
      <c r="H433" s="9"/>
      <c r="I433" s="5"/>
    </row>
    <row r="434" spans="1:9">
      <c r="A434" s="4"/>
      <c r="H434" s="9"/>
      <c r="I434" s="5"/>
    </row>
    <row r="435" spans="1:9">
      <c r="A435" s="4"/>
      <c r="H435" s="9"/>
      <c r="I435" s="5"/>
    </row>
    <row r="436" spans="1:9">
      <c r="A436" s="4"/>
      <c r="H436" s="9"/>
      <c r="I436" s="5"/>
    </row>
    <row r="437" spans="1:9">
      <c r="A437" s="4"/>
      <c r="H437" s="9"/>
      <c r="I437" s="5"/>
    </row>
    <row r="438" spans="1:9">
      <c r="A438" s="4"/>
      <c r="H438" s="9"/>
      <c r="I438" s="5"/>
    </row>
    <row r="439" spans="1:9">
      <c r="A439" s="4"/>
      <c r="H439" s="9"/>
      <c r="I439" s="5"/>
    </row>
    <row r="440" spans="1:9">
      <c r="A440" s="4"/>
      <c r="H440" s="9"/>
      <c r="I440" s="5"/>
    </row>
    <row r="441" spans="1:9">
      <c r="A441" s="4"/>
      <c r="H441" s="9"/>
      <c r="I441" s="5"/>
    </row>
    <row r="442" spans="1:9">
      <c r="A442" s="4"/>
      <c r="H442" s="9"/>
      <c r="I442" s="5"/>
    </row>
    <row r="443" spans="1:9">
      <c r="A443" s="4"/>
      <c r="H443" s="9"/>
      <c r="I443" s="5"/>
    </row>
    <row r="444" spans="1:9">
      <c r="A444" s="4"/>
      <c r="H444" s="9"/>
      <c r="I444" s="5"/>
    </row>
    <row r="445" spans="1:9">
      <c r="A445" s="4"/>
      <c r="H445" s="9"/>
      <c r="I445" s="5"/>
    </row>
    <row r="446" spans="1:9">
      <c r="A446" s="4"/>
      <c r="H446" s="9"/>
      <c r="I446" s="5"/>
    </row>
    <row r="447" spans="1:9">
      <c r="A447" s="4"/>
      <c r="H447" s="9"/>
      <c r="I447" s="5"/>
    </row>
    <row r="448" spans="1:9">
      <c r="A448" s="4"/>
      <c r="H448" s="9"/>
      <c r="I448" s="5"/>
    </row>
    <row r="449" spans="1:9">
      <c r="A449" s="4"/>
      <c r="H449" s="9"/>
      <c r="I449" s="5"/>
    </row>
    <row r="450" spans="1:9">
      <c r="A450" s="4"/>
      <c r="H450" s="9"/>
      <c r="I450" s="5"/>
    </row>
    <row r="451" spans="1:9">
      <c r="A451" s="4"/>
      <c r="H451" s="9"/>
      <c r="I451" s="5"/>
    </row>
    <row r="452" spans="1:9">
      <c r="A452" s="4"/>
      <c r="H452" s="9"/>
      <c r="I452" s="5"/>
    </row>
    <row r="453" spans="1:9">
      <c r="A453" s="4"/>
      <c r="H453" s="9"/>
      <c r="I453" s="5"/>
    </row>
    <row r="454" spans="1:9">
      <c r="A454" s="4"/>
      <c r="H454" s="9"/>
      <c r="I454" s="5"/>
    </row>
    <row r="455" spans="1:9">
      <c r="A455" s="4"/>
      <c r="H455" s="9"/>
      <c r="I455" s="5"/>
    </row>
    <row r="456" spans="1:9">
      <c r="A456" s="4"/>
      <c r="H456" s="9"/>
      <c r="I456" s="5"/>
    </row>
    <row r="457" spans="1:9">
      <c r="A457" s="4"/>
      <c r="H457" s="9"/>
      <c r="I457" s="5"/>
    </row>
    <row r="458" spans="1:9">
      <c r="A458" s="4"/>
      <c r="H458" s="9"/>
      <c r="I458" s="5"/>
    </row>
    <row r="459" spans="1:9">
      <c r="A459" s="4"/>
      <c r="H459" s="9"/>
      <c r="I459" s="5"/>
    </row>
    <row r="460" spans="1:9">
      <c r="A460" s="4"/>
      <c r="H460" s="9"/>
      <c r="I460" s="5"/>
    </row>
    <row r="461" spans="1:9">
      <c r="A461" s="4"/>
      <c r="H461" s="9"/>
      <c r="I461" s="5"/>
    </row>
    <row r="462" spans="1:9">
      <c r="A462" s="4"/>
      <c r="H462" s="9"/>
      <c r="I462" s="5"/>
    </row>
    <row r="463" spans="1:9">
      <c r="A463" s="4"/>
      <c r="H463" s="9"/>
      <c r="I463" s="5"/>
    </row>
    <row r="464" spans="1:9">
      <c r="A464" s="4"/>
      <c r="H464" s="9"/>
      <c r="I464" s="5"/>
    </row>
    <row r="465" spans="1:9">
      <c r="A465" s="4"/>
      <c r="H465" s="9"/>
      <c r="I465" s="5"/>
    </row>
    <row r="466" spans="1:9">
      <c r="A466" s="4"/>
      <c r="H466" s="9"/>
      <c r="I466" s="5"/>
    </row>
    <row r="467" spans="1:9">
      <c r="A467" s="4"/>
      <c r="H467" s="9"/>
      <c r="I467" s="5"/>
    </row>
    <row r="468" spans="1:9">
      <c r="A468" s="4"/>
      <c r="H468" s="9"/>
      <c r="I468" s="5"/>
    </row>
    <row r="469" spans="1:9">
      <c r="A469" s="4"/>
      <c r="H469" s="9"/>
      <c r="I469" s="5"/>
    </row>
    <row r="470" spans="1:9">
      <c r="A470" s="4"/>
      <c r="H470" s="9"/>
      <c r="I470" s="5"/>
    </row>
    <row r="471" spans="1:9">
      <c r="A471" s="4"/>
      <c r="H471" s="9"/>
      <c r="I471" s="5"/>
    </row>
    <row r="472" spans="1:9">
      <c r="A472" s="4"/>
      <c r="H472" s="9"/>
      <c r="I472" s="5"/>
    </row>
    <row r="473" spans="1:9">
      <c r="A473" s="4"/>
      <c r="H473" s="9"/>
      <c r="I473" s="5"/>
    </row>
    <row r="474" spans="1:9">
      <c r="A474" s="4"/>
      <c r="H474" s="9"/>
      <c r="I474" s="5"/>
    </row>
    <row r="475" spans="1:9">
      <c r="A475" s="4"/>
      <c r="H475" s="9"/>
      <c r="I475" s="5"/>
    </row>
    <row r="476" spans="1:9">
      <c r="A476" s="4"/>
      <c r="H476" s="9"/>
      <c r="I476" s="5"/>
    </row>
    <row r="477" spans="1:9">
      <c r="A477" s="4"/>
      <c r="H477" s="9"/>
      <c r="I477" s="5"/>
    </row>
    <row r="478" spans="1:9">
      <c r="A478" s="4"/>
      <c r="H478" s="9"/>
      <c r="I478" s="5"/>
    </row>
    <row r="479" spans="1:9">
      <c r="A479" s="4"/>
      <c r="H479" s="9"/>
      <c r="I479" s="5"/>
    </row>
    <row r="480" spans="1:9">
      <c r="A480" s="4"/>
      <c r="H480" s="9"/>
      <c r="I480" s="5"/>
    </row>
    <row r="481" spans="1:9">
      <c r="A481" s="4"/>
      <c r="H481" s="9"/>
      <c r="I481" s="5"/>
    </row>
    <row r="482" spans="1:9">
      <c r="A482" s="4"/>
      <c r="H482" s="9"/>
      <c r="I482" s="5"/>
    </row>
    <row r="483" spans="1:9">
      <c r="A483" s="4"/>
      <c r="H483" s="9"/>
      <c r="I483" s="5"/>
    </row>
    <row r="484" spans="1:9">
      <c r="A484" s="4"/>
      <c r="H484" s="9"/>
      <c r="I484" s="5"/>
    </row>
    <row r="485" spans="1:9">
      <c r="A485" s="4"/>
      <c r="H485" s="9"/>
      <c r="I485" s="5"/>
    </row>
    <row r="486" spans="1:9">
      <c r="A486" s="4"/>
      <c r="H486" s="9"/>
      <c r="I486" s="5"/>
    </row>
    <row r="487" spans="1:9">
      <c r="A487" s="4"/>
      <c r="H487" s="9"/>
      <c r="I487" s="5"/>
    </row>
    <row r="488" spans="1:9">
      <c r="A488" s="4"/>
      <c r="H488" s="9"/>
      <c r="I488" s="5"/>
    </row>
    <row r="489" spans="1:9">
      <c r="A489" s="4"/>
      <c r="H489" s="9"/>
      <c r="I489" s="5"/>
    </row>
    <row r="490" spans="1:9">
      <c r="A490" s="4"/>
      <c r="H490" s="9"/>
      <c r="I490" s="5"/>
    </row>
    <row r="491" spans="1:9">
      <c r="A491" s="4"/>
      <c r="H491" s="9"/>
      <c r="I491" s="5"/>
    </row>
    <row r="492" spans="1:9">
      <c r="A492" s="4"/>
      <c r="H492" s="9"/>
      <c r="I492" s="5"/>
    </row>
    <row r="493" spans="1:9">
      <c r="A493" s="4"/>
      <c r="H493" s="9"/>
      <c r="I493" s="5"/>
    </row>
    <row r="494" spans="1:9">
      <c r="A494" s="4"/>
      <c r="H494" s="9"/>
      <c r="I494" s="5"/>
    </row>
    <row r="495" spans="1:9">
      <c r="A495" s="4"/>
      <c r="H495" s="9"/>
      <c r="I495" s="5"/>
    </row>
    <row r="496" spans="1:9">
      <c r="A496" s="4"/>
      <c r="H496" s="9"/>
      <c r="I496" s="5"/>
    </row>
    <row r="497" spans="1:9">
      <c r="A497" s="4"/>
      <c r="H497" s="9"/>
      <c r="I497" s="5"/>
    </row>
    <row r="498" spans="1:9">
      <c r="A498" s="4"/>
      <c r="H498" s="9"/>
      <c r="I498" s="5"/>
    </row>
    <row r="499" spans="1:9">
      <c r="A499" s="4"/>
      <c r="H499" s="9"/>
      <c r="I499" s="5"/>
    </row>
    <row r="500" spans="1:9">
      <c r="A500" s="4"/>
      <c r="H500" s="9"/>
      <c r="I500" s="5"/>
    </row>
    <row r="501" spans="1:9">
      <c r="A501" s="4"/>
      <c r="H501" s="9"/>
      <c r="I501" s="5"/>
    </row>
    <row r="502" spans="1:9">
      <c r="A502" s="4"/>
      <c r="H502" s="9"/>
      <c r="I502" s="5"/>
    </row>
    <row r="503" spans="1:9">
      <c r="A503" s="4"/>
      <c r="H503" s="9"/>
      <c r="I503" s="5"/>
    </row>
    <row r="504" spans="1:9">
      <c r="A504" s="4"/>
      <c r="H504" s="9"/>
      <c r="I504" s="5"/>
    </row>
    <row r="505" spans="1:9">
      <c r="A505" s="4"/>
      <c r="H505" s="9"/>
      <c r="I505" s="5"/>
    </row>
    <row r="506" spans="1:9">
      <c r="A506" s="4"/>
      <c r="H506" s="9"/>
      <c r="I506" s="5"/>
    </row>
    <row r="507" spans="1:9">
      <c r="A507" s="4"/>
      <c r="H507" s="9"/>
      <c r="I507" s="5"/>
    </row>
    <row r="508" spans="1:9">
      <c r="A508" s="4"/>
      <c r="H508" s="9"/>
      <c r="I508" s="5"/>
    </row>
    <row r="509" spans="1:9">
      <c r="A509" s="4"/>
      <c r="H509" s="9"/>
      <c r="I509" s="5"/>
    </row>
    <row r="510" spans="1:9">
      <c r="A510" s="4"/>
      <c r="H510" s="9"/>
      <c r="I510" s="5"/>
    </row>
    <row r="511" spans="1:9">
      <c r="A511" s="4"/>
      <c r="H511" s="9"/>
      <c r="I511" s="5"/>
    </row>
    <row r="512" spans="1:9">
      <c r="A512" s="4"/>
      <c r="H512" s="9"/>
      <c r="I512" s="5"/>
    </row>
    <row r="513" spans="1:9">
      <c r="A513" s="4"/>
      <c r="H513" s="9"/>
      <c r="I513" s="5"/>
    </row>
    <row r="514" spans="1:9">
      <c r="A514" s="4"/>
      <c r="H514" s="9"/>
      <c r="I514" s="5"/>
    </row>
    <row r="515" spans="1:9">
      <c r="A515" s="4"/>
      <c r="H515" s="9"/>
      <c r="I515" s="5"/>
    </row>
    <row r="516" spans="1:9">
      <c r="A516" s="4"/>
      <c r="H516" s="9"/>
      <c r="I516" s="5"/>
    </row>
    <row r="517" spans="1:9">
      <c r="A517" s="4"/>
      <c r="H517" s="9"/>
      <c r="I517" s="5"/>
    </row>
    <row r="518" spans="1:9">
      <c r="A518" s="4"/>
      <c r="H518" s="9"/>
      <c r="I518" s="5"/>
    </row>
    <row r="519" spans="1:9">
      <c r="A519" s="4"/>
      <c r="H519" s="9"/>
      <c r="I519" s="5"/>
    </row>
    <row r="520" spans="1:9">
      <c r="A520" s="4"/>
      <c r="H520" s="9"/>
      <c r="I520" s="5"/>
    </row>
    <row r="521" spans="1:9">
      <c r="A521" s="4"/>
      <c r="H521" s="9"/>
      <c r="I521" s="5"/>
    </row>
    <row r="522" spans="1:9">
      <c r="A522" s="4"/>
      <c r="H522" s="9"/>
      <c r="I522" s="5"/>
    </row>
    <row r="523" spans="1:9">
      <c r="A523" s="4"/>
      <c r="H523" s="9"/>
      <c r="I523" s="5"/>
    </row>
    <row r="524" spans="1:9">
      <c r="A524" s="4"/>
      <c r="H524" s="9"/>
      <c r="I524" s="5"/>
    </row>
    <row r="525" spans="1:9">
      <c r="A525" s="4"/>
      <c r="H525" s="9"/>
      <c r="I525" s="5"/>
    </row>
    <row r="526" spans="1:9">
      <c r="A526" s="4"/>
      <c r="H526" s="9"/>
      <c r="I526" s="5"/>
    </row>
    <row r="527" spans="1:9">
      <c r="A527" s="4"/>
      <c r="H527" s="9"/>
      <c r="I527" s="5"/>
    </row>
    <row r="528" spans="1:9">
      <c r="A528" s="4"/>
      <c r="H528" s="9"/>
      <c r="I528" s="5"/>
    </row>
    <row r="529" spans="1:9">
      <c r="A529" s="4"/>
      <c r="H529" s="9"/>
      <c r="I529" s="5"/>
    </row>
    <row r="530" spans="1:9">
      <c r="A530" s="4"/>
      <c r="H530" s="9"/>
      <c r="I530" s="5"/>
    </row>
    <row r="531" spans="1:9">
      <c r="A531" s="4"/>
      <c r="H531" s="9"/>
      <c r="I531" s="5"/>
    </row>
    <row r="532" spans="1:9">
      <c r="A532" s="4"/>
      <c r="H532" s="9"/>
      <c r="I532" s="5"/>
    </row>
    <row r="533" spans="1:9">
      <c r="A533" s="4"/>
      <c r="H533" s="9"/>
      <c r="I533" s="5"/>
    </row>
    <row r="534" spans="1:9">
      <c r="A534" s="4"/>
      <c r="H534" s="9"/>
      <c r="I534" s="5"/>
    </row>
    <row r="535" spans="1:9">
      <c r="A535" s="4"/>
      <c r="H535" s="9"/>
      <c r="I535" s="5"/>
    </row>
    <row r="536" spans="1:9">
      <c r="A536" s="4"/>
      <c r="H536" s="9"/>
      <c r="I536" s="5"/>
    </row>
    <row r="537" spans="1:9">
      <c r="A537" s="4"/>
      <c r="H537" s="9"/>
      <c r="I537" s="5"/>
    </row>
    <row r="538" spans="1:9">
      <c r="A538" s="4"/>
      <c r="H538" s="9"/>
      <c r="I538" s="5"/>
    </row>
    <row r="539" spans="1:9">
      <c r="A539" s="4"/>
      <c r="H539" s="9"/>
      <c r="I539" s="5"/>
    </row>
    <row r="540" spans="1:9">
      <c r="A540" s="4"/>
      <c r="H540" s="9"/>
      <c r="I540" s="5"/>
    </row>
    <row r="541" spans="1:9">
      <c r="A541" s="4"/>
      <c r="H541" s="9"/>
      <c r="I541" s="5"/>
    </row>
    <row r="542" spans="1:9">
      <c r="A542" s="4"/>
      <c r="H542" s="9"/>
      <c r="I542" s="5"/>
    </row>
    <row r="543" spans="1:9">
      <c r="A543" s="4"/>
      <c r="H543" s="9"/>
      <c r="I543" s="5"/>
    </row>
    <row r="544" spans="1:9">
      <c r="A544" s="4"/>
      <c r="H544" s="9"/>
      <c r="I544" s="5"/>
    </row>
    <row r="545" spans="1:9">
      <c r="A545" s="4"/>
      <c r="H545" s="9"/>
      <c r="I545" s="5"/>
    </row>
    <row r="546" spans="1:9">
      <c r="A546" s="4"/>
      <c r="H546" s="9"/>
      <c r="I546" s="5"/>
    </row>
    <row r="547" spans="1:9">
      <c r="A547" s="4"/>
      <c r="H547" s="9"/>
      <c r="I547" s="5"/>
    </row>
    <row r="548" spans="1:9">
      <c r="A548" s="4"/>
      <c r="H548" s="9"/>
      <c r="I548" s="5"/>
    </row>
    <row r="549" spans="1:9">
      <c r="A549" s="4"/>
      <c r="H549" s="9"/>
      <c r="I549" s="5"/>
    </row>
    <row r="550" spans="1:9">
      <c r="A550" s="4"/>
      <c r="H550" s="9"/>
      <c r="I550" s="5"/>
    </row>
    <row r="551" spans="1:9">
      <c r="A551" s="4"/>
      <c r="H551" s="9"/>
      <c r="I551" s="5"/>
    </row>
    <row r="552" spans="1:9">
      <c r="A552" s="4"/>
      <c r="H552" s="9"/>
      <c r="I552" s="5"/>
    </row>
    <row r="553" spans="1:9">
      <c r="A553" s="4"/>
      <c r="H553" s="9"/>
      <c r="I553" s="5"/>
    </row>
    <row r="554" spans="1:9">
      <c r="A554" s="4"/>
      <c r="H554" s="9"/>
      <c r="I554" s="5"/>
    </row>
    <row r="555" spans="1:9">
      <c r="A555" s="4"/>
      <c r="H555" s="9"/>
      <c r="I555" s="5"/>
    </row>
    <row r="556" spans="1:9">
      <c r="A556" s="4"/>
      <c r="H556" s="9"/>
      <c r="I556" s="5"/>
    </row>
    <row r="557" spans="1:9">
      <c r="A557" s="4"/>
      <c r="H557" s="9"/>
      <c r="I557" s="5"/>
    </row>
    <row r="558" spans="1:9">
      <c r="A558" s="4"/>
      <c r="H558" s="9"/>
      <c r="I558" s="5"/>
    </row>
    <row r="559" spans="1:9">
      <c r="A559" s="4"/>
      <c r="H559" s="9"/>
      <c r="I559" s="5"/>
    </row>
    <row r="560" spans="1:9">
      <c r="A560" s="4"/>
      <c r="H560" s="9"/>
      <c r="I560" s="5"/>
    </row>
    <row r="561" spans="1:9">
      <c r="A561" s="4"/>
      <c r="H561" s="9"/>
      <c r="I561" s="5"/>
    </row>
    <row r="562" spans="1:9">
      <c r="A562" s="4"/>
      <c r="H562" s="9"/>
      <c r="I562" s="5"/>
    </row>
    <row r="563" spans="1:9">
      <c r="A563" s="4"/>
      <c r="H563" s="9"/>
      <c r="I563" s="5"/>
    </row>
    <row r="564" spans="1:9">
      <c r="A564" s="4"/>
      <c r="H564" s="9"/>
      <c r="I564" s="5"/>
    </row>
    <row r="565" spans="1:9">
      <c r="A565" s="4"/>
      <c r="H565" s="9"/>
      <c r="I565" s="5"/>
    </row>
    <row r="566" spans="1:9">
      <c r="A566" s="4"/>
      <c r="H566" s="9"/>
      <c r="I566" s="5"/>
    </row>
    <row r="567" spans="1:9">
      <c r="A567" s="4"/>
      <c r="H567" s="9"/>
      <c r="I567" s="5"/>
    </row>
    <row r="568" spans="1:9">
      <c r="A568" s="4"/>
      <c r="H568" s="9"/>
      <c r="I568" s="5"/>
    </row>
    <row r="569" spans="1:9">
      <c r="A569" s="4"/>
      <c r="H569" s="9"/>
      <c r="I569" s="5"/>
    </row>
    <row r="570" spans="1:9">
      <c r="A570" s="4"/>
      <c r="H570" s="9"/>
      <c r="I570" s="5"/>
    </row>
    <row r="571" spans="1:9">
      <c r="A571" s="4"/>
      <c r="H571" s="9"/>
      <c r="I571" s="5"/>
    </row>
    <row r="572" spans="1:9">
      <c r="A572" s="4"/>
      <c r="H572" s="9"/>
      <c r="I572" s="5"/>
    </row>
    <row r="573" spans="1:9">
      <c r="A573" s="4"/>
      <c r="H573" s="9"/>
      <c r="I573" s="5"/>
    </row>
    <row r="574" spans="1:9">
      <c r="A574" s="4"/>
      <c r="H574" s="9"/>
      <c r="I574" s="5"/>
    </row>
    <row r="575" spans="1:9">
      <c r="A575" s="4"/>
      <c r="H575" s="9"/>
      <c r="I575" s="5"/>
    </row>
    <row r="576" spans="1:9">
      <c r="A576" s="4"/>
      <c r="H576" s="9"/>
      <c r="I576" s="5"/>
    </row>
    <row r="577" spans="1:9">
      <c r="A577" s="4"/>
      <c r="H577" s="9"/>
      <c r="I577" s="5"/>
    </row>
    <row r="578" spans="1:9">
      <c r="A578" s="4"/>
      <c r="H578" s="9"/>
      <c r="I578" s="5"/>
    </row>
    <row r="579" spans="1:9">
      <c r="A579" s="4"/>
      <c r="H579" s="9"/>
      <c r="I579" s="5"/>
    </row>
    <row r="580" spans="1:9">
      <c r="A580" s="4"/>
      <c r="H580" s="9"/>
      <c r="I580" s="5"/>
    </row>
    <row r="581" spans="1:9">
      <c r="A581" s="4"/>
      <c r="H581" s="9"/>
      <c r="I581" s="5"/>
    </row>
    <row r="582" spans="1:9">
      <c r="A582" s="4"/>
      <c r="H582" s="9"/>
      <c r="I582" s="5"/>
    </row>
    <row r="583" spans="1:9">
      <c r="A583" s="4"/>
      <c r="H583" s="9"/>
      <c r="I583" s="5"/>
    </row>
    <row r="584" spans="1:9">
      <c r="A584" s="4"/>
      <c r="H584" s="9"/>
      <c r="I584" s="5"/>
    </row>
    <row r="585" spans="1:9">
      <c r="A585" s="4"/>
      <c r="H585" s="9"/>
      <c r="I585" s="5"/>
    </row>
    <row r="586" spans="1:9">
      <c r="A586" s="4"/>
      <c r="H586" s="9"/>
      <c r="I586" s="5"/>
    </row>
    <row r="587" spans="1:9">
      <c r="A587" s="4"/>
      <c r="H587" s="9"/>
      <c r="I587" s="5"/>
    </row>
    <row r="588" spans="1:9">
      <c r="A588" s="4"/>
      <c r="H588" s="9"/>
      <c r="I588" s="5"/>
    </row>
    <row r="589" spans="1:9">
      <c r="A589" s="4"/>
      <c r="H589" s="9"/>
      <c r="I589" s="5"/>
    </row>
    <row r="590" spans="1:9">
      <c r="A590" s="4"/>
      <c r="H590" s="9"/>
      <c r="I590" s="5"/>
    </row>
    <row r="591" spans="1:9">
      <c r="A591" s="4"/>
      <c r="H591" s="9"/>
      <c r="I591" s="5"/>
    </row>
    <row r="592" spans="1:9">
      <c r="A592" s="4"/>
      <c r="H592" s="9"/>
      <c r="I592" s="5"/>
    </row>
    <row r="593" spans="1:9">
      <c r="A593" s="4"/>
      <c r="H593" s="9"/>
      <c r="I593" s="5"/>
    </row>
    <row r="594" spans="1:9">
      <c r="A594" s="4"/>
      <c r="H594" s="9"/>
      <c r="I594" s="5"/>
    </row>
    <row r="595" spans="1:9">
      <c r="A595" s="4"/>
      <c r="H595" s="9"/>
      <c r="I595" s="5"/>
    </row>
    <row r="596" spans="1:9">
      <c r="A596" s="4"/>
      <c r="H596" s="9"/>
      <c r="I596" s="5"/>
    </row>
    <row r="597" spans="1:9">
      <c r="A597" s="4"/>
      <c r="H597" s="9"/>
      <c r="I597" s="5"/>
    </row>
    <row r="598" spans="1:9">
      <c r="A598" s="4"/>
      <c r="H598" s="9"/>
      <c r="I598" s="5"/>
    </row>
    <row r="599" spans="1:9">
      <c r="A599" s="4"/>
      <c r="H599" s="9"/>
      <c r="I599" s="5"/>
    </row>
    <row r="600" spans="1:9">
      <c r="A600" s="4"/>
      <c r="H600" s="9"/>
      <c r="I600" s="5"/>
    </row>
    <row r="601" spans="1:9">
      <c r="A601" s="4"/>
      <c r="H601" s="9"/>
      <c r="I601" s="5"/>
    </row>
    <row r="602" spans="1:9">
      <c r="A602" s="4"/>
      <c r="H602" s="9"/>
      <c r="I602" s="5"/>
    </row>
    <row r="603" spans="1:9">
      <c r="A603" s="4"/>
      <c r="H603" s="9"/>
      <c r="I603" s="5"/>
    </row>
    <row r="604" spans="1:9">
      <c r="A604" s="4"/>
      <c r="H604" s="9"/>
      <c r="I604" s="5"/>
    </row>
    <row r="605" spans="1:9">
      <c r="A605" s="4"/>
      <c r="H605" s="9"/>
      <c r="I605" s="5"/>
    </row>
    <row r="606" spans="1:9">
      <c r="A606" s="4"/>
      <c r="H606" s="9"/>
      <c r="I606" s="5"/>
    </row>
    <row r="607" spans="1:9">
      <c r="A607" s="4"/>
      <c r="H607" s="9"/>
      <c r="I607" s="5"/>
    </row>
    <row r="608" spans="1:9">
      <c r="A608" s="4"/>
      <c r="H608" s="9"/>
      <c r="I608" s="5"/>
    </row>
    <row r="609" spans="1:9">
      <c r="A609" s="4"/>
      <c r="H609" s="9"/>
      <c r="I609" s="5"/>
    </row>
    <row r="610" spans="1:9">
      <c r="A610" s="4"/>
      <c r="H610" s="9"/>
      <c r="I610" s="5"/>
    </row>
    <row r="611" spans="1:9">
      <c r="A611" s="4"/>
      <c r="H611" s="9"/>
      <c r="I611" s="5"/>
    </row>
    <row r="612" spans="1:9">
      <c r="A612" s="4"/>
      <c r="H612" s="9"/>
      <c r="I612" s="5"/>
    </row>
    <row r="613" spans="1:9">
      <c r="A613" s="4"/>
      <c r="H613" s="9"/>
      <c r="I613" s="5"/>
    </row>
    <row r="614" spans="1:9">
      <c r="A614" s="4"/>
      <c r="H614" s="9"/>
      <c r="I614" s="5"/>
    </row>
    <row r="615" spans="1:9">
      <c r="A615" s="4"/>
      <c r="H615" s="9"/>
      <c r="I615" s="5"/>
    </row>
    <row r="616" spans="1:9">
      <c r="A616" s="4"/>
      <c r="H616" s="9"/>
      <c r="I616" s="5"/>
    </row>
    <row r="617" spans="1:9">
      <c r="A617" s="4"/>
      <c r="H617" s="9"/>
      <c r="I617" s="5"/>
    </row>
    <row r="618" spans="1:9">
      <c r="A618" s="4"/>
      <c r="H618" s="9"/>
      <c r="I618" s="5"/>
    </row>
    <row r="619" spans="1:9">
      <c r="A619" s="4"/>
      <c r="H619" s="9"/>
      <c r="I619" s="5"/>
    </row>
    <row r="620" spans="1:9">
      <c r="A620" s="4"/>
      <c r="H620" s="9"/>
      <c r="I620" s="5"/>
    </row>
    <row r="621" spans="1:9">
      <c r="A621" s="4"/>
      <c r="H621" s="9"/>
      <c r="I621" s="5"/>
    </row>
    <row r="622" spans="1:9">
      <c r="A622" s="4"/>
      <c r="H622" s="9"/>
      <c r="I622" s="5"/>
    </row>
    <row r="623" spans="1:9">
      <c r="A623" s="4"/>
      <c r="H623" s="9"/>
      <c r="I623" s="5"/>
    </row>
    <row r="624" spans="1:9">
      <c r="A624" s="4"/>
      <c r="H624" s="9"/>
      <c r="I624" s="5"/>
    </row>
    <row r="625" spans="1:9">
      <c r="A625" s="4"/>
      <c r="H625" s="9"/>
      <c r="I625" s="5"/>
    </row>
    <row r="626" spans="1:9">
      <c r="A626" s="4"/>
      <c r="H626" s="9"/>
      <c r="I626" s="5"/>
    </row>
    <row r="627" spans="1:9">
      <c r="A627" s="4"/>
      <c r="H627" s="9"/>
      <c r="I627" s="5"/>
    </row>
    <row r="628" spans="1:9">
      <c r="A628" s="4"/>
      <c r="H628" s="9"/>
      <c r="I628" s="5"/>
    </row>
    <row r="629" spans="1:9">
      <c r="A629" s="4"/>
      <c r="H629" s="9"/>
      <c r="I629" s="5"/>
    </row>
    <row r="630" spans="1:9">
      <c r="A630" s="4"/>
      <c r="H630" s="9"/>
      <c r="I630" s="5"/>
    </row>
    <row r="631" spans="1:9">
      <c r="A631" s="4"/>
      <c r="H631" s="9"/>
      <c r="I631" s="5"/>
    </row>
    <row r="632" spans="1:9">
      <c r="A632" s="4"/>
      <c r="H632" s="9"/>
      <c r="I632" s="5"/>
    </row>
    <row r="633" spans="1:9">
      <c r="A633" s="4"/>
      <c r="H633" s="9"/>
      <c r="I633" s="5"/>
    </row>
    <row r="634" spans="1:9">
      <c r="A634" s="4"/>
      <c r="H634" s="9"/>
      <c r="I634" s="5"/>
    </row>
    <row r="635" spans="1:9">
      <c r="A635" s="4"/>
      <c r="H635" s="9"/>
      <c r="I635" s="5"/>
    </row>
    <row r="636" spans="1:9">
      <c r="A636" s="4"/>
      <c r="H636" s="9"/>
      <c r="I636" s="5"/>
    </row>
    <row r="637" spans="1:9">
      <c r="A637" s="4"/>
      <c r="H637" s="9"/>
      <c r="I637" s="5"/>
    </row>
    <row r="638" spans="1:9">
      <c r="A638" s="4"/>
      <c r="H638" s="9"/>
      <c r="I638" s="5"/>
    </row>
    <row r="639" spans="1:9">
      <c r="A639" s="4"/>
      <c r="H639" s="9"/>
      <c r="I639" s="5"/>
    </row>
    <row r="640" spans="1:9">
      <c r="A640" s="4"/>
      <c r="H640" s="9"/>
      <c r="I640" s="5"/>
    </row>
    <row r="641" spans="1:9">
      <c r="A641" s="4"/>
      <c r="H641" s="9"/>
      <c r="I641" s="5"/>
    </row>
    <row r="642" spans="1:9">
      <c r="A642" s="4"/>
      <c r="H642" s="9"/>
      <c r="I642" s="5"/>
    </row>
    <row r="643" spans="1:9">
      <c r="A643" s="4"/>
      <c r="H643" s="9"/>
      <c r="I643" s="5"/>
    </row>
    <row r="644" spans="1:9">
      <c r="A644" s="4"/>
      <c r="H644" s="9"/>
      <c r="I644" s="5"/>
    </row>
    <row r="645" spans="1:9">
      <c r="A645" s="4"/>
      <c r="H645" s="9"/>
      <c r="I645" s="5"/>
    </row>
    <row r="646" spans="1:9">
      <c r="A646" s="4"/>
      <c r="H646" s="9"/>
      <c r="I646" s="5"/>
    </row>
    <row r="647" spans="1:9">
      <c r="A647" s="4"/>
      <c r="H647" s="9"/>
      <c r="I647" s="5"/>
    </row>
    <row r="648" spans="1:9">
      <c r="A648" s="4"/>
      <c r="H648" s="9"/>
      <c r="I648" s="5"/>
    </row>
    <row r="649" spans="1:9">
      <c r="A649" s="4"/>
      <c r="H649" s="9"/>
      <c r="I649" s="5"/>
    </row>
    <row r="650" spans="1:9">
      <c r="A650" s="4"/>
      <c r="H650" s="9"/>
      <c r="I650" s="5"/>
    </row>
    <row r="651" spans="1:9">
      <c r="A651" s="4"/>
      <c r="H651" s="9"/>
      <c r="I651" s="5"/>
    </row>
    <row r="652" spans="1:9">
      <c r="A652" s="4"/>
      <c r="H652" s="9"/>
      <c r="I652" s="5"/>
    </row>
    <row r="653" spans="1:9">
      <c r="A653" s="4"/>
      <c r="H653" s="9"/>
      <c r="I653" s="5"/>
    </row>
    <row r="654" spans="1:9">
      <c r="A654" s="4"/>
      <c r="H654" s="9"/>
      <c r="I654" s="5"/>
    </row>
    <row r="655" spans="1:9">
      <c r="A655" s="4"/>
      <c r="H655" s="9"/>
      <c r="I655" s="5"/>
    </row>
    <row r="656" spans="1:9">
      <c r="A656" s="4"/>
      <c r="H656" s="9"/>
      <c r="I656" s="5"/>
    </row>
    <row r="657" spans="1:9">
      <c r="A657" s="4"/>
      <c r="H657" s="9"/>
      <c r="I657" s="5"/>
    </row>
    <row r="658" spans="1:9">
      <c r="A658" s="4"/>
      <c r="H658" s="9"/>
      <c r="I658" s="5"/>
    </row>
    <row r="659" spans="1:9">
      <c r="A659" s="4"/>
      <c r="H659" s="9"/>
      <c r="I659" s="5"/>
    </row>
    <row r="660" spans="1:9">
      <c r="A660" s="4"/>
      <c r="H660" s="9"/>
      <c r="I660" s="5"/>
    </row>
    <row r="661" spans="1:9">
      <c r="A661" s="4"/>
      <c r="H661" s="9"/>
      <c r="I661" s="5"/>
    </row>
    <row r="662" spans="1:9">
      <c r="A662" s="4"/>
      <c r="H662" s="9"/>
      <c r="I662" s="5"/>
    </row>
    <row r="663" spans="1:9">
      <c r="A663" s="4"/>
      <c r="H663" s="9"/>
      <c r="I663" s="5"/>
    </row>
    <row r="664" spans="1:9">
      <c r="A664" s="4"/>
      <c r="H664" s="9"/>
      <c r="I664" s="5"/>
    </row>
    <row r="665" spans="1:9">
      <c r="A665" s="4"/>
      <c r="H665" s="9"/>
      <c r="I665" s="5"/>
    </row>
    <row r="666" spans="1:9">
      <c r="A666" s="4"/>
      <c r="H666" s="9"/>
      <c r="I666" s="5"/>
    </row>
    <row r="667" spans="1:9">
      <c r="A667" s="4"/>
      <c r="H667" s="9"/>
      <c r="I667" s="5"/>
    </row>
    <row r="668" spans="1:9">
      <c r="A668" s="4"/>
      <c r="H668" s="9"/>
      <c r="I668" s="5"/>
    </row>
    <row r="669" spans="1:9">
      <c r="A669" s="4"/>
      <c r="H669" s="9"/>
      <c r="I669" s="5"/>
    </row>
    <row r="670" spans="1:9">
      <c r="A670" s="4"/>
      <c r="H670" s="9"/>
      <c r="I670" s="5"/>
    </row>
    <row r="671" spans="1:9">
      <c r="A671" s="4"/>
      <c r="H671" s="9"/>
      <c r="I671" s="5"/>
    </row>
    <row r="672" spans="1:9">
      <c r="A672" s="4"/>
      <c r="H672" s="9"/>
      <c r="I672" s="5"/>
    </row>
    <row r="673" spans="1:9">
      <c r="A673" s="4"/>
      <c r="H673" s="9"/>
      <c r="I673" s="5"/>
    </row>
    <row r="674" spans="1:9">
      <c r="A674" s="4"/>
      <c r="H674" s="9"/>
      <c r="I674" s="5"/>
    </row>
    <row r="675" spans="1:9">
      <c r="A675" s="4"/>
      <c r="H675" s="9"/>
      <c r="I675" s="5"/>
    </row>
    <row r="676" spans="1:9">
      <c r="A676" s="4"/>
      <c r="H676" s="9"/>
      <c r="I676" s="5"/>
    </row>
    <row r="677" spans="1:9">
      <c r="A677" s="4"/>
      <c r="H677" s="9"/>
      <c r="I677" s="5"/>
    </row>
    <row r="678" spans="1:9">
      <c r="A678" s="4"/>
      <c r="H678" s="9"/>
      <c r="I678" s="5"/>
    </row>
    <row r="679" spans="1:9">
      <c r="A679" s="4"/>
      <c r="H679" s="9"/>
      <c r="I679" s="5"/>
    </row>
    <row r="680" spans="1:9">
      <c r="A680" s="4"/>
      <c r="H680" s="9"/>
      <c r="I680" s="5"/>
    </row>
    <row r="681" spans="1:9">
      <c r="A681" s="4"/>
      <c r="H681" s="9"/>
      <c r="I681" s="5"/>
    </row>
    <row r="682" spans="1:9">
      <c r="A682" s="4"/>
      <c r="H682" s="9"/>
      <c r="I682" s="5"/>
    </row>
    <row r="683" spans="1:9">
      <c r="A683" s="4"/>
      <c r="H683" s="9"/>
      <c r="I683" s="5"/>
    </row>
    <row r="684" spans="1:9">
      <c r="A684" s="4"/>
      <c r="H684" s="9"/>
      <c r="I684" s="5"/>
    </row>
    <row r="685" spans="1:9">
      <c r="A685" s="4"/>
      <c r="H685" s="9"/>
      <c r="I685" s="5"/>
    </row>
    <row r="686" spans="1:9">
      <c r="A686" s="4"/>
      <c r="H686" s="9"/>
      <c r="I686" s="5"/>
    </row>
    <row r="687" spans="1:9">
      <c r="A687" s="4"/>
      <c r="H687" s="9"/>
      <c r="I687" s="5"/>
    </row>
    <row r="688" spans="1:9">
      <c r="A688" s="4"/>
      <c r="H688" s="9"/>
      <c r="I688" s="5"/>
    </row>
    <row r="689" spans="1:9">
      <c r="A689" s="4"/>
      <c r="H689" s="9"/>
      <c r="I689" s="5"/>
    </row>
    <row r="690" spans="1:9">
      <c r="A690" s="4"/>
      <c r="H690" s="9"/>
      <c r="I690" s="5"/>
    </row>
    <row r="691" spans="1:9">
      <c r="A691" s="4"/>
      <c r="H691" s="9"/>
      <c r="I691" s="5"/>
    </row>
    <row r="692" spans="1:9">
      <c r="A692" s="4"/>
      <c r="H692" s="9"/>
      <c r="I692" s="5"/>
    </row>
    <row r="693" spans="1:9">
      <c r="A693" s="4"/>
      <c r="H693" s="9"/>
      <c r="I693" s="5"/>
    </row>
    <row r="694" spans="1:9">
      <c r="A694" s="4"/>
      <c r="H694" s="9"/>
      <c r="I694" s="5"/>
    </row>
    <row r="695" spans="1:9">
      <c r="A695" s="4"/>
      <c r="H695" s="9"/>
      <c r="I695" s="5"/>
    </row>
    <row r="696" spans="1:9">
      <c r="A696" s="4"/>
      <c r="H696" s="9"/>
      <c r="I696" s="5"/>
    </row>
    <row r="697" spans="1:9">
      <c r="A697" s="4"/>
      <c r="H697" s="9"/>
      <c r="I697" s="5"/>
    </row>
    <row r="698" spans="1:9">
      <c r="A698" s="4"/>
      <c r="H698" s="9"/>
      <c r="I698" s="5"/>
    </row>
    <row r="699" spans="1:9">
      <c r="A699" s="4"/>
      <c r="H699" s="9"/>
      <c r="I699" s="5"/>
    </row>
    <row r="700" spans="1:9">
      <c r="A700" s="4"/>
      <c r="H700" s="9"/>
      <c r="I700" s="5"/>
    </row>
    <row r="701" spans="1:9">
      <c r="A701" s="4"/>
      <c r="H701" s="9"/>
      <c r="I701" s="5"/>
    </row>
    <row r="702" spans="1:9">
      <c r="A702" s="4"/>
      <c r="H702" s="9"/>
      <c r="I702" s="5"/>
    </row>
    <row r="703" spans="1:9">
      <c r="A703" s="4"/>
      <c r="H703" s="9"/>
      <c r="I703" s="5"/>
    </row>
    <row r="704" spans="1:9">
      <c r="A704" s="4"/>
      <c r="H704" s="9"/>
      <c r="I704" s="5"/>
    </row>
    <row r="705" spans="1:9">
      <c r="A705" s="4"/>
      <c r="H705" s="9"/>
      <c r="I705" s="5"/>
    </row>
    <row r="706" spans="1:9">
      <c r="A706" s="4"/>
      <c r="H706" s="9"/>
      <c r="I706" s="5"/>
    </row>
    <row r="707" spans="1:9">
      <c r="A707" s="4"/>
      <c r="H707" s="9"/>
      <c r="I707" s="5"/>
    </row>
    <row r="708" spans="1:9">
      <c r="A708" s="4"/>
      <c r="H708" s="9"/>
      <c r="I708" s="5"/>
    </row>
    <row r="709" spans="1:9">
      <c r="A709" s="4"/>
      <c r="H709" s="9"/>
      <c r="I709" s="5"/>
    </row>
    <row r="710" spans="1:9">
      <c r="A710" s="4"/>
      <c r="H710" s="9"/>
      <c r="I710" s="5"/>
    </row>
    <row r="711" spans="1:9">
      <c r="A711" s="4"/>
      <c r="H711" s="9"/>
      <c r="I711" s="5"/>
    </row>
    <row r="712" spans="1:9">
      <c r="A712" s="4"/>
      <c r="H712" s="9"/>
      <c r="I712" s="5"/>
    </row>
    <row r="713" spans="1:9">
      <c r="A713" s="4"/>
      <c r="H713" s="9"/>
      <c r="I713" s="5"/>
    </row>
    <row r="714" spans="1:9">
      <c r="A714" s="4"/>
      <c r="H714" s="9"/>
      <c r="I714" s="5"/>
    </row>
    <row r="715" spans="1:9">
      <c r="A715" s="4"/>
      <c r="H715" s="9"/>
      <c r="I715" s="5"/>
    </row>
    <row r="716" spans="1:9">
      <c r="A716" s="4"/>
      <c r="H716" s="9"/>
      <c r="I716" s="5"/>
    </row>
    <row r="717" spans="1:9">
      <c r="A717" s="4"/>
      <c r="H717" s="9"/>
      <c r="I717" s="5"/>
    </row>
    <row r="718" spans="1:9">
      <c r="A718" s="4"/>
      <c r="H718" s="9"/>
      <c r="I718" s="5"/>
    </row>
    <row r="719" spans="1:9">
      <c r="A719" s="4"/>
      <c r="H719" s="9"/>
      <c r="I719" s="5"/>
    </row>
    <row r="720" spans="1:9">
      <c r="A720" s="4"/>
      <c r="H720" s="9"/>
      <c r="I720" s="5"/>
    </row>
    <row r="721" spans="1:9">
      <c r="A721" s="4"/>
      <c r="H721" s="9"/>
      <c r="I721" s="5"/>
    </row>
    <row r="722" spans="1:9">
      <c r="A722" s="4"/>
      <c r="H722" s="9"/>
      <c r="I722" s="5"/>
    </row>
    <row r="723" spans="1:9">
      <c r="A723" s="4"/>
      <c r="H723" s="9"/>
      <c r="I723" s="5"/>
    </row>
    <row r="724" spans="1:9">
      <c r="A724" s="4"/>
      <c r="H724" s="9"/>
      <c r="I724" s="5"/>
    </row>
    <row r="725" spans="1:9">
      <c r="A725" s="4"/>
      <c r="H725" s="9"/>
      <c r="I725" s="5"/>
    </row>
    <row r="726" spans="1:9">
      <c r="A726" s="4"/>
      <c r="H726" s="9"/>
      <c r="I726" s="5"/>
    </row>
    <row r="727" spans="1:9">
      <c r="A727" s="4"/>
      <c r="H727" s="9"/>
      <c r="I727" s="5"/>
    </row>
    <row r="728" spans="1:9">
      <c r="A728" s="4"/>
      <c r="H728" s="9"/>
      <c r="I728" s="5"/>
    </row>
    <row r="729" spans="1:9">
      <c r="A729" s="4"/>
      <c r="H729" s="9"/>
      <c r="I729" s="5"/>
    </row>
    <row r="730" spans="1:9">
      <c r="A730" s="4"/>
      <c r="H730" s="9"/>
      <c r="I730" s="5"/>
    </row>
    <row r="731" spans="1:9">
      <c r="A731" s="4"/>
      <c r="H731" s="9"/>
      <c r="I731" s="5"/>
    </row>
    <row r="732" spans="1:9">
      <c r="A732" s="4"/>
      <c r="H732" s="9"/>
      <c r="I732" s="5"/>
    </row>
    <row r="733" spans="1:9">
      <c r="A733" s="4"/>
      <c r="H733" s="9"/>
      <c r="I733" s="5"/>
    </row>
    <row r="734" spans="1:9">
      <c r="A734" s="4"/>
      <c r="H734" s="9"/>
      <c r="I734" s="5"/>
    </row>
    <row r="735" spans="1:9">
      <c r="A735" s="4"/>
      <c r="H735" s="9"/>
      <c r="I735" s="5"/>
    </row>
    <row r="736" spans="1:9">
      <c r="A736" s="4"/>
      <c r="H736" s="9"/>
      <c r="I736" s="5"/>
    </row>
    <row r="737" spans="1:9">
      <c r="A737" s="4"/>
      <c r="H737" s="9"/>
      <c r="I737" s="5"/>
    </row>
    <row r="738" spans="1:9">
      <c r="A738" s="4"/>
      <c r="H738" s="9"/>
      <c r="I738" s="5"/>
    </row>
    <row r="739" spans="1:9">
      <c r="A739" s="4"/>
      <c r="H739" s="9"/>
      <c r="I739" s="5"/>
    </row>
    <row r="740" spans="1:9">
      <c r="A740" s="4"/>
      <c r="H740" s="9"/>
      <c r="I740" s="5"/>
    </row>
    <row r="741" spans="1:9">
      <c r="A741" s="4"/>
      <c r="H741" s="9"/>
      <c r="I741" s="5"/>
    </row>
    <row r="742" spans="1:9">
      <c r="A742" s="4"/>
      <c r="H742" s="9"/>
      <c r="I742" s="5"/>
    </row>
    <row r="743" spans="1:9">
      <c r="A743" s="4"/>
      <c r="H743" s="9"/>
      <c r="I743" s="5"/>
    </row>
    <row r="744" spans="1:9">
      <c r="A744" s="4"/>
      <c r="H744" s="9"/>
      <c r="I744" s="5"/>
    </row>
    <row r="745" spans="1:9">
      <c r="A745" s="4"/>
      <c r="H745" s="9"/>
      <c r="I745" s="5"/>
    </row>
    <row r="746" spans="1:9">
      <c r="A746" s="4"/>
      <c r="H746" s="9"/>
      <c r="I746" s="5"/>
    </row>
    <row r="747" spans="1:9">
      <c r="A747" s="4"/>
      <c r="H747" s="9"/>
      <c r="I747" s="5"/>
    </row>
    <row r="748" spans="1:9">
      <c r="A748" s="4"/>
      <c r="H748" s="9"/>
      <c r="I748" s="5"/>
    </row>
    <row r="749" spans="1:9">
      <c r="A749" s="4"/>
      <c r="H749" s="9"/>
      <c r="I749" s="5"/>
    </row>
    <row r="750" spans="1:9">
      <c r="A750" s="4"/>
      <c r="H750" s="9"/>
      <c r="I750" s="5"/>
    </row>
    <row r="751" spans="1:9">
      <c r="A751" s="4"/>
      <c r="H751" s="9"/>
      <c r="I751" s="5"/>
    </row>
    <row r="752" spans="1:9">
      <c r="A752" s="4"/>
      <c r="H752" s="9"/>
      <c r="I752" s="5"/>
    </row>
    <row r="753" spans="1:9">
      <c r="A753" s="4"/>
      <c r="H753" s="9"/>
      <c r="I753" s="5"/>
    </row>
    <row r="754" spans="1:9">
      <c r="A754" s="4"/>
      <c r="H754" s="9"/>
      <c r="I754" s="5"/>
    </row>
    <row r="755" spans="1:9">
      <c r="A755" s="4"/>
      <c r="H755" s="9"/>
      <c r="I755" s="5"/>
    </row>
    <row r="756" spans="1:9">
      <c r="A756" s="4"/>
      <c r="H756" s="9"/>
      <c r="I756" s="5"/>
    </row>
    <row r="757" spans="1:9">
      <c r="A757" s="4"/>
      <c r="H757" s="9"/>
      <c r="I757" s="5"/>
    </row>
    <row r="758" spans="1:9">
      <c r="A758" s="4"/>
      <c r="H758" s="9"/>
      <c r="I758" s="5"/>
    </row>
    <row r="759" spans="1:9">
      <c r="A759" s="4"/>
      <c r="H759" s="9"/>
      <c r="I759" s="5"/>
    </row>
    <row r="760" spans="1:9">
      <c r="A760" s="4"/>
      <c r="H760" s="9"/>
      <c r="I760" s="5"/>
    </row>
    <row r="761" spans="1:9">
      <c r="A761" s="4"/>
      <c r="H761" s="9"/>
      <c r="I761" s="5"/>
    </row>
    <row r="762" spans="1:9">
      <c r="A762" s="4"/>
      <c r="H762" s="9"/>
      <c r="I762" s="5"/>
    </row>
    <row r="763" spans="1:9">
      <c r="A763" s="4"/>
      <c r="H763" s="9"/>
      <c r="I763" s="5"/>
    </row>
    <row r="764" spans="1:9">
      <c r="A764" s="4"/>
      <c r="H764" s="9"/>
      <c r="I764" s="5"/>
    </row>
    <row r="765" spans="1:9">
      <c r="A765" s="4"/>
      <c r="H765" s="9"/>
      <c r="I765" s="5"/>
    </row>
    <row r="766" spans="1:9">
      <c r="A766" s="4"/>
      <c r="H766" s="9"/>
      <c r="I766" s="5"/>
    </row>
    <row r="767" spans="1:9">
      <c r="A767" s="4"/>
      <c r="H767" s="9"/>
      <c r="I767" s="5"/>
    </row>
    <row r="768" spans="1:9">
      <c r="A768" s="4"/>
      <c r="H768" s="9"/>
      <c r="I768" s="5"/>
    </row>
    <row r="769" spans="1:9">
      <c r="A769" s="4"/>
      <c r="H769" s="9"/>
      <c r="I769" s="5"/>
    </row>
    <row r="770" spans="1:9">
      <c r="A770" s="4"/>
      <c r="H770" s="9"/>
      <c r="I770" s="5"/>
    </row>
    <row r="771" spans="1:9">
      <c r="A771" s="4"/>
      <c r="H771" s="9"/>
      <c r="I771" s="5"/>
    </row>
    <row r="772" spans="1:9">
      <c r="A772" s="4"/>
      <c r="H772" s="9"/>
      <c r="I772" s="5"/>
    </row>
    <row r="773" spans="1:9">
      <c r="A773" s="4"/>
      <c r="H773" s="9"/>
      <c r="I773" s="5"/>
    </row>
    <row r="774" spans="1:9">
      <c r="A774" s="4"/>
      <c r="H774" s="9"/>
      <c r="I774" s="5"/>
    </row>
    <row r="775" spans="1:9">
      <c r="A775" s="4"/>
      <c r="H775" s="9"/>
      <c r="I775" s="5"/>
    </row>
    <row r="776" spans="1:9">
      <c r="A776" s="4"/>
      <c r="H776" s="9"/>
      <c r="I776" s="5"/>
    </row>
    <row r="777" spans="1:9">
      <c r="A777" s="4"/>
      <c r="H777" s="9"/>
      <c r="I777" s="5"/>
    </row>
    <row r="778" spans="1:9">
      <c r="A778" s="4"/>
      <c r="H778" s="9"/>
      <c r="I778" s="5"/>
    </row>
    <row r="779" spans="1:9">
      <c r="A779" s="4"/>
      <c r="H779" s="9"/>
      <c r="I779" s="5"/>
    </row>
    <row r="780" spans="1:9">
      <c r="A780" s="4"/>
      <c r="H780" s="9"/>
      <c r="I780" s="5"/>
    </row>
    <row r="781" spans="1:9">
      <c r="A781" s="4"/>
      <c r="H781" s="9"/>
      <c r="I781" s="5"/>
    </row>
    <row r="782" spans="1:9">
      <c r="A782" s="4"/>
      <c r="H782" s="9"/>
      <c r="I782" s="5"/>
    </row>
    <row r="783" spans="1:9">
      <c r="A783" s="4"/>
      <c r="H783" s="9"/>
      <c r="I783" s="5"/>
    </row>
    <row r="784" spans="1:9">
      <c r="A784" s="4"/>
      <c r="H784" s="9"/>
      <c r="I784" s="5"/>
    </row>
    <row r="785" spans="1:9">
      <c r="A785" s="4"/>
      <c r="H785" s="9"/>
      <c r="I785" s="5"/>
    </row>
    <row r="786" spans="1:9">
      <c r="A786" s="4"/>
      <c r="H786" s="9"/>
      <c r="I786" s="5"/>
    </row>
    <row r="787" spans="1:9">
      <c r="A787" s="4"/>
      <c r="H787" s="9"/>
      <c r="I787" s="5"/>
    </row>
    <row r="788" spans="1:9">
      <c r="A788" s="4"/>
      <c r="H788" s="9"/>
      <c r="I788" s="5"/>
    </row>
    <row r="789" spans="1:9">
      <c r="A789" s="4"/>
      <c r="H789" s="9"/>
      <c r="I789" s="5"/>
    </row>
    <row r="790" spans="1:9">
      <c r="A790" s="4"/>
      <c r="H790" s="9"/>
      <c r="I790" s="5"/>
    </row>
    <row r="791" spans="1:9">
      <c r="A791" s="4"/>
      <c r="H791" s="9"/>
      <c r="I791" s="5"/>
    </row>
    <row r="792" spans="1:9">
      <c r="A792" s="4"/>
      <c r="H792" s="9"/>
      <c r="I792" s="5"/>
    </row>
    <row r="793" spans="1:9">
      <c r="A793" s="4"/>
      <c r="H793" s="9"/>
      <c r="I793" s="5"/>
    </row>
    <row r="794" spans="1:9">
      <c r="A794" s="4"/>
      <c r="H794" s="9"/>
      <c r="I794" s="5"/>
    </row>
    <row r="795" spans="1:9">
      <c r="A795" s="4"/>
      <c r="H795" s="9"/>
      <c r="I795" s="5"/>
    </row>
    <row r="796" spans="1:9">
      <c r="A796" s="4"/>
      <c r="H796" s="9"/>
      <c r="I796" s="5"/>
    </row>
    <row r="797" spans="1:9">
      <c r="A797" s="4"/>
      <c r="H797" s="9"/>
      <c r="I797" s="5"/>
    </row>
    <row r="798" spans="1:9">
      <c r="A798" s="4"/>
      <c r="H798" s="9"/>
      <c r="I798" s="5"/>
    </row>
    <row r="799" spans="1:9">
      <c r="A799" s="4"/>
      <c r="H799" s="9"/>
      <c r="I799" s="5"/>
    </row>
    <row r="800" spans="1:9">
      <c r="A800" s="4"/>
      <c r="H800" s="9"/>
      <c r="I800" s="5"/>
    </row>
    <row r="801" spans="1:9">
      <c r="A801" s="4"/>
      <c r="H801" s="9"/>
      <c r="I801" s="5"/>
    </row>
    <row r="802" spans="1:9">
      <c r="A802" s="4"/>
      <c r="H802" s="9"/>
      <c r="I802" s="5"/>
    </row>
    <row r="803" spans="1:9">
      <c r="A803" s="4"/>
      <c r="H803" s="9"/>
      <c r="I803" s="5"/>
    </row>
    <row r="804" spans="1:9">
      <c r="A804" s="4"/>
      <c r="H804" s="9"/>
      <c r="I804" s="5"/>
    </row>
    <row r="805" spans="1:9">
      <c r="A805" s="4"/>
      <c r="H805" s="9"/>
      <c r="I805" s="5"/>
    </row>
    <row r="806" spans="1:9">
      <c r="A806" s="4"/>
      <c r="H806" s="9"/>
      <c r="I806" s="5"/>
    </row>
    <row r="807" spans="1:9">
      <c r="A807" s="4"/>
      <c r="H807" s="9"/>
      <c r="I807" s="5"/>
    </row>
    <row r="808" spans="1:9">
      <c r="A808" s="4"/>
      <c r="H808" s="9"/>
      <c r="I808" s="5"/>
    </row>
    <row r="809" spans="1:9">
      <c r="A809" s="4"/>
      <c r="H809" s="9"/>
      <c r="I809" s="5"/>
    </row>
    <row r="810" spans="1:9">
      <c r="A810" s="4"/>
      <c r="H810" s="9"/>
      <c r="I810" s="5"/>
    </row>
    <row r="811" spans="1:9">
      <c r="A811" s="4"/>
      <c r="H811" s="9"/>
      <c r="I811" s="5"/>
    </row>
    <row r="812" spans="1:9">
      <c r="A812" s="4"/>
      <c r="H812" s="9"/>
      <c r="I812" s="5"/>
    </row>
    <row r="813" spans="1:9">
      <c r="A813" s="4"/>
      <c r="H813" s="9"/>
      <c r="I813" s="5"/>
    </row>
    <row r="814" spans="1:9">
      <c r="A814" s="4"/>
      <c r="H814" s="9"/>
      <c r="I814" s="5"/>
    </row>
    <row r="815" spans="1:9">
      <c r="A815" s="4"/>
      <c r="H815" s="9"/>
      <c r="I815" s="5"/>
    </row>
    <row r="816" spans="1:9">
      <c r="A816" s="4"/>
      <c r="H816" s="9"/>
      <c r="I816" s="5"/>
    </row>
    <row r="817" spans="1:9">
      <c r="A817" s="4"/>
      <c r="H817" s="9"/>
      <c r="I817" s="5"/>
    </row>
    <row r="818" spans="1:9">
      <c r="A818" s="4"/>
      <c r="H818" s="9"/>
      <c r="I818" s="5"/>
    </row>
    <row r="819" spans="1:9">
      <c r="A819" s="4"/>
      <c r="H819" s="9"/>
      <c r="I819" s="5"/>
    </row>
    <row r="820" spans="1:9">
      <c r="A820" s="4"/>
      <c r="H820" s="9"/>
      <c r="I820" s="5"/>
    </row>
    <row r="821" spans="1:9">
      <c r="A821" s="4"/>
      <c r="H821" s="9"/>
      <c r="I821" s="5"/>
    </row>
    <row r="822" spans="1:9">
      <c r="A822" s="4"/>
      <c r="H822" s="9"/>
      <c r="I822" s="5"/>
    </row>
    <row r="823" spans="1:9">
      <c r="A823" s="4"/>
      <c r="H823" s="9"/>
      <c r="I823" s="5"/>
    </row>
    <row r="824" spans="1:9">
      <c r="A824" s="4"/>
      <c r="H824" s="9"/>
      <c r="I824" s="5"/>
    </row>
    <row r="825" spans="1:9">
      <c r="A825" s="4"/>
      <c r="H825" s="9"/>
      <c r="I825" s="5"/>
    </row>
    <row r="826" spans="1:9">
      <c r="A826" s="4"/>
      <c r="H826" s="9"/>
      <c r="I826" s="5"/>
    </row>
    <row r="827" spans="1:9">
      <c r="A827" s="4"/>
      <c r="H827" s="9"/>
      <c r="I827" s="5"/>
    </row>
    <row r="828" spans="1:9">
      <c r="A828" s="4"/>
      <c r="H828" s="9"/>
      <c r="I828" s="5"/>
    </row>
    <row r="829" spans="1:9">
      <c r="A829" s="4"/>
      <c r="H829" s="9"/>
      <c r="I829" s="5"/>
    </row>
    <row r="830" spans="1:9">
      <c r="A830" s="4"/>
      <c r="H830" s="9"/>
      <c r="I830" s="5"/>
    </row>
    <row r="831" spans="1:9">
      <c r="A831" s="4"/>
      <c r="H831" s="9"/>
      <c r="I831" s="5"/>
    </row>
    <row r="832" spans="1:9">
      <c r="A832" s="4"/>
      <c r="H832" s="9"/>
      <c r="I832" s="5"/>
    </row>
    <row r="833" spans="1:9">
      <c r="A833" s="4"/>
      <c r="H833" s="9"/>
      <c r="I833" s="5"/>
    </row>
    <row r="834" spans="1:9">
      <c r="A834" s="4"/>
      <c r="H834" s="9"/>
      <c r="I834" s="5"/>
    </row>
    <row r="835" spans="1:9">
      <c r="A835" s="4"/>
      <c r="H835" s="9"/>
      <c r="I835" s="5"/>
    </row>
    <row r="836" spans="1:9">
      <c r="A836" s="4"/>
      <c r="H836" s="9"/>
      <c r="I836" s="5"/>
    </row>
    <row r="837" spans="1:9">
      <c r="A837" s="4"/>
      <c r="H837" s="9"/>
      <c r="I837" s="5"/>
    </row>
    <row r="838" spans="1:9">
      <c r="A838" s="4"/>
      <c r="H838" s="9"/>
      <c r="I838" s="5"/>
    </row>
    <row r="839" spans="1:9">
      <c r="A839" s="4"/>
      <c r="H839" s="9"/>
      <c r="I839" s="5"/>
    </row>
    <row r="840" spans="1:9">
      <c r="A840" s="4"/>
      <c r="H840" s="9"/>
      <c r="I840" s="5"/>
    </row>
    <row r="841" spans="1:9">
      <c r="A841" s="4"/>
      <c r="H841" s="9"/>
      <c r="I841" s="5"/>
    </row>
    <row r="842" spans="1:9">
      <c r="A842" s="4"/>
      <c r="H842" s="9"/>
      <c r="I842" s="5"/>
    </row>
    <row r="843" spans="1:9">
      <c r="A843" s="4"/>
      <c r="H843" s="9"/>
      <c r="I843" s="5"/>
    </row>
    <row r="844" spans="1:9">
      <c r="A844" s="4"/>
      <c r="H844" s="9"/>
      <c r="I844" s="5"/>
    </row>
    <row r="845" spans="1:9">
      <c r="A845" s="4"/>
      <c r="H845" s="9"/>
      <c r="I845" s="5"/>
    </row>
    <row r="846" spans="1:9">
      <c r="A846" s="4"/>
      <c r="H846" s="9"/>
      <c r="I846" s="5"/>
    </row>
    <row r="847" spans="1:9">
      <c r="A847" s="4"/>
      <c r="H847" s="9"/>
      <c r="I847" s="5"/>
    </row>
    <row r="848" spans="1:9">
      <c r="A848" s="4"/>
      <c r="H848" s="9"/>
      <c r="I848" s="5"/>
    </row>
    <row r="849" spans="1:9">
      <c r="A849" s="4"/>
      <c r="H849" s="9"/>
      <c r="I849" s="5"/>
    </row>
    <row r="850" spans="1:9">
      <c r="A850" s="4"/>
      <c r="H850" s="9"/>
      <c r="I850" s="5"/>
    </row>
    <row r="851" spans="1:9">
      <c r="A851" s="4"/>
      <c r="H851" s="9"/>
      <c r="I851" s="5"/>
    </row>
    <row r="852" spans="1:9">
      <c r="A852" s="4"/>
      <c r="H852" s="9"/>
      <c r="I852" s="5"/>
    </row>
    <row r="853" spans="1:9">
      <c r="A853" s="4"/>
      <c r="H853" s="9"/>
      <c r="I853" s="5"/>
    </row>
    <row r="854" spans="1:9">
      <c r="A854" s="4"/>
      <c r="H854" s="9"/>
      <c r="I854" s="5"/>
    </row>
    <row r="855" spans="1:9">
      <c r="A855" s="4"/>
      <c r="H855" s="9"/>
      <c r="I855" s="5"/>
    </row>
    <row r="856" spans="1:9">
      <c r="A856" s="4"/>
      <c r="H856" s="9"/>
      <c r="I856" s="5"/>
    </row>
    <row r="857" spans="1:9">
      <c r="A857" s="4"/>
      <c r="H857" s="9"/>
      <c r="I857" s="5"/>
    </row>
    <row r="858" spans="1:9">
      <c r="A858" s="4"/>
      <c r="H858" s="9"/>
      <c r="I858" s="5"/>
    </row>
    <row r="859" spans="1:9">
      <c r="A859" s="4"/>
      <c r="H859" s="9"/>
      <c r="I859" s="5"/>
    </row>
    <row r="860" spans="1:9">
      <c r="A860" s="4"/>
      <c r="H860" s="9"/>
      <c r="I860" s="5"/>
    </row>
    <row r="861" spans="1:9">
      <c r="A861" s="4"/>
      <c r="H861" s="9"/>
      <c r="I861" s="5"/>
    </row>
    <row r="862" spans="1:9">
      <c r="A862" s="4"/>
      <c r="H862" s="9"/>
      <c r="I862" s="5"/>
    </row>
    <row r="863" spans="1:9">
      <c r="A863" s="4"/>
      <c r="H863" s="9"/>
      <c r="I863" s="5"/>
    </row>
    <row r="864" spans="1:9">
      <c r="A864" s="4"/>
      <c r="H864" s="9"/>
      <c r="I864" s="5"/>
    </row>
    <row r="865" spans="1:9">
      <c r="A865" s="4"/>
      <c r="H865" s="9"/>
      <c r="I865" s="5"/>
    </row>
    <row r="866" spans="1:9">
      <c r="A866" s="4"/>
      <c r="H866" s="9"/>
      <c r="I866" s="5"/>
    </row>
    <row r="867" spans="1:9">
      <c r="A867" s="4"/>
      <c r="H867" s="9"/>
      <c r="I867" s="5"/>
    </row>
    <row r="868" spans="1:9">
      <c r="A868" s="4"/>
      <c r="H868" s="9"/>
      <c r="I868" s="5"/>
    </row>
    <row r="869" spans="1:9">
      <c r="A869" s="4"/>
      <c r="H869" s="9"/>
      <c r="I869" s="5"/>
    </row>
    <row r="870" spans="1:9">
      <c r="A870" s="4"/>
      <c r="H870" s="9"/>
      <c r="I870" s="5"/>
    </row>
    <row r="871" spans="1:9">
      <c r="A871" s="4"/>
      <c r="H871" s="9"/>
      <c r="I871" s="5"/>
    </row>
    <row r="872" spans="1:9">
      <c r="A872" s="4"/>
      <c r="H872" s="9"/>
      <c r="I872" s="5"/>
    </row>
    <row r="873" spans="1:9">
      <c r="A873" s="4"/>
      <c r="H873" s="9"/>
      <c r="I873" s="5"/>
    </row>
    <row r="874" spans="1:9">
      <c r="A874" s="4"/>
      <c r="H874" s="9"/>
      <c r="I874" s="5"/>
    </row>
    <row r="875" spans="1:9">
      <c r="A875" s="4"/>
      <c r="H875" s="9"/>
      <c r="I875" s="5"/>
    </row>
    <row r="876" spans="1:9">
      <c r="A876" s="4"/>
      <c r="H876" s="9"/>
      <c r="I876" s="5"/>
    </row>
    <row r="877" spans="1:9">
      <c r="A877" s="4"/>
      <c r="H877" s="9"/>
      <c r="I877" s="5"/>
    </row>
    <row r="878" spans="1:9">
      <c r="A878" s="4"/>
      <c r="H878" s="9"/>
      <c r="I878" s="5"/>
    </row>
    <row r="879" spans="1:9">
      <c r="A879" s="4"/>
      <c r="H879" s="9"/>
      <c r="I879" s="5"/>
    </row>
    <row r="880" spans="1:9">
      <c r="A880" s="4"/>
      <c r="H880" s="9"/>
      <c r="I880" s="5"/>
    </row>
    <row r="881" spans="1:9">
      <c r="A881" s="4"/>
      <c r="H881" s="9"/>
      <c r="I881" s="5"/>
    </row>
    <row r="882" spans="1:9">
      <c r="A882" s="4"/>
      <c r="H882" s="9"/>
      <c r="I882" s="5"/>
    </row>
    <row r="883" spans="1:9">
      <c r="A883" s="4"/>
      <c r="H883" s="9"/>
      <c r="I883" s="5"/>
    </row>
    <row r="884" spans="1:9">
      <c r="A884" s="4"/>
      <c r="H884" s="9"/>
      <c r="I884" s="5"/>
    </row>
    <row r="885" spans="1:9">
      <c r="A885" s="4"/>
      <c r="H885" s="9"/>
      <c r="I885" s="5"/>
    </row>
    <row r="886" spans="1:9">
      <c r="A886" s="4"/>
      <c r="H886" s="9"/>
      <c r="I886" s="5"/>
    </row>
    <row r="887" spans="1:9">
      <c r="A887" s="4"/>
      <c r="H887" s="9"/>
      <c r="I887" s="5"/>
    </row>
    <row r="888" spans="1:9">
      <c r="A888" s="4"/>
      <c r="H888" s="9"/>
      <c r="I888" s="5"/>
    </row>
    <row r="889" spans="1:9">
      <c r="A889" s="4"/>
      <c r="H889" s="9"/>
      <c r="I889" s="5"/>
    </row>
    <row r="890" spans="1:9">
      <c r="A890" s="4"/>
      <c r="H890" s="9"/>
      <c r="I890" s="5"/>
    </row>
    <row r="891" spans="1:9">
      <c r="A891" s="4"/>
      <c r="H891" s="9"/>
      <c r="I891" s="5"/>
    </row>
    <row r="892" spans="1:9">
      <c r="A892" s="4"/>
      <c r="H892" s="9"/>
      <c r="I892" s="5"/>
    </row>
    <row r="893" spans="1:9">
      <c r="A893" s="4"/>
      <c r="H893" s="9"/>
      <c r="I893" s="5"/>
    </row>
    <row r="894" spans="1:9">
      <c r="A894" s="4"/>
      <c r="H894" s="9"/>
      <c r="I894" s="5"/>
    </row>
    <row r="895" spans="1:9">
      <c r="A895" s="4"/>
      <c r="H895" s="9"/>
      <c r="I895" s="5"/>
    </row>
    <row r="896" spans="1:9">
      <c r="A896" s="4"/>
      <c r="H896" s="9"/>
      <c r="I896" s="5"/>
    </row>
    <row r="897" spans="1:9">
      <c r="A897" s="4"/>
      <c r="H897" s="9"/>
      <c r="I897" s="5"/>
    </row>
    <row r="898" spans="1:9">
      <c r="A898" s="4"/>
      <c r="H898" s="9"/>
      <c r="I898" s="5"/>
    </row>
    <row r="899" spans="1:9">
      <c r="A899" s="4"/>
      <c r="H899" s="9"/>
      <c r="I899" s="5"/>
    </row>
    <row r="900" spans="1:9">
      <c r="A900" s="4"/>
      <c r="H900" s="9"/>
      <c r="I900" s="5"/>
    </row>
    <row r="901" spans="1:9">
      <c r="A901" s="4"/>
      <c r="H901" s="9"/>
      <c r="I901" s="5"/>
    </row>
    <row r="902" spans="1:9">
      <c r="A902" s="4"/>
      <c r="H902" s="9"/>
      <c r="I902" s="5"/>
    </row>
    <row r="903" spans="1:9">
      <c r="A903" s="4"/>
      <c r="H903" s="9"/>
      <c r="I903" s="5"/>
    </row>
    <row r="904" spans="1:9">
      <c r="A904" s="4"/>
      <c r="H904" s="9"/>
      <c r="I904" s="5"/>
    </row>
    <row r="905" spans="1:9">
      <c r="A905" s="4"/>
      <c r="H905" s="9"/>
      <c r="I905" s="5"/>
    </row>
    <row r="906" spans="1:9">
      <c r="A906" s="4"/>
      <c r="H906" s="9"/>
      <c r="I906" s="5"/>
    </row>
    <row r="907" spans="1:9">
      <c r="A907" s="4"/>
      <c r="H907" s="9"/>
      <c r="I907" s="5"/>
    </row>
    <row r="908" spans="1:9">
      <c r="A908" s="4"/>
      <c r="H908" s="9"/>
      <c r="I908" s="5"/>
    </row>
    <row r="909" spans="1:9">
      <c r="A909" s="4"/>
      <c r="H909" s="9"/>
      <c r="I909" s="5"/>
    </row>
    <row r="910" spans="1:9">
      <c r="A910" s="4"/>
      <c r="H910" s="9"/>
      <c r="I910" s="5"/>
    </row>
    <row r="911" spans="1:9">
      <c r="A911" s="4"/>
      <c r="H911" s="9"/>
      <c r="I911" s="5"/>
    </row>
    <row r="912" spans="1:9">
      <c r="A912" s="4"/>
      <c r="H912" s="9"/>
      <c r="I912" s="5"/>
    </row>
    <row r="913" spans="1:9">
      <c r="A913" s="4"/>
      <c r="H913" s="9"/>
      <c r="I913" s="5"/>
    </row>
    <row r="914" spans="1:9">
      <c r="A914" s="4"/>
      <c r="H914" s="9"/>
      <c r="I914" s="5"/>
    </row>
    <row r="915" spans="1:9">
      <c r="A915" s="4"/>
      <c r="H915" s="9"/>
      <c r="I915" s="5"/>
    </row>
    <row r="916" spans="1:9">
      <c r="A916" s="4"/>
      <c r="H916" s="9"/>
      <c r="I916" s="5"/>
    </row>
    <row r="917" spans="1:9">
      <c r="A917" s="4"/>
      <c r="H917" s="9"/>
      <c r="I917" s="5"/>
    </row>
    <row r="918" spans="1:9">
      <c r="A918" s="4"/>
      <c r="H918" s="9"/>
      <c r="I918" s="5"/>
    </row>
    <row r="919" spans="1:9">
      <c r="A919" s="4"/>
      <c r="H919" s="9"/>
      <c r="I919" s="5"/>
    </row>
    <row r="920" spans="1:9">
      <c r="A920" s="4"/>
      <c r="H920" s="9"/>
      <c r="I920" s="5"/>
    </row>
    <row r="921" spans="1:9">
      <c r="A921" s="4"/>
      <c r="H921" s="9"/>
      <c r="I921" s="5"/>
    </row>
    <row r="922" spans="1:9">
      <c r="A922" s="4"/>
      <c r="H922" s="9"/>
      <c r="I922" s="5"/>
    </row>
    <row r="923" spans="1:9">
      <c r="A923" s="4"/>
      <c r="H923" s="9"/>
      <c r="I923" s="5"/>
    </row>
    <row r="924" spans="1:9">
      <c r="A924" s="4"/>
      <c r="H924" s="9"/>
      <c r="I924" s="5"/>
    </row>
    <row r="925" spans="1:9">
      <c r="A925" s="4"/>
      <c r="H925" s="9"/>
      <c r="I925" s="5"/>
    </row>
    <row r="926" spans="1:9">
      <c r="A926" s="4"/>
      <c r="H926" s="9"/>
      <c r="I926" s="5"/>
    </row>
    <row r="927" spans="1:9">
      <c r="A927" s="4"/>
      <c r="H927" s="9"/>
      <c r="I927" s="5"/>
    </row>
    <row r="928" spans="1:9">
      <c r="A928" s="4"/>
      <c r="H928" s="9"/>
      <c r="I928" s="5"/>
    </row>
    <row r="929" spans="1:9">
      <c r="A929" s="4"/>
      <c r="H929" s="9"/>
      <c r="I929" s="5"/>
    </row>
    <row r="930" spans="1:9">
      <c r="A930" s="4"/>
      <c r="H930" s="9"/>
      <c r="I930" s="5"/>
    </row>
    <row r="931" spans="1:9">
      <c r="A931" s="4"/>
      <c r="H931" s="9"/>
      <c r="I931" s="5"/>
    </row>
    <row r="932" spans="1:9">
      <c r="A932" s="4"/>
      <c r="H932" s="9"/>
      <c r="I932" s="5"/>
    </row>
    <row r="933" spans="1:9">
      <c r="A933" s="4"/>
      <c r="H933" s="9"/>
      <c r="I933" s="5"/>
    </row>
    <row r="934" spans="1:9">
      <c r="A934" s="4"/>
      <c r="H934" s="9"/>
      <c r="I934" s="5"/>
    </row>
    <row r="935" spans="1:9">
      <c r="A935" s="4"/>
      <c r="H935" s="9"/>
      <c r="I935" s="5"/>
    </row>
    <row r="936" spans="1:9">
      <c r="A936" s="4"/>
      <c r="H936" s="9"/>
      <c r="I936" s="5"/>
    </row>
    <row r="937" spans="1:9">
      <c r="A937" s="4"/>
      <c r="H937" s="9"/>
      <c r="I937" s="5"/>
    </row>
    <row r="938" spans="1:9">
      <c r="A938" s="4"/>
      <c r="H938" s="9"/>
      <c r="I938" s="5"/>
    </row>
    <row r="939" spans="1:9">
      <c r="A939" s="4"/>
      <c r="H939" s="9"/>
      <c r="I939" s="5"/>
    </row>
    <row r="940" spans="1:9">
      <c r="A940" s="4"/>
      <c r="H940" s="9"/>
      <c r="I940" s="5"/>
    </row>
    <row r="941" spans="1:9">
      <c r="A941" s="4"/>
      <c r="H941" s="9"/>
      <c r="I941" s="5"/>
    </row>
    <row r="942" spans="1:9">
      <c r="A942" s="4"/>
      <c r="H942" s="9"/>
      <c r="I942" s="5"/>
    </row>
    <row r="943" spans="1:9">
      <c r="A943" s="4"/>
      <c r="H943" s="9"/>
      <c r="I943" s="5"/>
    </row>
    <row r="944" spans="1:9">
      <c r="A944" s="4"/>
      <c r="H944" s="9"/>
      <c r="I944" s="5"/>
    </row>
    <row r="945" spans="1:9">
      <c r="A945" s="4"/>
      <c r="H945" s="9"/>
      <c r="I945" s="5"/>
    </row>
    <row r="946" spans="1:9">
      <c r="A946" s="4"/>
      <c r="H946" s="9"/>
      <c r="I946" s="5"/>
    </row>
    <row r="947" spans="1:9">
      <c r="A947" s="4"/>
      <c r="H947" s="9"/>
      <c r="I947" s="5"/>
    </row>
    <row r="948" spans="1:9">
      <c r="A948" s="4"/>
      <c r="H948" s="9"/>
      <c r="I948" s="5"/>
    </row>
    <row r="949" spans="1:9">
      <c r="A949" s="4"/>
      <c r="H949" s="9"/>
      <c r="I949" s="5"/>
    </row>
    <row r="950" spans="1:9">
      <c r="A950" s="4"/>
      <c r="H950" s="9"/>
      <c r="I950" s="5"/>
    </row>
    <row r="951" spans="1:9">
      <c r="A951" s="4"/>
      <c r="H951" s="9"/>
      <c r="I951" s="5"/>
    </row>
    <row r="952" spans="1:9">
      <c r="A952" s="4"/>
      <c r="H952" s="9"/>
      <c r="I952" s="5"/>
    </row>
    <row r="953" spans="1:9">
      <c r="A953" s="4"/>
      <c r="H953" s="9"/>
      <c r="I953" s="5"/>
    </row>
    <row r="954" spans="1:9">
      <c r="A954" s="4"/>
      <c r="H954" s="9"/>
      <c r="I954" s="5"/>
    </row>
    <row r="955" spans="1:9">
      <c r="A955" s="4"/>
      <c r="H955" s="9"/>
      <c r="I955" s="5"/>
    </row>
    <row r="956" spans="1:9">
      <c r="A956" s="4"/>
      <c r="H956" s="9"/>
      <c r="I956" s="5"/>
    </row>
    <row r="957" spans="1:9">
      <c r="A957" s="4"/>
      <c r="H957" s="9"/>
      <c r="I957" s="5"/>
    </row>
    <row r="958" spans="1:9">
      <c r="A958" s="4"/>
      <c r="H958" s="9"/>
      <c r="I958" s="5"/>
    </row>
    <row r="959" spans="1:9">
      <c r="A959" s="4"/>
      <c r="H959" s="9"/>
      <c r="I959" s="5"/>
    </row>
    <row r="960" spans="1:9">
      <c r="A960" s="4"/>
      <c r="H960" s="9"/>
      <c r="I960" s="5"/>
    </row>
    <row r="961" spans="1:9">
      <c r="A961" s="4"/>
      <c r="H961" s="9"/>
      <c r="I961" s="5"/>
    </row>
    <row r="962" spans="1:9">
      <c r="A962" s="4"/>
      <c r="H962" s="9"/>
      <c r="I962" s="5"/>
    </row>
    <row r="963" spans="1:9">
      <c r="A963" s="4"/>
      <c r="H963" s="9"/>
      <c r="I963" s="5"/>
    </row>
    <row r="964" spans="1:9">
      <c r="A964" s="4"/>
      <c r="H964" s="9"/>
      <c r="I964" s="5"/>
    </row>
    <row r="965" spans="1:9">
      <c r="A965" s="4"/>
      <c r="H965" s="9"/>
      <c r="I965" s="5"/>
    </row>
    <row r="966" spans="1:9">
      <c r="A966" s="4"/>
      <c r="H966" s="9"/>
      <c r="I966" s="5"/>
    </row>
    <row r="967" spans="1:9">
      <c r="A967" s="4"/>
      <c r="H967" s="9"/>
      <c r="I967" s="5"/>
    </row>
    <row r="968" spans="1:9">
      <c r="A968" s="4"/>
      <c r="H968" s="9"/>
      <c r="I968" s="5"/>
    </row>
    <row r="969" spans="1:9">
      <c r="A969" s="4"/>
      <c r="H969" s="9"/>
      <c r="I969" s="5"/>
    </row>
    <row r="970" spans="1:9">
      <c r="A970" s="4"/>
      <c r="H970" s="9"/>
      <c r="I970" s="5"/>
    </row>
    <row r="971" spans="1:9">
      <c r="A971" s="4"/>
      <c r="H971" s="9"/>
      <c r="I971" s="5"/>
    </row>
    <row r="972" spans="1:9">
      <c r="A972" s="4"/>
      <c r="H972" s="9"/>
      <c r="I972" s="5"/>
    </row>
    <row r="973" spans="1:9">
      <c r="A973" s="4"/>
      <c r="H973" s="9"/>
      <c r="I973" s="5"/>
    </row>
    <row r="974" spans="1:9">
      <c r="A974" s="4"/>
      <c r="H974" s="9"/>
      <c r="I974" s="5"/>
    </row>
    <row r="975" spans="1:9">
      <c r="A975" s="4"/>
      <c r="H975" s="9"/>
      <c r="I975" s="5"/>
    </row>
    <row r="976" spans="1:9">
      <c r="A976" s="4"/>
      <c r="H976" s="9"/>
      <c r="I976" s="5"/>
    </row>
    <row r="977" spans="1:9">
      <c r="A977" s="4"/>
      <c r="H977" s="9"/>
      <c r="I977" s="5"/>
    </row>
    <row r="978" spans="1:9">
      <c r="A978" s="4"/>
      <c r="H978" s="9"/>
      <c r="I978" s="5"/>
    </row>
    <row r="979" spans="1:9">
      <c r="A979" s="4"/>
      <c r="H979" s="9"/>
      <c r="I979" s="5"/>
    </row>
    <row r="980" spans="1:9">
      <c r="A980" s="4"/>
      <c r="H980" s="9"/>
      <c r="I980" s="5"/>
    </row>
    <row r="981" spans="1:9">
      <c r="A981" s="4"/>
      <c r="H981" s="9"/>
      <c r="I981" s="5"/>
    </row>
    <row r="982" spans="1:9">
      <c r="A982" s="4"/>
      <c r="H982" s="9"/>
      <c r="I982" s="5"/>
    </row>
    <row r="983" spans="1:9">
      <c r="A983" s="4"/>
      <c r="H983" s="9"/>
      <c r="I983" s="5"/>
    </row>
    <row r="984" spans="1:9">
      <c r="A984" s="4"/>
      <c r="H984" s="9"/>
      <c r="I984" s="5"/>
    </row>
    <row r="985" spans="1:9">
      <c r="A985" s="4"/>
      <c r="H985" s="9"/>
      <c r="I985" s="5"/>
    </row>
    <row r="986" spans="1:9">
      <c r="A986" s="4"/>
      <c r="H986" s="9"/>
      <c r="I986" s="5"/>
    </row>
    <row r="987" spans="1:9">
      <c r="A987" s="4"/>
      <c r="H987" s="9"/>
      <c r="I987" s="5"/>
    </row>
    <row r="988" spans="1:9">
      <c r="A988" s="4"/>
      <c r="H988" s="9"/>
      <c r="I988" s="5"/>
    </row>
    <row r="989" spans="1:9">
      <c r="A989" s="4"/>
      <c r="H989" s="9"/>
      <c r="I989" s="5"/>
    </row>
    <row r="990" spans="1:9">
      <c r="A990" s="4"/>
      <c r="H990" s="9"/>
      <c r="I990" s="5"/>
    </row>
    <row r="991" spans="1:9">
      <c r="A991" s="4"/>
      <c r="H991" s="9"/>
      <c r="I991" s="5"/>
    </row>
    <row r="992" spans="1:9">
      <c r="A992" s="4"/>
      <c r="H992" s="9"/>
      <c r="I992" s="5"/>
    </row>
    <row r="993" spans="1:9">
      <c r="A993" s="4"/>
      <c r="H993" s="9"/>
      <c r="I993" s="5"/>
    </row>
    <row r="994" spans="1:9">
      <c r="A994" s="4"/>
      <c r="H994" s="9"/>
      <c r="I994" s="5"/>
    </row>
    <row r="995" spans="1:9">
      <c r="A995" s="4"/>
      <c r="H995" s="9"/>
      <c r="I995" s="5"/>
    </row>
    <row r="996" spans="1:9">
      <c r="A996" s="4"/>
      <c r="H996" s="9"/>
      <c r="I996" s="5"/>
    </row>
    <row r="997" spans="1:9">
      <c r="A997" s="4"/>
      <c r="H997" s="9"/>
      <c r="I997" s="5"/>
    </row>
    <row r="998" spans="1:9">
      <c r="A998" s="4"/>
      <c r="H998" s="9"/>
      <c r="I998" s="5"/>
    </row>
    <row r="999" spans="1:9">
      <c r="A999" s="4"/>
      <c r="H999" s="9"/>
      <c r="I999" s="5"/>
    </row>
  </sheetData>
  <conditionalFormatting sqref="B3:B9 D3:E10 I3:K14 F4:F10">
    <cfRule type="beginsWith" dxfId="10" priority="1" operator="beginsWith" text="&lt;">
      <formula>LEFT((B3),LEN("&lt;"))=("&lt;")</formula>
    </cfRule>
  </conditionalFormatting>
  <conditionalFormatting sqref="B3:B9 D3:E10 K3:K14 F4:F10">
    <cfRule type="containsBlanks" dxfId="9" priority="2">
      <formula>LEN(TRIM(B3))=0</formula>
    </cfRule>
  </conditionalFormatting>
  <conditionalFormatting sqref="F10:F11">
    <cfRule type="cellIs" dxfId="8" priority="3" operator="lessThan">
      <formula>15</formula>
    </cfRule>
  </conditionalFormatting>
  <dataValidations count="3">
    <dataValidation type="list" allowBlank="1" showErrorMessage="1" sqref="B6" xr:uid="{00000000-0002-0000-0100-000000000000}">
      <formula1>"Warrior,Mage,Scout,Healer,None"</formula1>
    </dataValidation>
    <dataValidation type="list" allowBlank="1" showErrorMessage="1" sqref="B7" xr:uid="{00000000-0002-0000-0100-000001000000}">
      <formula1>"TRUE,FALSE"</formula1>
    </dataValidation>
    <dataValidation type="list" allowBlank="1" showErrorMessage="1" sqref="B5" xr:uid="{00000000-0002-0000-0100-000002000000}">
      <formula1>"Warrior,Mage,Scout,Healer"</formula1>
    </dataValidation>
  </dataValidations>
  <pageMargins left="0.7" right="0.7" top="0.75" bottom="0.75" header="0.3" footer="0.3"/>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01"/>
  <sheetViews>
    <sheetView workbookViewId="0">
      <selection activeCell="C11" sqref="C11"/>
    </sheetView>
  </sheetViews>
  <sheetFormatPr defaultColWidth="12.5703125" defaultRowHeight="15.75" customHeight="1"/>
  <cols>
    <col min="1" max="1" width="26" customWidth="1"/>
    <col min="2" max="2" width="18" customWidth="1"/>
    <col min="3" max="3" width="58.140625" customWidth="1"/>
    <col min="5" max="5" width="58.140625" customWidth="1"/>
    <col min="6" max="6" width="12.5703125" hidden="1"/>
  </cols>
  <sheetData>
    <row r="1" spans="1:8">
      <c r="A1" s="1"/>
      <c r="B1" s="4"/>
      <c r="C1" s="4"/>
      <c r="E1" s="4"/>
      <c r="F1" s="9"/>
    </row>
    <row r="2" spans="1:8">
      <c r="A2" s="10" t="s">
        <v>13</v>
      </c>
      <c r="B2" s="34" t="s">
        <v>55</v>
      </c>
      <c r="C2" s="34" t="s">
        <v>35</v>
      </c>
      <c r="D2" s="34" t="s">
        <v>56</v>
      </c>
      <c r="E2" s="35" t="s">
        <v>57</v>
      </c>
      <c r="F2" s="9"/>
      <c r="H2" s="9"/>
    </row>
    <row r="3" spans="1:8">
      <c r="A3" s="15" t="s">
        <v>58</v>
      </c>
      <c r="B3" s="59" t="s">
        <v>273</v>
      </c>
      <c r="C3" s="61" t="s">
        <v>274</v>
      </c>
      <c r="D3" s="17"/>
      <c r="E3" s="36"/>
      <c r="F3" s="9" t="s">
        <v>59</v>
      </c>
      <c r="H3" s="9"/>
    </row>
    <row r="4" spans="1:8">
      <c r="A4" s="15" t="s">
        <v>60</v>
      </c>
      <c r="B4" s="59" t="s">
        <v>277</v>
      </c>
      <c r="C4" s="18"/>
      <c r="D4" s="18" t="s">
        <v>29</v>
      </c>
      <c r="E4" s="58" t="s">
        <v>285</v>
      </c>
      <c r="F4" s="9" t="s">
        <v>61</v>
      </c>
      <c r="H4" s="9"/>
    </row>
    <row r="5" spans="1:8">
      <c r="A5" s="15" t="s">
        <v>62</v>
      </c>
      <c r="B5" s="59" t="s">
        <v>278</v>
      </c>
      <c r="C5" s="18"/>
      <c r="D5" s="18" t="s">
        <v>29</v>
      </c>
      <c r="E5" s="58" t="s">
        <v>286</v>
      </c>
      <c r="F5" s="9" t="s">
        <v>63</v>
      </c>
      <c r="H5" s="9"/>
    </row>
    <row r="6" spans="1:8">
      <c r="A6" s="15" t="s">
        <v>64</v>
      </c>
      <c r="B6" s="59" t="s">
        <v>279</v>
      </c>
      <c r="C6" s="61" t="s">
        <v>287</v>
      </c>
      <c r="D6" s="17"/>
      <c r="E6" s="36"/>
      <c r="F6" s="9" t="s">
        <v>65</v>
      </c>
      <c r="H6" s="9"/>
    </row>
    <row r="7" spans="1:8">
      <c r="A7" s="15" t="s">
        <v>66</v>
      </c>
      <c r="B7" s="59" t="s">
        <v>280</v>
      </c>
      <c r="C7" s="61" t="s">
        <v>288</v>
      </c>
      <c r="D7" s="17"/>
      <c r="E7" s="36"/>
      <c r="F7" s="9" t="s">
        <v>67</v>
      </c>
      <c r="H7" s="9"/>
    </row>
    <row r="8" spans="1:8">
      <c r="A8" s="15" t="s">
        <v>68</v>
      </c>
      <c r="B8" s="59" t="s">
        <v>281</v>
      </c>
      <c r="C8" s="18"/>
      <c r="D8" s="18" t="s">
        <v>29</v>
      </c>
      <c r="E8" s="58" t="s">
        <v>289</v>
      </c>
      <c r="F8" s="9" t="s">
        <v>69</v>
      </c>
      <c r="G8" s="60" t="s">
        <v>290</v>
      </c>
      <c r="H8" s="9"/>
    </row>
    <row r="9" spans="1:8">
      <c r="A9" s="15" t="s">
        <v>70</v>
      </c>
      <c r="B9" s="59" t="s">
        <v>282</v>
      </c>
      <c r="C9" s="18"/>
      <c r="D9" s="18" t="s">
        <v>29</v>
      </c>
      <c r="E9" s="58" t="s">
        <v>291</v>
      </c>
      <c r="F9" s="9" t="s">
        <v>71</v>
      </c>
      <c r="H9" s="9"/>
    </row>
    <row r="10" spans="1:8">
      <c r="A10" s="15" t="s">
        <v>72</v>
      </c>
      <c r="B10" s="59" t="s">
        <v>283</v>
      </c>
      <c r="C10" s="61" t="s">
        <v>292</v>
      </c>
      <c r="D10" s="17"/>
      <c r="E10" s="36"/>
      <c r="F10" s="9" t="s">
        <v>73</v>
      </c>
      <c r="H10" s="9"/>
    </row>
    <row r="11" spans="1:8">
      <c r="A11" s="15" t="s">
        <v>74</v>
      </c>
      <c r="B11" s="59" t="s">
        <v>284</v>
      </c>
      <c r="C11" s="61" t="s">
        <v>293</v>
      </c>
      <c r="D11" s="17"/>
      <c r="E11" s="36"/>
      <c r="F11" s="9" t="s">
        <v>75</v>
      </c>
      <c r="H11" s="9"/>
    </row>
    <row r="12" spans="1:8">
      <c r="A12" s="37"/>
      <c r="D12" s="38"/>
      <c r="F12" s="9"/>
      <c r="H12" s="9"/>
    </row>
    <row r="13" spans="1:8">
      <c r="A13" s="39"/>
      <c r="C13" s="40"/>
      <c r="D13" s="40"/>
      <c r="E13" s="41"/>
      <c r="F13" s="9"/>
      <c r="H13" s="9"/>
    </row>
    <row r="14" spans="1:8">
      <c r="A14" s="31" t="s">
        <v>76</v>
      </c>
      <c r="B14" s="18" t="e">
        <f t="shared" ref="B14:B22" ca="1" si="0">_xludf.concat(LOWER(SUBSTITUTE(Subclass," ","")),F3)</f>
        <v>#NAME?</v>
      </c>
      <c r="D14" s="38"/>
      <c r="F14" s="9"/>
      <c r="H14" s="9"/>
    </row>
    <row r="15" spans="1:8">
      <c r="A15" s="31" t="s">
        <v>77</v>
      </c>
      <c r="B15" s="18" t="e">
        <f t="shared" ca="1" si="0"/>
        <v>#NAME?</v>
      </c>
      <c r="D15" s="42"/>
      <c r="F15" s="9"/>
      <c r="H15" s="9"/>
    </row>
    <row r="16" spans="1:8">
      <c r="A16" s="31" t="s">
        <v>78</v>
      </c>
      <c r="B16" s="18" t="e">
        <f t="shared" ca="1" si="0"/>
        <v>#NAME?</v>
      </c>
      <c r="D16" s="38"/>
      <c r="F16" s="9"/>
      <c r="H16" s="9"/>
    </row>
    <row r="17" spans="1:8">
      <c r="A17" s="31" t="s">
        <v>79</v>
      </c>
      <c r="B17" s="18" t="e">
        <f t="shared" ca="1" si="0"/>
        <v>#NAME?</v>
      </c>
      <c r="D17" s="42"/>
      <c r="F17" s="9"/>
      <c r="H17" s="9"/>
    </row>
    <row r="18" spans="1:8">
      <c r="A18" s="31" t="s">
        <v>80</v>
      </c>
      <c r="B18" s="18" t="e">
        <f t="shared" ca="1" si="0"/>
        <v>#NAME?</v>
      </c>
      <c r="D18" s="38"/>
      <c r="F18" s="9"/>
      <c r="H18" s="9"/>
    </row>
    <row r="19" spans="1:8">
      <c r="A19" s="31" t="s">
        <v>81</v>
      </c>
      <c r="B19" s="18" t="e">
        <f t="shared" ca="1" si="0"/>
        <v>#NAME?</v>
      </c>
      <c r="D19" s="42"/>
      <c r="F19" s="9"/>
      <c r="H19" s="9"/>
    </row>
    <row r="20" spans="1:8">
      <c r="A20" s="31" t="s">
        <v>82</v>
      </c>
      <c r="B20" s="18" t="e">
        <f t="shared" ca="1" si="0"/>
        <v>#NAME?</v>
      </c>
      <c r="D20" s="38"/>
      <c r="F20" s="9"/>
      <c r="H20" s="9"/>
    </row>
    <row r="21" spans="1:8">
      <c r="A21" s="31" t="s">
        <v>83</v>
      </c>
      <c r="B21" s="18" t="e">
        <f t="shared" ca="1" si="0"/>
        <v>#NAME?</v>
      </c>
      <c r="D21" s="42"/>
      <c r="F21" s="9"/>
      <c r="H21" s="9"/>
    </row>
    <row r="22" spans="1:8">
      <c r="A22" s="23" t="s">
        <v>84</v>
      </c>
      <c r="B22" s="25" t="e">
        <f t="shared" ca="1" si="0"/>
        <v>#NAME?</v>
      </c>
      <c r="D22" s="43"/>
      <c r="F22" s="9"/>
      <c r="H22" s="9"/>
    </row>
    <row r="23" spans="1:8">
      <c r="F23" s="9"/>
      <c r="H23" s="9"/>
    </row>
    <row r="24" spans="1:8">
      <c r="F24" s="9"/>
      <c r="H24" s="9"/>
    </row>
    <row r="25" spans="1:8">
      <c r="A25" s="4"/>
      <c r="F25" s="9"/>
      <c r="H25" s="9"/>
    </row>
    <row r="26" spans="1:8">
      <c r="F26" s="9"/>
      <c r="H26" s="9"/>
    </row>
    <row r="27" spans="1:8">
      <c r="B27" s="60"/>
      <c r="F27" s="9"/>
      <c r="H27" s="9"/>
    </row>
    <row r="28" spans="1:8">
      <c r="F28" s="9"/>
      <c r="H28" s="9"/>
    </row>
    <row r="29" spans="1:8">
      <c r="F29" s="9"/>
      <c r="H29" s="9"/>
    </row>
    <row r="30" spans="1:8">
      <c r="F30" s="9"/>
      <c r="H30" s="9"/>
    </row>
    <row r="31" spans="1:8">
      <c r="F31" s="9"/>
      <c r="H31" s="9"/>
    </row>
    <row r="32" spans="1:8">
      <c r="F32" s="9"/>
      <c r="H32" s="9"/>
    </row>
    <row r="33" spans="6:8">
      <c r="F33" s="9"/>
      <c r="H33" s="9"/>
    </row>
    <row r="34" spans="6:8">
      <c r="F34" s="9"/>
      <c r="H34" s="9"/>
    </row>
    <row r="35" spans="6:8">
      <c r="F35" s="9"/>
      <c r="H35" s="9"/>
    </row>
    <row r="36" spans="6:8">
      <c r="F36" s="9"/>
      <c r="H36" s="9"/>
    </row>
    <row r="37" spans="6:8">
      <c r="F37" s="9"/>
      <c r="H37" s="9"/>
    </row>
    <row r="38" spans="6:8">
      <c r="F38" s="9"/>
    </row>
    <row r="39" spans="6:8">
      <c r="F39" s="9"/>
    </row>
    <row r="40" spans="6:8">
      <c r="F40" s="9"/>
    </row>
    <row r="41" spans="6:8">
      <c r="F41" s="9"/>
    </row>
    <row r="42" spans="6:8">
      <c r="F42" s="9"/>
    </row>
    <row r="43" spans="6:8">
      <c r="F43" s="9"/>
    </row>
    <row r="44" spans="6:8">
      <c r="F44" s="9"/>
    </row>
    <row r="45" spans="6:8">
      <c r="F45" s="9"/>
    </row>
    <row r="46" spans="6:8">
      <c r="F46" s="9"/>
    </row>
    <row r="47" spans="6:8">
      <c r="F47" s="9"/>
    </row>
    <row r="48" spans="6:8">
      <c r="F48" s="9"/>
    </row>
    <row r="49" spans="6:6">
      <c r="F49" s="9"/>
    </row>
    <row r="50" spans="6:6">
      <c r="F50" s="9"/>
    </row>
    <row r="51" spans="6:6">
      <c r="F51" s="9"/>
    </row>
    <row r="52" spans="6:6">
      <c r="F52" s="9"/>
    </row>
    <row r="53" spans="6:6">
      <c r="F53" s="9"/>
    </row>
    <row r="54" spans="6:6">
      <c r="F54" s="9"/>
    </row>
    <row r="55" spans="6:6">
      <c r="F55" s="9"/>
    </row>
    <row r="56" spans="6:6">
      <c r="F56" s="9"/>
    </row>
    <row r="57" spans="6:6">
      <c r="F57" s="9"/>
    </row>
    <row r="58" spans="6:6">
      <c r="F58" s="9"/>
    </row>
    <row r="59" spans="6:6">
      <c r="F59" s="9"/>
    </row>
    <row r="60" spans="6:6">
      <c r="F60" s="9"/>
    </row>
    <row r="61" spans="6:6">
      <c r="F61" s="9"/>
    </row>
    <row r="62" spans="6:6">
      <c r="F62" s="9"/>
    </row>
    <row r="63" spans="6:6">
      <c r="F63" s="9"/>
    </row>
    <row r="64" spans="6:6">
      <c r="F64" s="9"/>
    </row>
    <row r="65" spans="6:6">
      <c r="F65" s="9"/>
    </row>
    <row r="66" spans="6:6">
      <c r="F66" s="9"/>
    </row>
    <row r="67" spans="6:6">
      <c r="F67" s="9"/>
    </row>
    <row r="68" spans="6:6">
      <c r="F68" s="9"/>
    </row>
    <row r="69" spans="6:6">
      <c r="F69" s="9"/>
    </row>
    <row r="70" spans="6:6">
      <c r="F70" s="9"/>
    </row>
    <row r="71" spans="6:6">
      <c r="F71" s="9"/>
    </row>
    <row r="72" spans="6:6">
      <c r="F72" s="9"/>
    </row>
    <row r="73" spans="6:6">
      <c r="F73" s="9"/>
    </row>
    <row r="74" spans="6:6">
      <c r="F74" s="9"/>
    </row>
    <row r="75" spans="6:6">
      <c r="F75" s="9"/>
    </row>
    <row r="76" spans="6:6">
      <c r="F76" s="9"/>
    </row>
    <row r="77" spans="6:6">
      <c r="F77" s="9"/>
    </row>
    <row r="78" spans="6:6">
      <c r="F78" s="9"/>
    </row>
    <row r="79" spans="6:6">
      <c r="F79" s="9"/>
    </row>
    <row r="80" spans="6:6">
      <c r="F80" s="9"/>
    </row>
    <row r="81" spans="6:6">
      <c r="F81" s="9"/>
    </row>
    <row r="82" spans="6:6">
      <c r="F82" s="9"/>
    </row>
    <row r="83" spans="6:6">
      <c r="F83" s="9"/>
    </row>
    <row r="84" spans="6:6">
      <c r="F84" s="9"/>
    </row>
    <row r="85" spans="6:6">
      <c r="F85" s="9"/>
    </row>
    <row r="86" spans="6:6">
      <c r="F86" s="9"/>
    </row>
    <row r="87" spans="6:6">
      <c r="F87" s="9"/>
    </row>
    <row r="88" spans="6:6">
      <c r="F88" s="9"/>
    </row>
    <row r="89" spans="6:6">
      <c r="F89" s="9"/>
    </row>
    <row r="90" spans="6:6">
      <c r="F90" s="9"/>
    </row>
    <row r="91" spans="6:6">
      <c r="F91" s="9"/>
    </row>
    <row r="92" spans="6:6">
      <c r="F92" s="9"/>
    </row>
    <row r="93" spans="6:6">
      <c r="F93" s="9"/>
    </row>
    <row r="94" spans="6:6">
      <c r="F94" s="9"/>
    </row>
    <row r="95" spans="6:6">
      <c r="F95" s="9"/>
    </row>
    <row r="96" spans="6:6">
      <c r="F96" s="9"/>
    </row>
    <row r="97" spans="6:6">
      <c r="F97" s="9"/>
    </row>
    <row r="98" spans="6:6">
      <c r="F98" s="9"/>
    </row>
    <row r="99" spans="6:6">
      <c r="F99" s="9"/>
    </row>
    <row r="100" spans="6:6">
      <c r="F100" s="9"/>
    </row>
    <row r="101" spans="6:6">
      <c r="F101" s="9"/>
    </row>
    <row r="102" spans="6:6">
      <c r="F102" s="9"/>
    </row>
    <row r="103" spans="6:6">
      <c r="F103" s="9"/>
    </row>
    <row r="104" spans="6:6">
      <c r="F104" s="9"/>
    </row>
    <row r="105" spans="6:6">
      <c r="F105" s="9"/>
    </row>
    <row r="106" spans="6:6">
      <c r="F106" s="9"/>
    </row>
    <row r="107" spans="6:6">
      <c r="F107" s="9"/>
    </row>
    <row r="108" spans="6:6">
      <c r="F108" s="9"/>
    </row>
    <row r="109" spans="6:6">
      <c r="F109" s="9"/>
    </row>
    <row r="110" spans="6:6">
      <c r="F110" s="9"/>
    </row>
    <row r="111" spans="6:6">
      <c r="F111" s="9"/>
    </row>
    <row r="112" spans="6:6">
      <c r="F112" s="9"/>
    </row>
    <row r="113" spans="6:6">
      <c r="F113" s="9"/>
    </row>
    <row r="114" spans="6:6">
      <c r="F114" s="9"/>
    </row>
    <row r="115" spans="6:6">
      <c r="F115" s="9"/>
    </row>
    <row r="116" spans="6:6">
      <c r="F116" s="9"/>
    </row>
    <row r="117" spans="6:6">
      <c r="F117" s="9"/>
    </row>
    <row r="118" spans="6:6">
      <c r="F118" s="9"/>
    </row>
    <row r="119" spans="6:6">
      <c r="F119" s="9"/>
    </row>
    <row r="120" spans="6:6">
      <c r="F120" s="9"/>
    </row>
    <row r="121" spans="6:6">
      <c r="F121" s="9"/>
    </row>
    <row r="122" spans="6:6">
      <c r="F122" s="9"/>
    </row>
    <row r="123" spans="6:6">
      <c r="F123" s="9"/>
    </row>
    <row r="124" spans="6:6">
      <c r="F124" s="9"/>
    </row>
    <row r="125" spans="6:6">
      <c r="F125" s="9"/>
    </row>
    <row r="126" spans="6:6">
      <c r="F126" s="9"/>
    </row>
    <row r="127" spans="6:6">
      <c r="F127" s="9"/>
    </row>
    <row r="128" spans="6:6">
      <c r="F128" s="9"/>
    </row>
    <row r="129" spans="6:6">
      <c r="F129" s="9"/>
    </row>
    <row r="130" spans="6:6">
      <c r="F130" s="9"/>
    </row>
    <row r="131" spans="6:6">
      <c r="F131" s="9"/>
    </row>
    <row r="132" spans="6:6">
      <c r="F132" s="9"/>
    </row>
    <row r="133" spans="6:6">
      <c r="F133" s="9"/>
    </row>
    <row r="134" spans="6:6">
      <c r="F134" s="9"/>
    </row>
    <row r="135" spans="6:6">
      <c r="F135" s="9"/>
    </row>
    <row r="136" spans="6:6">
      <c r="F136" s="9"/>
    </row>
    <row r="137" spans="6:6">
      <c r="F137" s="9"/>
    </row>
    <row r="138" spans="6:6">
      <c r="F138" s="9"/>
    </row>
    <row r="139" spans="6:6">
      <c r="F139" s="9"/>
    </row>
    <row r="140" spans="6:6">
      <c r="F140" s="9"/>
    </row>
    <row r="141" spans="6:6">
      <c r="F141" s="9"/>
    </row>
    <row r="142" spans="6:6">
      <c r="F142" s="9"/>
    </row>
    <row r="143" spans="6:6">
      <c r="F143" s="9"/>
    </row>
    <row r="144" spans="6:6">
      <c r="F144" s="9"/>
    </row>
    <row r="145" spans="6:6">
      <c r="F145" s="9"/>
    </row>
    <row r="146" spans="6:6">
      <c r="F146" s="9"/>
    </row>
    <row r="147" spans="6:6">
      <c r="F147" s="9"/>
    </row>
    <row r="148" spans="6:6">
      <c r="F148" s="9"/>
    </row>
    <row r="149" spans="6:6">
      <c r="F149" s="9"/>
    </row>
    <row r="150" spans="6:6">
      <c r="F150" s="9"/>
    </row>
    <row r="151" spans="6:6">
      <c r="F151" s="9"/>
    </row>
    <row r="152" spans="6:6">
      <c r="F152" s="9"/>
    </row>
    <row r="153" spans="6:6">
      <c r="F153" s="9"/>
    </row>
    <row r="154" spans="6:6">
      <c r="F154" s="9"/>
    </row>
    <row r="155" spans="6:6">
      <c r="F155" s="9"/>
    </row>
    <row r="156" spans="6:6">
      <c r="F156" s="9"/>
    </row>
    <row r="157" spans="6:6">
      <c r="F157" s="9"/>
    </row>
    <row r="158" spans="6:6">
      <c r="F158" s="9"/>
    </row>
    <row r="159" spans="6:6">
      <c r="F159" s="9"/>
    </row>
    <row r="160" spans="6:6">
      <c r="F160" s="9"/>
    </row>
    <row r="161" spans="6:6">
      <c r="F161" s="9"/>
    </row>
    <row r="162" spans="6:6">
      <c r="F162" s="9"/>
    </row>
    <row r="163" spans="6:6">
      <c r="F163" s="9"/>
    </row>
    <row r="164" spans="6:6">
      <c r="F164" s="9"/>
    </row>
    <row r="165" spans="6:6">
      <c r="F165" s="9"/>
    </row>
    <row r="166" spans="6:6">
      <c r="F166" s="9"/>
    </row>
    <row r="167" spans="6:6">
      <c r="F167" s="9"/>
    </row>
    <row r="168" spans="6:6">
      <c r="F168" s="9"/>
    </row>
    <row r="169" spans="6:6">
      <c r="F169" s="9"/>
    </row>
    <row r="170" spans="6:6">
      <c r="F170" s="9"/>
    </row>
    <row r="171" spans="6:6">
      <c r="F171" s="9"/>
    </row>
    <row r="172" spans="6:6">
      <c r="F172" s="9"/>
    </row>
    <row r="173" spans="6:6">
      <c r="F173" s="9"/>
    </row>
    <row r="174" spans="6:6">
      <c r="F174" s="9"/>
    </row>
    <row r="175" spans="6:6">
      <c r="F175" s="9"/>
    </row>
    <row r="176" spans="6:6">
      <c r="F176" s="9"/>
    </row>
    <row r="177" spans="6:6">
      <c r="F177" s="9"/>
    </row>
    <row r="178" spans="6:6">
      <c r="F178" s="9"/>
    </row>
    <row r="179" spans="6:6">
      <c r="F179" s="9"/>
    </row>
    <row r="180" spans="6:6">
      <c r="F180" s="9"/>
    </row>
    <row r="181" spans="6:6">
      <c r="F181" s="9"/>
    </row>
    <row r="182" spans="6:6">
      <c r="F182" s="9"/>
    </row>
    <row r="183" spans="6:6">
      <c r="F183" s="9"/>
    </row>
    <row r="184" spans="6:6">
      <c r="F184" s="9"/>
    </row>
    <row r="185" spans="6:6">
      <c r="F185" s="9"/>
    </row>
    <row r="186" spans="6:6">
      <c r="F186" s="9"/>
    </row>
    <row r="187" spans="6:6">
      <c r="F187" s="9"/>
    </row>
    <row r="188" spans="6:6">
      <c r="F188" s="9"/>
    </row>
    <row r="189" spans="6:6">
      <c r="F189" s="9"/>
    </row>
    <row r="190" spans="6:6">
      <c r="F190" s="9"/>
    </row>
    <row r="191" spans="6:6">
      <c r="F191" s="9"/>
    </row>
    <row r="192" spans="6:6">
      <c r="F192" s="9"/>
    </row>
    <row r="193" spans="6:6">
      <c r="F193" s="9"/>
    </row>
    <row r="194" spans="6:6">
      <c r="F194" s="9"/>
    </row>
    <row r="195" spans="6:6">
      <c r="F195" s="9"/>
    </row>
    <row r="196" spans="6:6">
      <c r="F196" s="9"/>
    </row>
    <row r="197" spans="6:6">
      <c r="F197" s="9"/>
    </row>
    <row r="198" spans="6:6">
      <c r="F198" s="9"/>
    </row>
    <row r="199" spans="6:6">
      <c r="F199" s="9"/>
    </row>
    <row r="200" spans="6:6">
      <c r="F200" s="9"/>
    </row>
    <row r="201" spans="6:6">
      <c r="F201" s="9"/>
    </row>
    <row r="202" spans="6:6">
      <c r="F202" s="9"/>
    </row>
    <row r="203" spans="6:6">
      <c r="F203" s="9"/>
    </row>
    <row r="204" spans="6:6">
      <c r="F204" s="9"/>
    </row>
    <row r="205" spans="6:6">
      <c r="F205" s="9"/>
    </row>
    <row r="206" spans="6:6">
      <c r="F206" s="9"/>
    </row>
    <row r="207" spans="6:6">
      <c r="F207" s="9"/>
    </row>
    <row r="208" spans="6:6">
      <c r="F208" s="9"/>
    </row>
    <row r="209" spans="6:6">
      <c r="F209" s="9"/>
    </row>
    <row r="210" spans="6:6">
      <c r="F210" s="9"/>
    </row>
    <row r="211" spans="6:6">
      <c r="F211" s="9"/>
    </row>
    <row r="212" spans="6:6">
      <c r="F212" s="9"/>
    </row>
    <row r="213" spans="6:6">
      <c r="F213" s="9"/>
    </row>
    <row r="214" spans="6:6">
      <c r="F214" s="9"/>
    </row>
    <row r="215" spans="6:6">
      <c r="F215" s="9"/>
    </row>
    <row r="216" spans="6:6">
      <c r="F216" s="9"/>
    </row>
    <row r="217" spans="6:6">
      <c r="F217" s="9"/>
    </row>
    <row r="218" spans="6:6">
      <c r="F218" s="9"/>
    </row>
    <row r="219" spans="6:6">
      <c r="F219" s="9"/>
    </row>
    <row r="220" spans="6:6">
      <c r="F220" s="9"/>
    </row>
    <row r="221" spans="6:6">
      <c r="F221" s="9"/>
    </row>
    <row r="222" spans="6:6">
      <c r="F222" s="9"/>
    </row>
    <row r="223" spans="6:6">
      <c r="F223" s="9"/>
    </row>
    <row r="224" spans="6:6">
      <c r="F224" s="9"/>
    </row>
    <row r="225" spans="6:6">
      <c r="F225" s="9"/>
    </row>
    <row r="226" spans="6:6">
      <c r="F226" s="9"/>
    </row>
    <row r="227" spans="6:6">
      <c r="F227" s="9"/>
    </row>
    <row r="228" spans="6:6">
      <c r="F228" s="9"/>
    </row>
    <row r="229" spans="6:6">
      <c r="F229" s="9"/>
    </row>
    <row r="230" spans="6:6">
      <c r="F230" s="9"/>
    </row>
    <row r="231" spans="6:6">
      <c r="F231" s="9"/>
    </row>
    <row r="232" spans="6:6">
      <c r="F232" s="9"/>
    </row>
    <row r="233" spans="6:6">
      <c r="F233" s="9"/>
    </row>
    <row r="234" spans="6:6">
      <c r="F234" s="9"/>
    </row>
    <row r="235" spans="6:6">
      <c r="F235" s="9"/>
    </row>
    <row r="236" spans="6:6">
      <c r="F236" s="9"/>
    </row>
    <row r="237" spans="6:6">
      <c r="F237" s="9"/>
    </row>
    <row r="238" spans="6:6">
      <c r="F238" s="9"/>
    </row>
    <row r="239" spans="6:6">
      <c r="F239" s="9"/>
    </row>
    <row r="240" spans="6:6">
      <c r="F240" s="9"/>
    </row>
    <row r="241" spans="6:6">
      <c r="F241" s="9"/>
    </row>
    <row r="242" spans="6:6">
      <c r="F242" s="9"/>
    </row>
    <row r="243" spans="6:6">
      <c r="F243" s="9"/>
    </row>
    <row r="244" spans="6:6">
      <c r="F244" s="9"/>
    </row>
    <row r="245" spans="6:6">
      <c r="F245" s="9"/>
    </row>
    <row r="246" spans="6:6">
      <c r="F246" s="9"/>
    </row>
    <row r="247" spans="6:6">
      <c r="F247" s="9"/>
    </row>
    <row r="248" spans="6:6">
      <c r="F248" s="9"/>
    </row>
    <row r="249" spans="6:6">
      <c r="F249" s="9"/>
    </row>
    <row r="250" spans="6:6">
      <c r="F250" s="9"/>
    </row>
    <row r="251" spans="6:6">
      <c r="F251" s="9"/>
    </row>
    <row r="252" spans="6:6">
      <c r="F252" s="9"/>
    </row>
    <row r="253" spans="6:6">
      <c r="F253" s="9"/>
    </row>
    <row r="254" spans="6:6">
      <c r="F254" s="9"/>
    </row>
    <row r="255" spans="6:6">
      <c r="F255" s="9"/>
    </row>
    <row r="256" spans="6:6">
      <c r="F256" s="9"/>
    </row>
    <row r="257" spans="6:6">
      <c r="F257" s="9"/>
    </row>
    <row r="258" spans="6:6">
      <c r="F258" s="9"/>
    </row>
    <row r="259" spans="6:6">
      <c r="F259" s="9"/>
    </row>
    <row r="260" spans="6:6">
      <c r="F260" s="9"/>
    </row>
    <row r="261" spans="6:6">
      <c r="F261" s="9"/>
    </row>
    <row r="262" spans="6:6">
      <c r="F262" s="9"/>
    </row>
    <row r="263" spans="6:6">
      <c r="F263" s="9"/>
    </row>
    <row r="264" spans="6:6">
      <c r="F264" s="9"/>
    </row>
    <row r="265" spans="6:6">
      <c r="F265" s="9"/>
    </row>
    <row r="266" spans="6:6">
      <c r="F266" s="9"/>
    </row>
    <row r="267" spans="6:6">
      <c r="F267" s="9"/>
    </row>
    <row r="268" spans="6:6">
      <c r="F268" s="9"/>
    </row>
    <row r="269" spans="6:6">
      <c r="F269" s="9"/>
    </row>
    <row r="270" spans="6:6">
      <c r="F270" s="9"/>
    </row>
    <row r="271" spans="6:6">
      <c r="F271" s="9"/>
    </row>
    <row r="272" spans="6:6">
      <c r="F272" s="9"/>
    </row>
    <row r="273" spans="6:6">
      <c r="F273" s="9"/>
    </row>
    <row r="274" spans="6:6">
      <c r="F274" s="9"/>
    </row>
    <row r="275" spans="6:6">
      <c r="F275" s="9"/>
    </row>
    <row r="276" spans="6:6">
      <c r="F276" s="9"/>
    </row>
    <row r="277" spans="6:6">
      <c r="F277" s="9"/>
    </row>
    <row r="278" spans="6:6">
      <c r="F278" s="9"/>
    </row>
    <row r="279" spans="6:6">
      <c r="F279" s="9"/>
    </row>
    <row r="280" spans="6:6">
      <c r="F280" s="9"/>
    </row>
    <row r="281" spans="6:6">
      <c r="F281" s="9"/>
    </row>
    <row r="282" spans="6:6">
      <c r="F282" s="9"/>
    </row>
    <row r="283" spans="6:6">
      <c r="F283" s="9"/>
    </row>
    <row r="284" spans="6:6">
      <c r="F284" s="9"/>
    </row>
    <row r="285" spans="6:6">
      <c r="F285" s="9"/>
    </row>
    <row r="286" spans="6:6">
      <c r="F286" s="9"/>
    </row>
    <row r="287" spans="6:6">
      <c r="F287" s="9"/>
    </row>
    <row r="288" spans="6:6">
      <c r="F288" s="9"/>
    </row>
    <row r="289" spans="6:6">
      <c r="F289" s="9"/>
    </row>
    <row r="290" spans="6:6">
      <c r="F290" s="9"/>
    </row>
    <row r="291" spans="6:6">
      <c r="F291" s="9"/>
    </row>
    <row r="292" spans="6:6">
      <c r="F292" s="9"/>
    </row>
    <row r="293" spans="6:6">
      <c r="F293" s="9"/>
    </row>
    <row r="294" spans="6:6">
      <c r="F294" s="9"/>
    </row>
    <row r="295" spans="6:6">
      <c r="F295" s="9"/>
    </row>
    <row r="296" spans="6:6">
      <c r="F296" s="9"/>
    </row>
    <row r="297" spans="6:6">
      <c r="F297" s="9"/>
    </row>
    <row r="298" spans="6:6">
      <c r="F298" s="9"/>
    </row>
    <row r="299" spans="6:6">
      <c r="F299" s="9"/>
    </row>
    <row r="300" spans="6:6">
      <c r="F300" s="9"/>
    </row>
    <row r="301" spans="6:6">
      <c r="F301" s="9"/>
    </row>
    <row r="302" spans="6:6">
      <c r="F302" s="9"/>
    </row>
    <row r="303" spans="6:6">
      <c r="F303" s="9"/>
    </row>
    <row r="304" spans="6:6">
      <c r="F304" s="9"/>
    </row>
    <row r="305" spans="6:6">
      <c r="F305" s="9"/>
    </row>
    <row r="306" spans="6:6">
      <c r="F306" s="9"/>
    </row>
    <row r="307" spans="6:6">
      <c r="F307" s="9"/>
    </row>
    <row r="308" spans="6:6">
      <c r="F308" s="9"/>
    </row>
    <row r="309" spans="6:6">
      <c r="F309" s="9"/>
    </row>
    <row r="310" spans="6:6">
      <c r="F310" s="9"/>
    </row>
    <row r="311" spans="6:6">
      <c r="F311" s="9"/>
    </row>
    <row r="312" spans="6:6">
      <c r="F312" s="9"/>
    </row>
    <row r="313" spans="6:6">
      <c r="F313" s="9"/>
    </row>
    <row r="314" spans="6:6">
      <c r="F314" s="9"/>
    </row>
    <row r="315" spans="6:6">
      <c r="F315" s="9"/>
    </row>
    <row r="316" spans="6:6">
      <c r="F316" s="9"/>
    </row>
    <row r="317" spans="6:6">
      <c r="F317" s="9"/>
    </row>
    <row r="318" spans="6:6">
      <c r="F318" s="9"/>
    </row>
    <row r="319" spans="6:6">
      <c r="F319" s="9"/>
    </row>
    <row r="320" spans="6:6">
      <c r="F320" s="9"/>
    </row>
    <row r="321" spans="6:6">
      <c r="F321" s="9"/>
    </row>
    <row r="322" spans="6:6">
      <c r="F322" s="9"/>
    </row>
    <row r="323" spans="6:6">
      <c r="F323" s="9"/>
    </row>
    <row r="324" spans="6:6">
      <c r="F324" s="9"/>
    </row>
    <row r="325" spans="6:6">
      <c r="F325" s="9"/>
    </row>
    <row r="326" spans="6:6">
      <c r="F326" s="9"/>
    </row>
    <row r="327" spans="6:6">
      <c r="F327" s="9"/>
    </row>
    <row r="328" spans="6:6">
      <c r="F328" s="9"/>
    </row>
    <row r="329" spans="6:6">
      <c r="F329" s="9"/>
    </row>
    <row r="330" spans="6:6">
      <c r="F330" s="9"/>
    </row>
    <row r="331" spans="6:6">
      <c r="F331" s="9"/>
    </row>
    <row r="332" spans="6:6">
      <c r="F332" s="9"/>
    </row>
    <row r="333" spans="6:6">
      <c r="F333" s="9"/>
    </row>
    <row r="334" spans="6:6">
      <c r="F334" s="9"/>
    </row>
    <row r="335" spans="6:6">
      <c r="F335" s="9"/>
    </row>
    <row r="336" spans="6:6">
      <c r="F336" s="9"/>
    </row>
    <row r="337" spans="6:6">
      <c r="F337" s="9"/>
    </row>
    <row r="338" spans="6:6">
      <c r="F338" s="9"/>
    </row>
    <row r="339" spans="6:6">
      <c r="F339" s="9"/>
    </row>
    <row r="340" spans="6:6">
      <c r="F340" s="9"/>
    </row>
    <row r="341" spans="6:6">
      <c r="F341" s="9"/>
    </row>
    <row r="342" spans="6:6">
      <c r="F342" s="9"/>
    </row>
    <row r="343" spans="6:6">
      <c r="F343" s="9"/>
    </row>
    <row r="344" spans="6:6">
      <c r="F344" s="9"/>
    </row>
    <row r="345" spans="6:6">
      <c r="F345" s="9"/>
    </row>
    <row r="346" spans="6:6">
      <c r="F346" s="9"/>
    </row>
    <row r="347" spans="6:6">
      <c r="F347" s="9"/>
    </row>
    <row r="348" spans="6:6">
      <c r="F348" s="9"/>
    </row>
    <row r="349" spans="6:6">
      <c r="F349" s="9"/>
    </row>
    <row r="350" spans="6:6">
      <c r="F350" s="9"/>
    </row>
    <row r="351" spans="6:6">
      <c r="F351" s="9"/>
    </row>
    <row r="352" spans="6:6">
      <c r="F352" s="9"/>
    </row>
    <row r="353" spans="6:6">
      <c r="F353" s="9"/>
    </row>
    <row r="354" spans="6:6">
      <c r="F354" s="9"/>
    </row>
    <row r="355" spans="6:6">
      <c r="F355" s="9"/>
    </row>
    <row r="356" spans="6:6">
      <c r="F356" s="9"/>
    </row>
    <row r="357" spans="6:6">
      <c r="F357" s="9"/>
    </row>
    <row r="358" spans="6:6">
      <c r="F358" s="9"/>
    </row>
    <row r="359" spans="6:6">
      <c r="F359" s="9"/>
    </row>
    <row r="360" spans="6:6">
      <c r="F360" s="9"/>
    </row>
    <row r="361" spans="6:6">
      <c r="F361" s="9"/>
    </row>
    <row r="362" spans="6:6">
      <c r="F362" s="9"/>
    </row>
    <row r="363" spans="6:6">
      <c r="F363" s="9"/>
    </row>
    <row r="364" spans="6:6">
      <c r="F364" s="9"/>
    </row>
    <row r="365" spans="6:6">
      <c r="F365" s="9"/>
    </row>
    <row r="366" spans="6:6">
      <c r="F366" s="9"/>
    </row>
    <row r="367" spans="6:6">
      <c r="F367" s="9"/>
    </row>
    <row r="368" spans="6:6">
      <c r="F368" s="9"/>
    </row>
    <row r="369" spans="6:6">
      <c r="F369" s="9"/>
    </row>
    <row r="370" spans="6:6">
      <c r="F370" s="9"/>
    </row>
    <row r="371" spans="6:6">
      <c r="F371" s="9"/>
    </row>
    <row r="372" spans="6:6">
      <c r="F372" s="9"/>
    </row>
    <row r="373" spans="6:6">
      <c r="F373" s="9"/>
    </row>
    <row r="374" spans="6:6">
      <c r="F374" s="9"/>
    </row>
    <row r="375" spans="6:6">
      <c r="F375" s="9"/>
    </row>
    <row r="376" spans="6:6">
      <c r="F376" s="9"/>
    </row>
    <row r="377" spans="6:6">
      <c r="F377" s="9"/>
    </row>
    <row r="378" spans="6:6">
      <c r="F378" s="9"/>
    </row>
    <row r="379" spans="6:6">
      <c r="F379" s="9"/>
    </row>
    <row r="380" spans="6:6">
      <c r="F380" s="9"/>
    </row>
    <row r="381" spans="6:6">
      <c r="F381" s="9"/>
    </row>
    <row r="382" spans="6:6">
      <c r="F382" s="9"/>
    </row>
    <row r="383" spans="6:6">
      <c r="F383" s="9"/>
    </row>
    <row r="384" spans="6:6">
      <c r="F384" s="9"/>
    </row>
    <row r="385" spans="6:6">
      <c r="F385" s="9"/>
    </row>
    <row r="386" spans="6:6">
      <c r="F386" s="9"/>
    </row>
    <row r="387" spans="6:6">
      <c r="F387" s="9"/>
    </row>
    <row r="388" spans="6:6">
      <c r="F388" s="9"/>
    </row>
    <row r="389" spans="6:6">
      <c r="F389" s="9"/>
    </row>
    <row r="390" spans="6:6">
      <c r="F390" s="9"/>
    </row>
    <row r="391" spans="6:6">
      <c r="F391" s="9"/>
    </row>
    <row r="392" spans="6:6">
      <c r="F392" s="9"/>
    </row>
    <row r="393" spans="6:6">
      <c r="F393" s="9"/>
    </row>
    <row r="394" spans="6:6">
      <c r="F394" s="9"/>
    </row>
    <row r="395" spans="6:6">
      <c r="F395" s="9"/>
    </row>
    <row r="396" spans="6:6">
      <c r="F396" s="9"/>
    </row>
    <row r="397" spans="6:6">
      <c r="F397" s="9"/>
    </row>
    <row r="398" spans="6:6">
      <c r="F398" s="9"/>
    </row>
    <row r="399" spans="6:6">
      <c r="F399" s="9"/>
    </row>
    <row r="400" spans="6:6">
      <c r="F400" s="9"/>
    </row>
    <row r="401" spans="6:6">
      <c r="F401" s="9"/>
    </row>
    <row r="402" spans="6:6">
      <c r="F402" s="9"/>
    </row>
    <row r="403" spans="6:6">
      <c r="F403" s="9"/>
    </row>
    <row r="404" spans="6:6">
      <c r="F404" s="9"/>
    </row>
    <row r="405" spans="6:6">
      <c r="F405" s="9"/>
    </row>
    <row r="406" spans="6:6">
      <c r="F406" s="9"/>
    </row>
    <row r="407" spans="6:6">
      <c r="F407" s="9"/>
    </row>
    <row r="408" spans="6:6">
      <c r="F408" s="9"/>
    </row>
    <row r="409" spans="6:6">
      <c r="F409" s="9"/>
    </row>
    <row r="410" spans="6:6">
      <c r="F410" s="9"/>
    </row>
    <row r="411" spans="6:6">
      <c r="F411" s="9"/>
    </row>
    <row r="412" spans="6:6">
      <c r="F412" s="9"/>
    </row>
    <row r="413" spans="6:6">
      <c r="F413" s="9"/>
    </row>
    <row r="414" spans="6:6">
      <c r="F414" s="9"/>
    </row>
    <row r="415" spans="6:6">
      <c r="F415" s="9"/>
    </row>
    <row r="416" spans="6:6">
      <c r="F416" s="9"/>
    </row>
    <row r="417" spans="6:6">
      <c r="F417" s="9"/>
    </row>
    <row r="418" spans="6:6">
      <c r="F418" s="9"/>
    </row>
    <row r="419" spans="6:6">
      <c r="F419" s="9"/>
    </row>
    <row r="420" spans="6:6">
      <c r="F420" s="9"/>
    </row>
    <row r="421" spans="6:6">
      <c r="F421" s="9"/>
    </row>
    <row r="422" spans="6:6">
      <c r="F422" s="9"/>
    </row>
    <row r="423" spans="6:6">
      <c r="F423" s="9"/>
    </row>
    <row r="424" spans="6:6">
      <c r="F424" s="9"/>
    </row>
    <row r="425" spans="6:6">
      <c r="F425" s="9"/>
    </row>
    <row r="426" spans="6:6">
      <c r="F426" s="9"/>
    </row>
    <row r="427" spans="6:6">
      <c r="F427" s="9"/>
    </row>
    <row r="428" spans="6:6">
      <c r="F428" s="9"/>
    </row>
    <row r="429" spans="6:6">
      <c r="F429" s="9"/>
    </row>
    <row r="430" spans="6:6">
      <c r="F430" s="9"/>
    </row>
    <row r="431" spans="6:6">
      <c r="F431" s="9"/>
    </row>
    <row r="432" spans="6:6">
      <c r="F432" s="9"/>
    </row>
    <row r="433" spans="6:6">
      <c r="F433" s="9"/>
    </row>
    <row r="434" spans="6:6">
      <c r="F434" s="9"/>
    </row>
    <row r="435" spans="6:6">
      <c r="F435" s="9"/>
    </row>
    <row r="436" spans="6:6">
      <c r="F436" s="9"/>
    </row>
    <row r="437" spans="6:6">
      <c r="F437" s="9"/>
    </row>
    <row r="438" spans="6:6">
      <c r="F438" s="9"/>
    </row>
    <row r="439" spans="6:6">
      <c r="F439" s="9"/>
    </row>
    <row r="440" spans="6:6">
      <c r="F440" s="9"/>
    </row>
    <row r="441" spans="6:6">
      <c r="F441" s="9"/>
    </row>
    <row r="442" spans="6:6">
      <c r="F442" s="9"/>
    </row>
    <row r="443" spans="6:6">
      <c r="F443" s="9"/>
    </row>
    <row r="444" spans="6:6">
      <c r="F444" s="9"/>
    </row>
    <row r="445" spans="6:6">
      <c r="F445" s="9"/>
    </row>
    <row r="446" spans="6:6">
      <c r="F446" s="9"/>
    </row>
    <row r="447" spans="6:6">
      <c r="F447" s="9"/>
    </row>
    <row r="448" spans="6:6">
      <c r="F448" s="9"/>
    </row>
    <row r="449" spans="6:6">
      <c r="F449" s="9"/>
    </row>
    <row r="450" spans="6:6">
      <c r="F450" s="9"/>
    </row>
    <row r="451" spans="6:6">
      <c r="F451" s="9"/>
    </row>
    <row r="452" spans="6:6">
      <c r="F452" s="9"/>
    </row>
    <row r="453" spans="6:6">
      <c r="F453" s="9"/>
    </row>
    <row r="454" spans="6:6">
      <c r="F454" s="9"/>
    </row>
    <row r="455" spans="6:6">
      <c r="F455" s="9"/>
    </row>
    <row r="456" spans="6:6">
      <c r="F456" s="9"/>
    </row>
    <row r="457" spans="6:6">
      <c r="F457" s="9"/>
    </row>
    <row r="458" spans="6:6">
      <c r="F458" s="9"/>
    </row>
    <row r="459" spans="6:6">
      <c r="F459" s="9"/>
    </row>
    <row r="460" spans="6:6">
      <c r="F460" s="9"/>
    </row>
    <row r="461" spans="6:6">
      <c r="F461" s="9"/>
    </row>
    <row r="462" spans="6:6">
      <c r="F462" s="9"/>
    </row>
    <row r="463" spans="6:6">
      <c r="F463" s="9"/>
    </row>
    <row r="464" spans="6:6">
      <c r="F464" s="9"/>
    </row>
    <row r="465" spans="6:6">
      <c r="F465" s="9"/>
    </row>
    <row r="466" spans="6:6">
      <c r="F466" s="9"/>
    </row>
    <row r="467" spans="6:6">
      <c r="F467" s="9"/>
    </row>
    <row r="468" spans="6:6">
      <c r="F468" s="9"/>
    </row>
    <row r="469" spans="6:6">
      <c r="F469" s="9"/>
    </row>
    <row r="470" spans="6:6">
      <c r="F470" s="9"/>
    </row>
    <row r="471" spans="6:6">
      <c r="F471" s="9"/>
    </row>
    <row r="472" spans="6:6">
      <c r="F472" s="9"/>
    </row>
    <row r="473" spans="6:6">
      <c r="F473" s="9"/>
    </row>
    <row r="474" spans="6:6">
      <c r="F474" s="9"/>
    </row>
    <row r="475" spans="6:6">
      <c r="F475" s="9"/>
    </row>
    <row r="476" spans="6:6">
      <c r="F476" s="9"/>
    </row>
    <row r="477" spans="6:6">
      <c r="F477" s="9"/>
    </row>
    <row r="478" spans="6:6">
      <c r="F478" s="9"/>
    </row>
    <row r="479" spans="6:6">
      <c r="F479" s="9"/>
    </row>
    <row r="480" spans="6:6">
      <c r="F480" s="9"/>
    </row>
    <row r="481" spans="6:6">
      <c r="F481" s="9"/>
    </row>
    <row r="482" spans="6:6">
      <c r="F482" s="9"/>
    </row>
    <row r="483" spans="6:6">
      <c r="F483" s="9"/>
    </row>
    <row r="484" spans="6:6">
      <c r="F484" s="9"/>
    </row>
    <row r="485" spans="6:6">
      <c r="F485" s="9"/>
    </row>
    <row r="486" spans="6:6">
      <c r="F486" s="9"/>
    </row>
    <row r="487" spans="6:6">
      <c r="F487" s="9"/>
    </row>
    <row r="488" spans="6:6">
      <c r="F488" s="9"/>
    </row>
    <row r="489" spans="6:6">
      <c r="F489" s="9"/>
    </row>
    <row r="490" spans="6:6">
      <c r="F490" s="9"/>
    </row>
    <row r="491" spans="6:6">
      <c r="F491" s="9"/>
    </row>
    <row r="492" spans="6:6">
      <c r="F492" s="9"/>
    </row>
    <row r="493" spans="6:6">
      <c r="F493" s="9"/>
    </row>
    <row r="494" spans="6:6">
      <c r="F494" s="9"/>
    </row>
    <row r="495" spans="6:6">
      <c r="F495" s="9"/>
    </row>
    <row r="496" spans="6:6">
      <c r="F496" s="9"/>
    </row>
    <row r="497" spans="6:6">
      <c r="F497" s="9"/>
    </row>
    <row r="498" spans="6:6">
      <c r="F498" s="9"/>
    </row>
    <row r="499" spans="6:6">
      <c r="F499" s="9"/>
    </row>
    <row r="500" spans="6:6">
      <c r="F500" s="9"/>
    </row>
    <row r="501" spans="6:6">
      <c r="F501" s="9"/>
    </row>
    <row r="502" spans="6:6">
      <c r="F502" s="9"/>
    </row>
    <row r="503" spans="6:6">
      <c r="F503" s="9"/>
    </row>
    <row r="504" spans="6:6">
      <c r="F504" s="9"/>
    </row>
    <row r="505" spans="6:6">
      <c r="F505" s="9"/>
    </row>
    <row r="506" spans="6:6">
      <c r="F506" s="9"/>
    </row>
    <row r="507" spans="6:6">
      <c r="F507" s="9"/>
    </row>
    <row r="508" spans="6:6">
      <c r="F508" s="9"/>
    </row>
    <row r="509" spans="6:6">
      <c r="F509" s="9"/>
    </row>
    <row r="510" spans="6:6">
      <c r="F510" s="9"/>
    </row>
    <row r="511" spans="6:6">
      <c r="F511" s="9"/>
    </row>
    <row r="512" spans="6:6">
      <c r="F512" s="9"/>
    </row>
    <row r="513" spans="6:6">
      <c r="F513" s="9"/>
    </row>
    <row r="514" spans="6:6">
      <c r="F514" s="9"/>
    </row>
    <row r="515" spans="6:6">
      <c r="F515" s="9"/>
    </row>
    <row r="516" spans="6:6">
      <c r="F516" s="9"/>
    </row>
    <row r="517" spans="6:6">
      <c r="F517" s="9"/>
    </row>
    <row r="518" spans="6:6">
      <c r="F518" s="9"/>
    </row>
    <row r="519" spans="6:6">
      <c r="F519" s="9"/>
    </row>
    <row r="520" spans="6:6">
      <c r="F520" s="9"/>
    </row>
    <row r="521" spans="6:6">
      <c r="F521" s="9"/>
    </row>
    <row r="522" spans="6:6">
      <c r="F522" s="9"/>
    </row>
    <row r="523" spans="6:6">
      <c r="F523" s="9"/>
    </row>
    <row r="524" spans="6:6">
      <c r="F524" s="9"/>
    </row>
    <row r="525" spans="6:6">
      <c r="F525" s="9"/>
    </row>
    <row r="526" spans="6:6">
      <c r="F526" s="9"/>
    </row>
    <row r="527" spans="6:6">
      <c r="F527" s="9"/>
    </row>
    <row r="528" spans="6:6">
      <c r="F528" s="9"/>
    </row>
    <row r="529" spans="6:6">
      <c r="F529" s="9"/>
    </row>
    <row r="530" spans="6:6">
      <c r="F530" s="9"/>
    </row>
    <row r="531" spans="6:6">
      <c r="F531" s="9"/>
    </row>
    <row r="532" spans="6:6">
      <c r="F532" s="9"/>
    </row>
    <row r="533" spans="6:6">
      <c r="F533" s="9"/>
    </row>
    <row r="534" spans="6:6">
      <c r="F534" s="9"/>
    </row>
    <row r="535" spans="6:6">
      <c r="F535" s="9"/>
    </row>
    <row r="536" spans="6:6">
      <c r="F536" s="9"/>
    </row>
    <row r="537" spans="6:6">
      <c r="F537" s="9"/>
    </row>
    <row r="538" spans="6:6">
      <c r="F538" s="9"/>
    </row>
    <row r="539" spans="6:6">
      <c r="F539" s="9"/>
    </row>
    <row r="540" spans="6:6">
      <c r="F540" s="9"/>
    </row>
    <row r="541" spans="6:6">
      <c r="F541" s="9"/>
    </row>
    <row r="542" spans="6:6">
      <c r="F542" s="9"/>
    </row>
    <row r="543" spans="6:6">
      <c r="F543" s="9"/>
    </row>
    <row r="544" spans="6:6">
      <c r="F544" s="9"/>
    </row>
    <row r="545" spans="6:6">
      <c r="F545" s="9"/>
    </row>
    <row r="546" spans="6:6">
      <c r="F546" s="9"/>
    </row>
    <row r="547" spans="6:6">
      <c r="F547" s="9"/>
    </row>
    <row r="548" spans="6:6">
      <c r="F548" s="9"/>
    </row>
    <row r="549" spans="6:6">
      <c r="F549" s="9"/>
    </row>
    <row r="550" spans="6:6">
      <c r="F550" s="9"/>
    </row>
    <row r="551" spans="6:6">
      <c r="F551" s="9"/>
    </row>
    <row r="552" spans="6:6">
      <c r="F552" s="9"/>
    </row>
    <row r="553" spans="6:6">
      <c r="F553" s="9"/>
    </row>
    <row r="554" spans="6:6">
      <c r="F554" s="9"/>
    </row>
    <row r="555" spans="6:6">
      <c r="F555" s="9"/>
    </row>
    <row r="556" spans="6:6">
      <c r="F556" s="9"/>
    </row>
    <row r="557" spans="6:6">
      <c r="F557" s="9"/>
    </row>
    <row r="558" spans="6:6">
      <c r="F558" s="9"/>
    </row>
    <row r="559" spans="6:6">
      <c r="F559" s="9"/>
    </row>
    <row r="560" spans="6:6">
      <c r="F560" s="9"/>
    </row>
    <row r="561" spans="6:6">
      <c r="F561" s="9"/>
    </row>
    <row r="562" spans="6:6">
      <c r="F562" s="9"/>
    </row>
    <row r="563" spans="6:6">
      <c r="F563" s="9"/>
    </row>
    <row r="564" spans="6:6">
      <c r="F564" s="9"/>
    </row>
    <row r="565" spans="6:6">
      <c r="F565" s="9"/>
    </row>
    <row r="566" spans="6:6">
      <c r="F566" s="9"/>
    </row>
    <row r="567" spans="6:6">
      <c r="F567" s="9"/>
    </row>
    <row r="568" spans="6:6">
      <c r="F568" s="9"/>
    </row>
    <row r="569" spans="6:6">
      <c r="F569" s="9"/>
    </row>
    <row r="570" spans="6:6">
      <c r="F570" s="9"/>
    </row>
    <row r="571" spans="6:6">
      <c r="F571" s="9"/>
    </row>
    <row r="572" spans="6:6">
      <c r="F572" s="9"/>
    </row>
    <row r="573" spans="6:6">
      <c r="F573" s="9"/>
    </row>
    <row r="574" spans="6:6">
      <c r="F574" s="9"/>
    </row>
    <row r="575" spans="6:6">
      <c r="F575" s="9"/>
    </row>
    <row r="576" spans="6:6">
      <c r="F576" s="9"/>
    </row>
    <row r="577" spans="6:6">
      <c r="F577" s="9"/>
    </row>
    <row r="578" spans="6:6">
      <c r="F578" s="9"/>
    </row>
    <row r="579" spans="6:6">
      <c r="F579" s="9"/>
    </row>
    <row r="580" spans="6:6">
      <c r="F580" s="9"/>
    </row>
    <row r="581" spans="6:6">
      <c r="F581" s="9"/>
    </row>
    <row r="582" spans="6:6">
      <c r="F582" s="9"/>
    </row>
    <row r="583" spans="6:6">
      <c r="F583" s="9"/>
    </row>
    <row r="584" spans="6:6">
      <c r="F584" s="9"/>
    </row>
    <row r="585" spans="6:6">
      <c r="F585" s="9"/>
    </row>
    <row r="586" spans="6:6">
      <c r="F586" s="9"/>
    </row>
    <row r="587" spans="6:6">
      <c r="F587" s="9"/>
    </row>
    <row r="588" spans="6:6">
      <c r="F588" s="9"/>
    </row>
    <row r="589" spans="6:6">
      <c r="F589" s="9"/>
    </row>
    <row r="590" spans="6:6">
      <c r="F590" s="9"/>
    </row>
    <row r="591" spans="6:6">
      <c r="F591" s="9"/>
    </row>
    <row r="592" spans="6:6">
      <c r="F592" s="9"/>
    </row>
    <row r="593" spans="6:6">
      <c r="F593" s="9"/>
    </row>
    <row r="594" spans="6:6">
      <c r="F594" s="9"/>
    </row>
    <row r="595" spans="6:6">
      <c r="F595" s="9"/>
    </row>
    <row r="596" spans="6:6">
      <c r="F596" s="9"/>
    </row>
    <row r="597" spans="6:6">
      <c r="F597" s="9"/>
    </row>
    <row r="598" spans="6:6">
      <c r="F598" s="9"/>
    </row>
    <row r="599" spans="6:6">
      <c r="F599" s="9"/>
    </row>
    <row r="600" spans="6:6">
      <c r="F600" s="9"/>
    </row>
    <row r="601" spans="6:6">
      <c r="F601" s="9"/>
    </row>
    <row r="602" spans="6:6">
      <c r="F602" s="9"/>
    </row>
    <row r="603" spans="6:6">
      <c r="F603" s="9"/>
    </row>
    <row r="604" spans="6:6">
      <c r="F604" s="9"/>
    </row>
    <row r="605" spans="6:6">
      <c r="F605" s="9"/>
    </row>
    <row r="606" spans="6:6">
      <c r="F606" s="9"/>
    </row>
    <row r="607" spans="6:6">
      <c r="F607" s="9"/>
    </row>
    <row r="608" spans="6:6">
      <c r="F608" s="9"/>
    </row>
    <row r="609" spans="6:6">
      <c r="F609" s="9"/>
    </row>
    <row r="610" spans="6:6">
      <c r="F610" s="9"/>
    </row>
    <row r="611" spans="6:6">
      <c r="F611" s="9"/>
    </row>
    <row r="612" spans="6:6">
      <c r="F612" s="9"/>
    </row>
    <row r="613" spans="6:6">
      <c r="F613" s="9"/>
    </row>
    <row r="614" spans="6:6">
      <c r="F614" s="9"/>
    </row>
    <row r="615" spans="6:6">
      <c r="F615" s="9"/>
    </row>
    <row r="616" spans="6:6">
      <c r="F616" s="9"/>
    </row>
    <row r="617" spans="6:6">
      <c r="F617" s="9"/>
    </row>
    <row r="618" spans="6:6">
      <c r="F618" s="9"/>
    </row>
    <row r="619" spans="6:6">
      <c r="F619" s="9"/>
    </row>
    <row r="620" spans="6:6">
      <c r="F620" s="9"/>
    </row>
    <row r="621" spans="6:6">
      <c r="F621" s="9"/>
    </row>
    <row r="622" spans="6:6">
      <c r="F622" s="9"/>
    </row>
    <row r="623" spans="6:6">
      <c r="F623" s="9"/>
    </row>
    <row r="624" spans="6:6">
      <c r="F624" s="9"/>
    </row>
    <row r="625" spans="6:6">
      <c r="F625" s="9"/>
    </row>
    <row r="626" spans="6:6">
      <c r="F626" s="9"/>
    </row>
    <row r="627" spans="6:6">
      <c r="F627" s="9"/>
    </row>
    <row r="628" spans="6:6">
      <c r="F628" s="9"/>
    </row>
    <row r="629" spans="6:6">
      <c r="F629" s="9"/>
    </row>
    <row r="630" spans="6:6">
      <c r="F630" s="9"/>
    </row>
    <row r="631" spans="6:6">
      <c r="F631" s="9"/>
    </row>
    <row r="632" spans="6:6">
      <c r="F632" s="9"/>
    </row>
    <row r="633" spans="6:6">
      <c r="F633" s="9"/>
    </row>
    <row r="634" spans="6:6">
      <c r="F634" s="9"/>
    </row>
    <row r="635" spans="6:6">
      <c r="F635" s="9"/>
    </row>
    <row r="636" spans="6:6">
      <c r="F636" s="9"/>
    </row>
    <row r="637" spans="6:6">
      <c r="F637" s="9"/>
    </row>
    <row r="638" spans="6:6">
      <c r="F638" s="9"/>
    </row>
    <row r="639" spans="6:6">
      <c r="F639" s="9"/>
    </row>
    <row r="640" spans="6:6">
      <c r="F640" s="9"/>
    </row>
    <row r="641" spans="6:6">
      <c r="F641" s="9"/>
    </row>
    <row r="642" spans="6:6">
      <c r="F642" s="9"/>
    </row>
    <row r="643" spans="6:6">
      <c r="F643" s="9"/>
    </row>
    <row r="644" spans="6:6">
      <c r="F644" s="9"/>
    </row>
    <row r="645" spans="6:6">
      <c r="F645" s="9"/>
    </row>
    <row r="646" spans="6:6">
      <c r="F646" s="9"/>
    </row>
    <row r="647" spans="6:6">
      <c r="F647" s="9"/>
    </row>
    <row r="648" spans="6:6">
      <c r="F648" s="9"/>
    </row>
    <row r="649" spans="6:6">
      <c r="F649" s="9"/>
    </row>
    <row r="650" spans="6:6">
      <c r="F650" s="9"/>
    </row>
    <row r="651" spans="6:6">
      <c r="F651" s="9"/>
    </row>
    <row r="652" spans="6:6">
      <c r="F652" s="9"/>
    </row>
    <row r="653" spans="6:6">
      <c r="F653" s="9"/>
    </row>
    <row r="654" spans="6:6">
      <c r="F654" s="9"/>
    </row>
    <row r="655" spans="6:6">
      <c r="F655" s="9"/>
    </row>
    <row r="656" spans="6:6">
      <c r="F656" s="9"/>
    </row>
    <row r="657" spans="6:6">
      <c r="F657" s="9"/>
    </row>
    <row r="658" spans="6:6">
      <c r="F658" s="9"/>
    </row>
    <row r="659" spans="6:6">
      <c r="F659" s="9"/>
    </row>
    <row r="660" spans="6:6">
      <c r="F660" s="9"/>
    </row>
    <row r="661" spans="6:6">
      <c r="F661" s="9"/>
    </row>
    <row r="662" spans="6:6">
      <c r="F662" s="9"/>
    </row>
    <row r="663" spans="6:6">
      <c r="F663" s="9"/>
    </row>
    <row r="664" spans="6:6">
      <c r="F664" s="9"/>
    </row>
    <row r="665" spans="6:6">
      <c r="F665" s="9"/>
    </row>
    <row r="666" spans="6:6">
      <c r="F666" s="9"/>
    </row>
    <row r="667" spans="6:6">
      <c r="F667" s="9"/>
    </row>
    <row r="668" spans="6:6">
      <c r="F668" s="9"/>
    </row>
    <row r="669" spans="6:6">
      <c r="F669" s="9"/>
    </row>
    <row r="670" spans="6:6">
      <c r="F670" s="9"/>
    </row>
    <row r="671" spans="6:6">
      <c r="F671" s="9"/>
    </row>
    <row r="672" spans="6:6">
      <c r="F672" s="9"/>
    </row>
    <row r="673" spans="6:6">
      <c r="F673" s="9"/>
    </row>
    <row r="674" spans="6:6">
      <c r="F674" s="9"/>
    </row>
    <row r="675" spans="6:6">
      <c r="F675" s="9"/>
    </row>
    <row r="676" spans="6:6">
      <c r="F676" s="9"/>
    </row>
    <row r="677" spans="6:6">
      <c r="F677" s="9"/>
    </row>
    <row r="678" spans="6:6">
      <c r="F678" s="9"/>
    </row>
    <row r="679" spans="6:6">
      <c r="F679" s="9"/>
    </row>
    <row r="680" spans="6:6">
      <c r="F680" s="9"/>
    </row>
    <row r="681" spans="6:6">
      <c r="F681" s="9"/>
    </row>
    <row r="682" spans="6:6">
      <c r="F682" s="9"/>
    </row>
    <row r="683" spans="6:6">
      <c r="F683" s="9"/>
    </row>
    <row r="684" spans="6:6">
      <c r="F684" s="9"/>
    </row>
    <row r="685" spans="6:6">
      <c r="F685" s="9"/>
    </row>
    <row r="686" spans="6:6">
      <c r="F686" s="9"/>
    </row>
    <row r="687" spans="6:6">
      <c r="F687" s="9"/>
    </row>
    <row r="688" spans="6:6">
      <c r="F688" s="9"/>
    </row>
    <row r="689" spans="6:6">
      <c r="F689" s="9"/>
    </row>
    <row r="690" spans="6:6">
      <c r="F690" s="9"/>
    </row>
    <row r="691" spans="6:6">
      <c r="F691" s="9"/>
    </row>
    <row r="692" spans="6:6">
      <c r="F692" s="9"/>
    </row>
    <row r="693" spans="6:6">
      <c r="F693" s="9"/>
    </row>
    <row r="694" spans="6:6">
      <c r="F694" s="9"/>
    </row>
    <row r="695" spans="6:6">
      <c r="F695" s="9"/>
    </row>
    <row r="696" spans="6:6">
      <c r="F696" s="9"/>
    </row>
    <row r="697" spans="6:6">
      <c r="F697" s="9"/>
    </row>
    <row r="698" spans="6:6">
      <c r="F698" s="9"/>
    </row>
    <row r="699" spans="6:6">
      <c r="F699" s="9"/>
    </row>
    <row r="700" spans="6:6">
      <c r="F700" s="9"/>
    </row>
    <row r="701" spans="6:6">
      <c r="F701" s="9"/>
    </row>
    <row r="702" spans="6:6">
      <c r="F702" s="9"/>
    </row>
    <row r="703" spans="6:6">
      <c r="F703" s="9"/>
    </row>
    <row r="704" spans="6:6">
      <c r="F704" s="9"/>
    </row>
    <row r="705" spans="6:6">
      <c r="F705" s="9"/>
    </row>
    <row r="706" spans="6:6">
      <c r="F706" s="9"/>
    </row>
    <row r="707" spans="6:6">
      <c r="F707" s="9"/>
    </row>
    <row r="708" spans="6:6">
      <c r="F708" s="9"/>
    </row>
    <row r="709" spans="6:6">
      <c r="F709" s="9"/>
    </row>
    <row r="710" spans="6:6">
      <c r="F710" s="9"/>
    </row>
    <row r="711" spans="6:6">
      <c r="F711" s="9"/>
    </row>
    <row r="712" spans="6:6">
      <c r="F712" s="9"/>
    </row>
    <row r="713" spans="6:6">
      <c r="F713" s="9"/>
    </row>
    <row r="714" spans="6:6">
      <c r="F714" s="9"/>
    </row>
    <row r="715" spans="6:6">
      <c r="F715" s="9"/>
    </row>
    <row r="716" spans="6:6">
      <c r="F716" s="9"/>
    </row>
    <row r="717" spans="6:6">
      <c r="F717" s="9"/>
    </row>
    <row r="718" spans="6:6">
      <c r="F718" s="9"/>
    </row>
    <row r="719" spans="6:6">
      <c r="F719" s="9"/>
    </row>
    <row r="720" spans="6:6">
      <c r="F720" s="9"/>
    </row>
    <row r="721" spans="6:6">
      <c r="F721" s="9"/>
    </row>
    <row r="722" spans="6:6">
      <c r="F722" s="9"/>
    </row>
    <row r="723" spans="6:6">
      <c r="F723" s="9"/>
    </row>
    <row r="724" spans="6:6">
      <c r="F724" s="9"/>
    </row>
    <row r="725" spans="6:6">
      <c r="F725" s="9"/>
    </row>
    <row r="726" spans="6:6">
      <c r="F726" s="9"/>
    </row>
    <row r="727" spans="6:6">
      <c r="F727" s="9"/>
    </row>
    <row r="728" spans="6:6">
      <c r="F728" s="9"/>
    </row>
    <row r="729" spans="6:6">
      <c r="F729" s="9"/>
    </row>
    <row r="730" spans="6:6">
      <c r="F730" s="9"/>
    </row>
    <row r="731" spans="6:6">
      <c r="F731" s="9"/>
    </row>
    <row r="732" spans="6:6">
      <c r="F732" s="9"/>
    </row>
    <row r="733" spans="6:6">
      <c r="F733" s="9"/>
    </row>
    <row r="734" spans="6:6">
      <c r="F734" s="9"/>
    </row>
    <row r="735" spans="6:6">
      <c r="F735" s="9"/>
    </row>
    <row r="736" spans="6:6">
      <c r="F736" s="9"/>
    </row>
    <row r="737" spans="6:6">
      <c r="F737" s="9"/>
    </row>
    <row r="738" spans="6:6">
      <c r="F738" s="9"/>
    </row>
    <row r="739" spans="6:6">
      <c r="F739" s="9"/>
    </row>
    <row r="740" spans="6:6">
      <c r="F740" s="9"/>
    </row>
    <row r="741" spans="6:6">
      <c r="F741" s="9"/>
    </row>
    <row r="742" spans="6:6">
      <c r="F742" s="9"/>
    </row>
    <row r="743" spans="6:6">
      <c r="F743" s="9"/>
    </row>
    <row r="744" spans="6:6">
      <c r="F744" s="9"/>
    </row>
    <row r="745" spans="6:6">
      <c r="F745" s="9"/>
    </row>
    <row r="746" spans="6:6">
      <c r="F746" s="9"/>
    </row>
    <row r="747" spans="6:6">
      <c r="F747" s="9"/>
    </row>
    <row r="748" spans="6:6">
      <c r="F748" s="9"/>
    </row>
    <row r="749" spans="6:6">
      <c r="F749" s="9"/>
    </row>
    <row r="750" spans="6:6">
      <c r="F750" s="9"/>
    </row>
    <row r="751" spans="6:6">
      <c r="F751" s="9"/>
    </row>
    <row r="752" spans="6:6">
      <c r="F752" s="9"/>
    </row>
    <row r="753" spans="6:6">
      <c r="F753" s="9"/>
    </row>
    <row r="754" spans="6:6">
      <c r="F754" s="9"/>
    </row>
    <row r="755" spans="6:6">
      <c r="F755" s="9"/>
    </row>
    <row r="756" spans="6:6">
      <c r="F756" s="9"/>
    </row>
    <row r="757" spans="6:6">
      <c r="F757" s="9"/>
    </row>
    <row r="758" spans="6:6">
      <c r="F758" s="9"/>
    </row>
    <row r="759" spans="6:6">
      <c r="F759" s="9"/>
    </row>
    <row r="760" spans="6:6">
      <c r="F760" s="9"/>
    </row>
    <row r="761" spans="6:6">
      <c r="F761" s="9"/>
    </row>
    <row r="762" spans="6:6">
      <c r="F762" s="9"/>
    </row>
    <row r="763" spans="6:6">
      <c r="F763" s="9"/>
    </row>
    <row r="764" spans="6:6">
      <c r="F764" s="9"/>
    </row>
    <row r="765" spans="6:6">
      <c r="F765" s="9"/>
    </row>
    <row r="766" spans="6:6">
      <c r="F766" s="9"/>
    </row>
    <row r="767" spans="6:6">
      <c r="F767" s="9"/>
    </row>
    <row r="768" spans="6:6">
      <c r="F768" s="9"/>
    </row>
    <row r="769" spans="6:6">
      <c r="F769" s="9"/>
    </row>
    <row r="770" spans="6:6">
      <c r="F770" s="9"/>
    </row>
    <row r="771" spans="6:6">
      <c r="F771" s="9"/>
    </row>
    <row r="772" spans="6:6">
      <c r="F772" s="9"/>
    </row>
    <row r="773" spans="6:6">
      <c r="F773" s="9"/>
    </row>
    <row r="774" spans="6:6">
      <c r="F774" s="9"/>
    </row>
    <row r="775" spans="6:6">
      <c r="F775" s="9"/>
    </row>
    <row r="776" spans="6:6">
      <c r="F776" s="9"/>
    </row>
    <row r="777" spans="6:6">
      <c r="F777" s="9"/>
    </row>
    <row r="778" spans="6:6">
      <c r="F778" s="9"/>
    </row>
    <row r="779" spans="6:6">
      <c r="F779" s="9"/>
    </row>
    <row r="780" spans="6:6">
      <c r="F780" s="9"/>
    </row>
    <row r="781" spans="6:6">
      <c r="F781" s="9"/>
    </row>
    <row r="782" spans="6:6">
      <c r="F782" s="9"/>
    </row>
    <row r="783" spans="6:6">
      <c r="F783" s="9"/>
    </row>
    <row r="784" spans="6:6">
      <c r="F784" s="9"/>
    </row>
    <row r="785" spans="6:6">
      <c r="F785" s="9"/>
    </row>
    <row r="786" spans="6:6">
      <c r="F786" s="9"/>
    </row>
    <row r="787" spans="6:6">
      <c r="F787" s="9"/>
    </row>
    <row r="788" spans="6:6">
      <c r="F788" s="9"/>
    </row>
    <row r="789" spans="6:6">
      <c r="F789" s="9"/>
    </row>
    <row r="790" spans="6:6">
      <c r="F790" s="9"/>
    </row>
    <row r="791" spans="6:6">
      <c r="F791" s="9"/>
    </row>
    <row r="792" spans="6:6">
      <c r="F792" s="9"/>
    </row>
    <row r="793" spans="6:6">
      <c r="F793" s="9"/>
    </row>
    <row r="794" spans="6:6">
      <c r="F794" s="9"/>
    </row>
    <row r="795" spans="6:6">
      <c r="F795" s="9"/>
    </row>
    <row r="796" spans="6:6">
      <c r="F796" s="9"/>
    </row>
    <row r="797" spans="6:6">
      <c r="F797" s="9"/>
    </row>
    <row r="798" spans="6:6">
      <c r="F798" s="9"/>
    </row>
    <row r="799" spans="6:6">
      <c r="F799" s="9"/>
    </row>
    <row r="800" spans="6:6">
      <c r="F800" s="9"/>
    </row>
    <row r="801" spans="6:6">
      <c r="F801" s="9"/>
    </row>
    <row r="802" spans="6:6">
      <c r="F802" s="9"/>
    </row>
    <row r="803" spans="6:6">
      <c r="F803" s="9"/>
    </row>
    <row r="804" spans="6:6">
      <c r="F804" s="9"/>
    </row>
    <row r="805" spans="6:6">
      <c r="F805" s="9"/>
    </row>
    <row r="806" spans="6:6">
      <c r="F806" s="9"/>
    </row>
    <row r="807" spans="6:6">
      <c r="F807" s="9"/>
    </row>
    <row r="808" spans="6:6">
      <c r="F808" s="9"/>
    </row>
    <row r="809" spans="6:6">
      <c r="F809" s="9"/>
    </row>
    <row r="810" spans="6:6">
      <c r="F810" s="9"/>
    </row>
    <row r="811" spans="6:6">
      <c r="F811" s="9"/>
    </row>
    <row r="812" spans="6:6">
      <c r="F812" s="9"/>
    </row>
    <row r="813" spans="6:6">
      <c r="F813" s="9"/>
    </row>
    <row r="814" spans="6:6">
      <c r="F814" s="9"/>
    </row>
    <row r="815" spans="6:6">
      <c r="F815" s="9"/>
    </row>
    <row r="816" spans="6:6">
      <c r="F816" s="9"/>
    </row>
    <row r="817" spans="6:6">
      <c r="F817" s="9"/>
    </row>
    <row r="818" spans="6:6">
      <c r="F818" s="9"/>
    </row>
    <row r="819" spans="6:6">
      <c r="F819" s="9"/>
    </row>
    <row r="820" spans="6:6">
      <c r="F820" s="9"/>
    </row>
    <row r="821" spans="6:6">
      <c r="F821" s="9"/>
    </row>
    <row r="822" spans="6:6">
      <c r="F822" s="9"/>
    </row>
    <row r="823" spans="6:6">
      <c r="F823" s="9"/>
    </row>
    <row r="824" spans="6:6">
      <c r="F824" s="9"/>
    </row>
    <row r="825" spans="6:6">
      <c r="F825" s="9"/>
    </row>
    <row r="826" spans="6:6">
      <c r="F826" s="9"/>
    </row>
    <row r="827" spans="6:6">
      <c r="F827" s="9"/>
    </row>
    <row r="828" spans="6:6">
      <c r="F828" s="9"/>
    </row>
    <row r="829" spans="6:6">
      <c r="F829" s="9"/>
    </row>
    <row r="830" spans="6:6">
      <c r="F830" s="9"/>
    </row>
    <row r="831" spans="6:6">
      <c r="F831" s="9"/>
    </row>
    <row r="832" spans="6:6">
      <c r="F832" s="9"/>
    </row>
    <row r="833" spans="6:6">
      <c r="F833" s="9"/>
    </row>
    <row r="834" spans="6:6">
      <c r="F834" s="9"/>
    </row>
    <row r="835" spans="6:6">
      <c r="F835" s="9"/>
    </row>
    <row r="836" spans="6:6">
      <c r="F836" s="9"/>
    </row>
    <row r="837" spans="6:6">
      <c r="F837" s="9"/>
    </row>
    <row r="838" spans="6:6">
      <c r="F838" s="9"/>
    </row>
    <row r="839" spans="6:6">
      <c r="F839" s="9"/>
    </row>
    <row r="840" spans="6:6">
      <c r="F840" s="9"/>
    </row>
    <row r="841" spans="6:6">
      <c r="F841" s="9"/>
    </row>
    <row r="842" spans="6:6">
      <c r="F842" s="9"/>
    </row>
    <row r="843" spans="6:6">
      <c r="F843" s="9"/>
    </row>
    <row r="844" spans="6:6">
      <c r="F844" s="9"/>
    </row>
    <row r="845" spans="6:6">
      <c r="F845" s="9"/>
    </row>
    <row r="846" spans="6:6">
      <c r="F846" s="9"/>
    </row>
    <row r="847" spans="6:6">
      <c r="F847" s="9"/>
    </row>
    <row r="848" spans="6:6">
      <c r="F848" s="9"/>
    </row>
    <row r="849" spans="6:6">
      <c r="F849" s="9"/>
    </row>
    <row r="850" spans="6:6">
      <c r="F850" s="9"/>
    </row>
    <row r="851" spans="6:6">
      <c r="F851" s="9"/>
    </row>
    <row r="852" spans="6:6">
      <c r="F852" s="9"/>
    </row>
    <row r="853" spans="6:6">
      <c r="F853" s="9"/>
    </row>
    <row r="854" spans="6:6">
      <c r="F854" s="9"/>
    </row>
    <row r="855" spans="6:6">
      <c r="F855" s="9"/>
    </row>
    <row r="856" spans="6:6">
      <c r="F856" s="9"/>
    </row>
    <row r="857" spans="6:6">
      <c r="F857" s="9"/>
    </row>
    <row r="858" spans="6:6">
      <c r="F858" s="9"/>
    </row>
    <row r="859" spans="6:6">
      <c r="F859" s="9"/>
    </row>
    <row r="860" spans="6:6">
      <c r="F860" s="9"/>
    </row>
    <row r="861" spans="6:6">
      <c r="F861" s="9"/>
    </row>
    <row r="862" spans="6:6">
      <c r="F862" s="9"/>
    </row>
    <row r="863" spans="6:6">
      <c r="F863" s="9"/>
    </row>
    <row r="864" spans="6:6">
      <c r="F864" s="9"/>
    </row>
    <row r="865" spans="6:6">
      <c r="F865" s="9"/>
    </row>
    <row r="866" spans="6:6">
      <c r="F866" s="9"/>
    </row>
    <row r="867" spans="6:6">
      <c r="F867" s="9"/>
    </row>
    <row r="868" spans="6:6">
      <c r="F868" s="9"/>
    </row>
    <row r="869" spans="6:6">
      <c r="F869" s="9"/>
    </row>
    <row r="870" spans="6:6">
      <c r="F870" s="9"/>
    </row>
    <row r="871" spans="6:6">
      <c r="F871" s="9"/>
    </row>
    <row r="872" spans="6:6">
      <c r="F872" s="9"/>
    </row>
    <row r="873" spans="6:6">
      <c r="F873" s="9"/>
    </row>
    <row r="874" spans="6:6">
      <c r="F874" s="9"/>
    </row>
    <row r="875" spans="6:6">
      <c r="F875" s="9"/>
    </row>
    <row r="876" spans="6:6">
      <c r="F876" s="9"/>
    </row>
    <row r="877" spans="6:6">
      <c r="F877" s="9"/>
    </row>
    <row r="878" spans="6:6">
      <c r="F878" s="9"/>
    </row>
    <row r="879" spans="6:6">
      <c r="F879" s="9"/>
    </row>
    <row r="880" spans="6:6">
      <c r="F880" s="9"/>
    </row>
    <row r="881" spans="6:6">
      <c r="F881" s="9"/>
    </row>
    <row r="882" spans="6:6">
      <c r="F882" s="9"/>
    </row>
    <row r="883" spans="6:6">
      <c r="F883" s="9"/>
    </row>
    <row r="884" spans="6:6">
      <c r="F884" s="9"/>
    </row>
    <row r="885" spans="6:6">
      <c r="F885" s="9"/>
    </row>
    <row r="886" spans="6:6">
      <c r="F886" s="9"/>
    </row>
    <row r="887" spans="6:6">
      <c r="F887" s="9"/>
    </row>
    <row r="888" spans="6:6">
      <c r="F888" s="9"/>
    </row>
    <row r="889" spans="6:6">
      <c r="F889" s="9"/>
    </row>
    <row r="890" spans="6:6">
      <c r="F890" s="9"/>
    </row>
    <row r="891" spans="6:6">
      <c r="F891" s="9"/>
    </row>
    <row r="892" spans="6:6">
      <c r="F892" s="9"/>
    </row>
    <row r="893" spans="6:6">
      <c r="F893" s="9"/>
    </row>
    <row r="894" spans="6:6">
      <c r="F894" s="9"/>
    </row>
    <row r="895" spans="6:6">
      <c r="F895" s="9"/>
    </row>
    <row r="896" spans="6:6">
      <c r="F896" s="9"/>
    </row>
    <row r="897" spans="6:6">
      <c r="F897" s="9"/>
    </row>
    <row r="898" spans="6:6">
      <c r="F898" s="9"/>
    </row>
    <row r="899" spans="6:6">
      <c r="F899" s="9"/>
    </row>
    <row r="900" spans="6:6">
      <c r="F900" s="9"/>
    </row>
    <row r="901" spans="6:6">
      <c r="F901" s="9"/>
    </row>
    <row r="902" spans="6:6">
      <c r="F902" s="9"/>
    </row>
    <row r="903" spans="6:6">
      <c r="F903" s="9"/>
    </row>
    <row r="904" spans="6:6">
      <c r="F904" s="9"/>
    </row>
    <row r="905" spans="6:6">
      <c r="F905" s="9"/>
    </row>
    <row r="906" spans="6:6">
      <c r="F906" s="9"/>
    </row>
    <row r="907" spans="6:6">
      <c r="F907" s="9"/>
    </row>
    <row r="908" spans="6:6">
      <c r="F908" s="9"/>
    </row>
    <row r="909" spans="6:6">
      <c r="F909" s="9"/>
    </row>
    <row r="910" spans="6:6">
      <c r="F910" s="9"/>
    </row>
    <row r="911" spans="6:6">
      <c r="F911" s="9"/>
    </row>
    <row r="912" spans="6:6">
      <c r="F912" s="9"/>
    </row>
    <row r="913" spans="6:6">
      <c r="F913" s="9"/>
    </row>
    <row r="914" spans="6:6">
      <c r="F914" s="9"/>
    </row>
    <row r="915" spans="6:6">
      <c r="F915" s="9"/>
    </row>
    <row r="916" spans="6:6">
      <c r="F916" s="9"/>
    </row>
    <row r="917" spans="6:6">
      <c r="F917" s="9"/>
    </row>
    <row r="918" spans="6:6">
      <c r="F918" s="9"/>
    </row>
    <row r="919" spans="6:6">
      <c r="F919" s="9"/>
    </row>
    <row r="920" spans="6:6">
      <c r="F920" s="9"/>
    </row>
    <row r="921" spans="6:6">
      <c r="F921" s="9"/>
    </row>
    <row r="922" spans="6:6">
      <c r="F922" s="9"/>
    </row>
    <row r="923" spans="6:6">
      <c r="F923" s="9"/>
    </row>
    <row r="924" spans="6:6">
      <c r="F924" s="9"/>
    </row>
    <row r="925" spans="6:6">
      <c r="F925" s="9"/>
    </row>
    <row r="926" spans="6:6">
      <c r="F926" s="9"/>
    </row>
    <row r="927" spans="6:6">
      <c r="F927" s="9"/>
    </row>
    <row r="928" spans="6:6">
      <c r="F928" s="9"/>
    </row>
    <row r="929" spans="6:6">
      <c r="F929" s="9"/>
    </row>
    <row r="930" spans="6:6">
      <c r="F930" s="9"/>
    </row>
    <row r="931" spans="6:6">
      <c r="F931" s="9"/>
    </row>
    <row r="932" spans="6:6">
      <c r="F932" s="9"/>
    </row>
    <row r="933" spans="6:6">
      <c r="F933" s="9"/>
    </row>
    <row r="934" spans="6:6">
      <c r="F934" s="9"/>
    </row>
    <row r="935" spans="6:6">
      <c r="F935" s="9"/>
    </row>
    <row r="936" spans="6:6">
      <c r="F936" s="9"/>
    </row>
    <row r="937" spans="6:6">
      <c r="F937" s="9"/>
    </row>
    <row r="938" spans="6:6">
      <c r="F938" s="9"/>
    </row>
    <row r="939" spans="6:6">
      <c r="F939" s="9"/>
    </row>
    <row r="940" spans="6:6">
      <c r="F940" s="9"/>
    </row>
    <row r="941" spans="6:6">
      <c r="F941" s="9"/>
    </row>
    <row r="942" spans="6:6">
      <c r="F942" s="9"/>
    </row>
    <row r="943" spans="6:6">
      <c r="F943" s="9"/>
    </row>
    <row r="944" spans="6:6">
      <c r="F944" s="9"/>
    </row>
    <row r="945" spans="6:6">
      <c r="F945" s="9"/>
    </row>
    <row r="946" spans="6:6">
      <c r="F946" s="9"/>
    </row>
    <row r="947" spans="6:6">
      <c r="F947" s="9"/>
    </row>
    <row r="948" spans="6:6">
      <c r="F948" s="9"/>
    </row>
    <row r="949" spans="6:6">
      <c r="F949" s="9"/>
    </row>
    <row r="950" spans="6:6">
      <c r="F950" s="9"/>
    </row>
    <row r="951" spans="6:6">
      <c r="F951" s="9"/>
    </row>
    <row r="952" spans="6:6">
      <c r="F952" s="9"/>
    </row>
    <row r="953" spans="6:6">
      <c r="F953" s="9"/>
    </row>
    <row r="954" spans="6:6">
      <c r="F954" s="9"/>
    </row>
    <row r="955" spans="6:6">
      <c r="F955" s="9"/>
    </row>
    <row r="956" spans="6:6">
      <c r="F956" s="9"/>
    </row>
    <row r="957" spans="6:6">
      <c r="F957" s="9"/>
    </row>
    <row r="958" spans="6:6">
      <c r="F958" s="9"/>
    </row>
    <row r="959" spans="6:6">
      <c r="F959" s="9"/>
    </row>
    <row r="960" spans="6:6">
      <c r="F960" s="9"/>
    </row>
    <row r="961" spans="6:6">
      <c r="F961" s="9"/>
    </row>
    <row r="962" spans="6:6">
      <c r="F962" s="9"/>
    </row>
    <row r="963" spans="6:6">
      <c r="F963" s="9"/>
    </row>
    <row r="964" spans="6:6">
      <c r="F964" s="9"/>
    </row>
    <row r="965" spans="6:6">
      <c r="F965" s="9"/>
    </row>
    <row r="966" spans="6:6">
      <c r="F966" s="9"/>
    </row>
    <row r="967" spans="6:6">
      <c r="F967" s="9"/>
    </row>
    <row r="968" spans="6:6">
      <c r="F968" s="9"/>
    </row>
    <row r="969" spans="6:6">
      <c r="F969" s="9"/>
    </row>
    <row r="970" spans="6:6">
      <c r="F970" s="9"/>
    </row>
    <row r="971" spans="6:6">
      <c r="F971" s="9"/>
    </row>
    <row r="972" spans="6:6">
      <c r="F972" s="9"/>
    </row>
    <row r="973" spans="6:6">
      <c r="F973" s="9"/>
    </row>
    <row r="974" spans="6:6">
      <c r="F974" s="9"/>
    </row>
    <row r="975" spans="6:6">
      <c r="F975" s="9"/>
    </row>
    <row r="976" spans="6:6">
      <c r="F976" s="9"/>
    </row>
    <row r="977" spans="6:6">
      <c r="F977" s="9"/>
    </row>
    <row r="978" spans="6:6">
      <c r="F978" s="9"/>
    </row>
    <row r="979" spans="6:6">
      <c r="F979" s="9"/>
    </row>
    <row r="980" spans="6:6">
      <c r="F980" s="9"/>
    </row>
    <row r="981" spans="6:6">
      <c r="F981" s="9"/>
    </row>
    <row r="982" spans="6:6">
      <c r="F982" s="9"/>
    </row>
    <row r="983" spans="6:6">
      <c r="F983" s="9"/>
    </row>
    <row r="984" spans="6:6">
      <c r="F984" s="9"/>
    </row>
    <row r="985" spans="6:6">
      <c r="F985" s="9"/>
    </row>
    <row r="986" spans="6:6">
      <c r="F986" s="9"/>
    </row>
    <row r="987" spans="6:6">
      <c r="F987" s="9"/>
    </row>
    <row r="988" spans="6:6">
      <c r="F988" s="9"/>
    </row>
    <row r="989" spans="6:6">
      <c r="F989" s="9"/>
    </row>
    <row r="990" spans="6:6">
      <c r="F990" s="9"/>
    </row>
    <row r="991" spans="6:6">
      <c r="F991" s="9"/>
    </row>
    <row r="992" spans="6:6">
      <c r="F992" s="9"/>
    </row>
    <row r="993" spans="6:6">
      <c r="F993" s="9"/>
    </row>
    <row r="994" spans="6:6">
      <c r="F994" s="9"/>
    </row>
    <row r="995" spans="6:6">
      <c r="F995" s="9"/>
    </row>
    <row r="996" spans="6:6">
      <c r="F996" s="9"/>
    </row>
    <row r="997" spans="6:6">
      <c r="F997" s="9"/>
    </row>
    <row r="998" spans="6:6">
      <c r="F998" s="9"/>
    </row>
    <row r="999" spans="6:6">
      <c r="F999" s="9"/>
    </row>
    <row r="1000" spans="6:6">
      <c r="F1000" s="9"/>
    </row>
    <row r="1001" spans="6:6">
      <c r="F1001" s="9"/>
    </row>
  </sheetData>
  <conditionalFormatting sqref="B3:C3 B4:B5 B6:C7 B8:B9 B10:C11">
    <cfRule type="containsBlanks" dxfId="7" priority="1">
      <formula>LEN(TRIM(B9))=0</formula>
    </cfRule>
  </conditionalFormatting>
  <conditionalFormatting sqref="C3 B3:B11 E3:E11 C6:C7 C10:C11">
    <cfRule type="beginsWith" dxfId="6" priority="2" operator="beginsWith" text="&lt;">
      <formula>LEFT((B3),LEN("&lt;"))=("&lt;")</formula>
    </cfRule>
  </conditionalFormatting>
  <conditionalFormatting sqref="D3:D11">
    <cfRule type="containsBlanks" dxfId="5" priority="3">
      <formula>LEN(TRIM(D3))=0</formula>
    </cfRule>
  </conditionalFormatting>
  <conditionalFormatting sqref="E4:E5 E8:E9">
    <cfRule type="containsBlanks" dxfId="4" priority="4">
      <formula>LEN(TRIM(E4))=0</formula>
    </cfRule>
  </conditionalFormatting>
  <dataValidations count="1">
    <dataValidation type="list" allowBlank="1" showErrorMessage="1" sqref="D3:D11" xr:uid="{00000000-0002-0000-0200-000000000000}">
      <formula1>"AuraCurseSet,BeginCombat,BeginCombatEnd,BeginRound,BeginTurn,BeginTurnAboutToDealCards,BeginTurnCardsDealt,Block,Blocked,CastCard,CharacterAssign,CharacterKilled,CorruptionBeginRound,CorruptionCombatStart,Damage,Damaged,DamagedSecondary,DestroyItem,DrawCa"&amp;"rd,EndRound,EndTurn,Evade,Evaded,FinishCast,FinishFinishCast,Heal,Healed,Hit,Hitted,ItemActivation,Killed,None,PreBeginCombat,PreFinishCast,Resurrect,TraitActivation"</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15"/>
  <sheetViews>
    <sheetView tabSelected="1" workbookViewId="0">
      <selection activeCell="E19" sqref="E19"/>
    </sheetView>
  </sheetViews>
  <sheetFormatPr defaultColWidth="12.5703125" defaultRowHeight="15.75" customHeight="1"/>
  <cols>
    <col min="1" max="1" width="16.7109375" customWidth="1"/>
    <col min="2" max="2" width="24.140625" customWidth="1"/>
    <col min="3" max="3" width="4.140625" customWidth="1"/>
    <col min="4" max="4" width="30.42578125" customWidth="1"/>
    <col min="5" max="5" width="23.42578125" customWidth="1"/>
    <col min="6" max="6" width="11.42578125" customWidth="1"/>
    <col min="7" max="7" width="16.42578125" customWidth="1"/>
    <col min="8" max="8" width="19" customWidth="1"/>
  </cols>
  <sheetData>
    <row r="1" spans="1:9" ht="12.75">
      <c r="D1" s="4"/>
      <c r="G1" s="4"/>
    </row>
    <row r="2" spans="1:9" ht="12.75">
      <c r="A2" s="10" t="s">
        <v>13</v>
      </c>
      <c r="B2" s="11" t="s">
        <v>14</v>
      </c>
      <c r="D2" s="10" t="s">
        <v>13</v>
      </c>
      <c r="E2" s="11" t="s">
        <v>14</v>
      </c>
      <c r="G2" s="10" t="s">
        <v>13</v>
      </c>
      <c r="H2" s="11" t="s">
        <v>14</v>
      </c>
    </row>
    <row r="3" spans="1:9" ht="12.75">
      <c r="A3" s="15" t="s">
        <v>85</v>
      </c>
      <c r="B3" s="58" t="s">
        <v>294</v>
      </c>
      <c r="D3" s="31" t="s">
        <v>86</v>
      </c>
      <c r="E3" s="44" t="e">
        <f ca="1">_xludf.concat(LOWER(SUBSTITUTE(Character," ","")),"Portrait")</f>
        <v>#NAME?</v>
      </c>
      <c r="G3" s="31" t="s">
        <v>87</v>
      </c>
      <c r="H3" s="32">
        <v>0</v>
      </c>
    </row>
    <row r="4" spans="1:9" ht="12.75">
      <c r="A4" s="31" t="s">
        <v>88</v>
      </c>
      <c r="B4" s="36" t="e">
        <f ca="1">_xludf.concat("skin",LOWER(Character))</f>
        <v>#NAME?</v>
      </c>
      <c r="D4" s="31" t="s">
        <v>89</v>
      </c>
      <c r="E4" s="44" t="e">
        <f ca="1">_xludf.concat(LOWER(SUBSTITUTE(Character," ","")),"PortraitGrande")</f>
        <v>#NAME?</v>
      </c>
      <c r="G4" s="31" t="s">
        <v>90</v>
      </c>
      <c r="H4" s="32" t="b">
        <v>1</v>
      </c>
    </row>
    <row r="5" spans="1:9" ht="12.75">
      <c r="A5" s="31" t="s">
        <v>91</v>
      </c>
      <c r="B5" s="32">
        <v>1</v>
      </c>
      <c r="D5" s="31" t="s">
        <v>92</v>
      </c>
      <c r="E5" s="44" t="e">
        <f ca="1">_xludf.concat(LOWER(SUBSTITUTE(Character," ","")),"Silueta")</f>
        <v>#NAME?</v>
      </c>
      <c r="G5" s="31" t="s">
        <v>93</v>
      </c>
      <c r="H5" s="36" t="e">
        <f ca="1">_xludf.concat("cardback",LOWER(SUBSTITUTE(Subclass," ","")))</f>
        <v>#NAME?</v>
      </c>
    </row>
    <row r="6" spans="1:9" ht="12.75">
      <c r="A6" s="31" t="s">
        <v>94</v>
      </c>
      <c r="B6" s="32" t="b">
        <v>0</v>
      </c>
      <c r="D6" s="23" t="s">
        <v>95</v>
      </c>
      <c r="E6" s="45" t="e">
        <f ca="1">_xludf.concat(LOWER(SUBSTITUTE(Character," ","")),"SiluetaGrande")</f>
        <v>#NAME?</v>
      </c>
      <c r="G6" s="31" t="s">
        <v>96</v>
      </c>
      <c r="H6" s="32" t="s">
        <v>300</v>
      </c>
    </row>
    <row r="7" spans="1:9" ht="12.75">
      <c r="A7" s="23" t="s">
        <v>98</v>
      </c>
      <c r="B7" s="24" t="s">
        <v>299</v>
      </c>
      <c r="G7" s="31" t="s">
        <v>99</v>
      </c>
      <c r="H7" s="32">
        <v>1000</v>
      </c>
      <c r="I7" s="1"/>
    </row>
    <row r="8" spans="1:9" ht="15.75" customHeight="1">
      <c r="D8" s="46" t="s">
        <v>100</v>
      </c>
      <c r="G8" s="31" t="s">
        <v>101</v>
      </c>
      <c r="H8" s="44" t="e">
        <f ca="1">_xludf.concat("cardback",LOWER(SUBSTITUTE(Subclass," ","")))</f>
        <v>#NAME?</v>
      </c>
      <c r="I8" s="4" t="s">
        <v>102</v>
      </c>
    </row>
    <row r="9" spans="1:9" ht="15.75" customHeight="1">
      <c r="D9" s="47" t="s">
        <v>103</v>
      </c>
      <c r="G9" s="31" t="s">
        <v>104</v>
      </c>
      <c r="H9" s="36" t="str">
        <f>SubclassID</f>
        <v>augur</v>
      </c>
    </row>
    <row r="10" spans="1:9" ht="12.75">
      <c r="A10" s="48" t="s">
        <v>105</v>
      </c>
      <c r="B10" s="48" t="s">
        <v>106</v>
      </c>
      <c r="G10" s="31" t="s">
        <v>107</v>
      </c>
      <c r="H10" s="32" t="b">
        <v>0</v>
      </c>
    </row>
    <row r="11" spans="1:9" ht="15">
      <c r="A11" s="49" t="s">
        <v>108</v>
      </c>
      <c r="B11" s="50" t="s">
        <v>109</v>
      </c>
      <c r="D11" s="1"/>
      <c r="G11" s="31" t="s">
        <v>110</v>
      </c>
      <c r="H11" s="32">
        <v>0</v>
      </c>
    </row>
    <row r="12" spans="1:9" ht="15">
      <c r="A12" s="49" t="s">
        <v>111</v>
      </c>
      <c r="B12" s="50" t="s">
        <v>112</v>
      </c>
      <c r="G12" s="31" t="s">
        <v>113</v>
      </c>
      <c r="H12" s="32">
        <v>0</v>
      </c>
    </row>
    <row r="13" spans="1:9" ht="15">
      <c r="A13" s="49" t="s">
        <v>114</v>
      </c>
      <c r="B13" s="50" t="s">
        <v>115</v>
      </c>
      <c r="G13" s="31" t="s">
        <v>116</v>
      </c>
      <c r="H13" s="32" t="b">
        <v>1</v>
      </c>
    </row>
    <row r="14" spans="1:9" ht="15">
      <c r="A14" s="49" t="s">
        <v>117</v>
      </c>
      <c r="B14" s="50" t="s">
        <v>118</v>
      </c>
      <c r="G14" s="31" t="s">
        <v>119</v>
      </c>
      <c r="H14" s="32"/>
    </row>
    <row r="15" spans="1:9" ht="15">
      <c r="A15" s="49" t="s">
        <v>120</v>
      </c>
      <c r="B15" s="51" t="s">
        <v>121</v>
      </c>
      <c r="G15" s="23" t="s">
        <v>122</v>
      </c>
      <c r="H15" s="24"/>
    </row>
  </sheetData>
  <conditionalFormatting sqref="B3">
    <cfRule type="containsBlanks" dxfId="3" priority="1">
      <formula>LEN(TRIM(B3))=0</formula>
    </cfRule>
    <cfRule type="beginsWith" dxfId="2" priority="2" operator="beginsWith" text="&lt;">
      <formula>LEFT((B3),LEN("&lt;"))=("&lt;")</formula>
    </cfRule>
  </conditionalFormatting>
  <dataValidations count="1">
    <dataValidation type="list" allowBlank="1" showErrorMessage="1" sqref="H4 H10 H13" xr:uid="{00000000-0002-0000-0300-000000000000}">
      <formula1>"TRUE,FALSE"</formula1>
    </dataValidation>
  </dataValidations>
  <pageMargins left="0.7" right="0.7" top="0.75" bottom="0.75" header="0.3" footer="0.3"/>
  <legacyDrawing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13"/>
  <sheetViews>
    <sheetView workbookViewId="0">
      <selection activeCell="E13" sqref="E13"/>
    </sheetView>
  </sheetViews>
  <sheetFormatPr defaultColWidth="12.5703125" defaultRowHeight="15.75" customHeight="1"/>
  <cols>
    <col min="2" max="2" width="13.85546875" customWidth="1"/>
    <col min="4" max="4" width="4.140625" customWidth="1"/>
    <col min="5" max="5" width="16.5703125" customWidth="1"/>
    <col min="6" max="6" width="13.7109375" customWidth="1"/>
    <col min="7" max="7" width="4.42578125" customWidth="1"/>
  </cols>
  <sheetData>
    <row r="1" spans="1:11">
      <c r="A1" s="1"/>
      <c r="B1" s="4"/>
      <c r="C1" s="4"/>
      <c r="H1" s="4" t="s">
        <v>123</v>
      </c>
    </row>
    <row r="2" spans="1:11">
      <c r="A2" s="52" t="s">
        <v>13</v>
      </c>
      <c r="B2" s="34" t="s">
        <v>15</v>
      </c>
      <c r="C2" s="11" t="s">
        <v>17</v>
      </c>
      <c r="E2" s="10" t="s">
        <v>124</v>
      </c>
      <c r="F2" s="11" t="s">
        <v>14</v>
      </c>
      <c r="H2" s="1" t="s">
        <v>125</v>
      </c>
      <c r="I2" s="1" t="s">
        <v>126</v>
      </c>
      <c r="J2" s="1" t="s">
        <v>127</v>
      </c>
      <c r="K2" s="1" t="s">
        <v>128</v>
      </c>
    </row>
    <row r="3" spans="1:11">
      <c r="A3" s="31" t="s">
        <v>129</v>
      </c>
      <c r="B3" s="18" t="str">
        <f>General!E10</f>
        <v>Curing Heal</v>
      </c>
      <c r="C3" s="36" t="str">
        <f t="shared" ref="C3:C7" si="0">LOWER(SUBSTITUTE(B3," ",""))</f>
        <v>curingheal</v>
      </c>
      <c r="E3" s="31" t="s">
        <v>130</v>
      </c>
      <c r="F3" s="36" t="str">
        <f>LOWER(SUBSTITUTE(General!B3," ",""))</f>
        <v>rosalinde</v>
      </c>
      <c r="H3" s="1" t="s">
        <v>131</v>
      </c>
      <c r="I3" s="1" t="s">
        <v>132</v>
      </c>
      <c r="J3" s="1" t="s">
        <v>133</v>
      </c>
      <c r="K3" s="1" t="s">
        <v>134</v>
      </c>
    </row>
    <row r="4" spans="1:11">
      <c r="A4" s="15" t="s">
        <v>135</v>
      </c>
      <c r="B4" s="59" t="s">
        <v>260</v>
      </c>
      <c r="C4" s="36" t="str">
        <f t="shared" si="0"/>
        <v>heal</v>
      </c>
      <c r="E4" s="15" t="s">
        <v>136</v>
      </c>
      <c r="F4" s="58" t="s">
        <v>179</v>
      </c>
      <c r="H4" s="1" t="s">
        <v>137</v>
      </c>
      <c r="I4" s="1" t="s">
        <v>138</v>
      </c>
      <c r="J4" s="1" t="s">
        <v>139</v>
      </c>
      <c r="K4" s="1" t="s">
        <v>140</v>
      </c>
    </row>
    <row r="5" spans="1:11">
      <c r="A5" s="15" t="s">
        <v>141</v>
      </c>
      <c r="B5" s="59" t="s">
        <v>263</v>
      </c>
      <c r="C5" s="36" t="str">
        <f t="shared" si="0"/>
        <v>sacredbolt</v>
      </c>
      <c r="E5" s="15" t="s">
        <v>142</v>
      </c>
      <c r="F5" s="58" t="s">
        <v>180</v>
      </c>
      <c r="H5" s="1" t="s">
        <v>143</v>
      </c>
      <c r="I5" s="1" t="s">
        <v>144</v>
      </c>
      <c r="J5" s="1" t="s">
        <v>145</v>
      </c>
      <c r="K5" s="1" t="s">
        <v>146</v>
      </c>
    </row>
    <row r="6" spans="1:11">
      <c r="A6" s="15" t="s">
        <v>147</v>
      </c>
      <c r="B6" s="59" t="s">
        <v>262</v>
      </c>
      <c r="C6" s="36" t="str">
        <f t="shared" si="0"/>
        <v>chargedbattery</v>
      </c>
      <c r="E6" s="15" t="s">
        <v>148</v>
      </c>
      <c r="F6" s="58" t="s">
        <v>170</v>
      </c>
      <c r="H6" s="1" t="s">
        <v>149</v>
      </c>
      <c r="I6" s="1" t="s">
        <v>150</v>
      </c>
      <c r="J6" s="1" t="s">
        <v>151</v>
      </c>
      <c r="K6" s="1" t="s">
        <v>152</v>
      </c>
    </row>
    <row r="7" spans="1:11">
      <c r="A7" s="53" t="s">
        <v>153</v>
      </c>
      <c r="B7" s="63" t="s">
        <v>264</v>
      </c>
      <c r="C7" s="54" t="str">
        <f t="shared" si="0"/>
        <v>electricdischarge</v>
      </c>
      <c r="E7" s="15" t="s">
        <v>154</v>
      </c>
      <c r="F7" s="58" t="s">
        <v>176</v>
      </c>
      <c r="H7" s="1" t="s">
        <v>155</v>
      </c>
      <c r="I7" s="1" t="s">
        <v>156</v>
      </c>
      <c r="J7" s="1" t="s">
        <v>157</v>
      </c>
      <c r="K7" s="1" t="s">
        <v>158</v>
      </c>
    </row>
    <row r="8" spans="1:11">
      <c r="C8" s="5"/>
      <c r="E8" s="15" t="s">
        <v>159</v>
      </c>
      <c r="F8" s="58" t="s">
        <v>150</v>
      </c>
      <c r="H8" s="1" t="s">
        <v>160</v>
      </c>
      <c r="I8" s="1" t="s">
        <v>161</v>
      </c>
      <c r="J8" s="1" t="s">
        <v>162</v>
      </c>
      <c r="K8" s="1" t="s">
        <v>163</v>
      </c>
    </row>
    <row r="9" spans="1:11">
      <c r="C9" s="5"/>
      <c r="E9" s="53" t="s">
        <v>164</v>
      </c>
      <c r="F9" s="64" t="s">
        <v>126</v>
      </c>
      <c r="H9" s="1" t="s">
        <v>165</v>
      </c>
      <c r="I9" s="1" t="s">
        <v>166</v>
      </c>
      <c r="J9" s="1" t="s">
        <v>167</v>
      </c>
      <c r="K9" s="1" t="s">
        <v>168</v>
      </c>
    </row>
    <row r="10" spans="1:11">
      <c r="H10" s="1" t="s">
        <v>169</v>
      </c>
      <c r="I10" s="1" t="s">
        <v>170</v>
      </c>
      <c r="J10" s="1" t="s">
        <v>171</v>
      </c>
      <c r="K10" s="1" t="s">
        <v>172</v>
      </c>
    </row>
    <row r="11" spans="1:11">
      <c r="H11" s="1" t="s">
        <v>173</v>
      </c>
      <c r="I11" s="1" t="s">
        <v>174</v>
      </c>
      <c r="J11" s="1" t="s">
        <v>175</v>
      </c>
      <c r="K11" s="1" t="s">
        <v>176</v>
      </c>
    </row>
    <row r="12" spans="1:11">
      <c r="H12" s="1" t="s">
        <v>177</v>
      </c>
      <c r="I12" s="1" t="s">
        <v>178</v>
      </c>
      <c r="J12" s="1" t="s">
        <v>179</v>
      </c>
      <c r="K12" s="1" t="s">
        <v>180</v>
      </c>
    </row>
    <row r="13" spans="1:11">
      <c r="H13" s="1" t="s">
        <v>181</v>
      </c>
      <c r="I13" s="1" t="s">
        <v>182</v>
      </c>
      <c r="J13" s="1" t="s">
        <v>183</v>
      </c>
      <c r="K13" s="1" t="s">
        <v>184</v>
      </c>
    </row>
  </sheetData>
  <conditionalFormatting sqref="B4:B7 F4:F9">
    <cfRule type="containsBlanks" dxfId="1" priority="1">
      <formula>LEN(TRIM(B4))=0</formula>
    </cfRule>
    <cfRule type="beginsWith" dxfId="0" priority="2" operator="beginsWith" text="&lt;">
      <formula>LEFT((B4),LEN("&lt;"))=("&lt;")</formula>
    </cfRule>
  </conditionalFormatting>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C73"/>
  <sheetViews>
    <sheetView workbookViewId="0"/>
  </sheetViews>
  <sheetFormatPr defaultColWidth="12.5703125" defaultRowHeight="15.75" customHeight="1"/>
  <sheetData>
    <row r="1" spans="1:55">
      <c r="A1" s="2" t="s">
        <v>185</v>
      </c>
      <c r="B1" s="2" t="s">
        <v>186</v>
      </c>
      <c r="C1" s="2" t="s">
        <v>187</v>
      </c>
      <c r="D1" s="2" t="s">
        <v>130</v>
      </c>
      <c r="E1" s="2" t="s">
        <v>136</v>
      </c>
      <c r="F1" s="2" t="s">
        <v>142</v>
      </c>
      <c r="G1" s="2" t="s">
        <v>148</v>
      </c>
      <c r="H1" s="2" t="s">
        <v>154</v>
      </c>
      <c r="I1" s="2" t="s">
        <v>159</v>
      </c>
      <c r="J1" s="2" t="s">
        <v>164</v>
      </c>
      <c r="K1" s="2" t="s">
        <v>188</v>
      </c>
      <c r="L1" s="2" t="s">
        <v>189</v>
      </c>
      <c r="M1" s="2" t="s">
        <v>190</v>
      </c>
      <c r="N1" s="2" t="s">
        <v>53</v>
      </c>
      <c r="O1" s="2" t="s">
        <v>191</v>
      </c>
      <c r="P1" s="2" t="s">
        <v>32</v>
      </c>
      <c r="Q1" s="2" t="s">
        <v>192</v>
      </c>
      <c r="R1" s="2" t="s">
        <v>193</v>
      </c>
      <c r="S1" s="2" t="s">
        <v>194</v>
      </c>
      <c r="T1" s="2" t="s">
        <v>195</v>
      </c>
      <c r="U1" s="2" t="s">
        <v>41</v>
      </c>
      <c r="V1" s="2" t="s">
        <v>24</v>
      </c>
      <c r="W1" s="2" t="s">
        <v>196</v>
      </c>
      <c r="X1" s="2" t="s">
        <v>197</v>
      </c>
      <c r="Y1" s="2" t="s">
        <v>198</v>
      </c>
      <c r="Z1" s="2" t="s">
        <v>199</v>
      </c>
      <c r="AA1" s="2" t="s">
        <v>200</v>
      </c>
      <c r="AB1" s="2" t="s">
        <v>201</v>
      </c>
      <c r="AC1" s="2" t="s">
        <v>202</v>
      </c>
      <c r="AD1" s="2" t="s">
        <v>203</v>
      </c>
      <c r="AE1" s="2" t="s">
        <v>204</v>
      </c>
      <c r="AF1" s="2" t="s">
        <v>205</v>
      </c>
      <c r="AG1" s="2" t="s">
        <v>206</v>
      </c>
      <c r="AH1" s="2" t="s">
        <v>207</v>
      </c>
      <c r="AI1" s="2" t="s">
        <v>208</v>
      </c>
      <c r="AJ1" s="2" t="s">
        <v>21</v>
      </c>
      <c r="AK1" s="2" t="s">
        <v>209</v>
      </c>
      <c r="AL1" s="2" t="s">
        <v>210</v>
      </c>
      <c r="AM1" s="2" t="s">
        <v>211</v>
      </c>
      <c r="AN1" s="2" t="s">
        <v>212</v>
      </c>
      <c r="AO1" s="2" t="s">
        <v>213</v>
      </c>
      <c r="AP1" s="2" t="s">
        <v>214</v>
      </c>
      <c r="AQ1" s="2" t="s">
        <v>215</v>
      </c>
      <c r="AR1" s="2" t="s">
        <v>216</v>
      </c>
      <c r="AS1" s="2" t="s">
        <v>217</v>
      </c>
      <c r="AT1" s="2" t="s">
        <v>218</v>
      </c>
      <c r="AU1" s="2" t="s">
        <v>219</v>
      </c>
      <c r="AV1" s="2" t="s">
        <v>220</v>
      </c>
      <c r="AW1" s="2" t="s">
        <v>221</v>
      </c>
      <c r="AX1" s="2" t="s">
        <v>222</v>
      </c>
      <c r="AY1" s="2" t="s">
        <v>223</v>
      </c>
      <c r="AZ1" s="2" t="s">
        <v>224</v>
      </c>
      <c r="BA1" s="2" t="s">
        <v>225</v>
      </c>
    </row>
    <row r="2" spans="1:55">
      <c r="A2" s="2"/>
      <c r="B2" s="2" t="b">
        <v>1</v>
      </c>
      <c r="C2" s="2" t="e">
        <f ca="1">CONCATENATE("[",_xludf.textjoin(", ",TRUE,Starter_Cards[Json]),"]")</f>
        <v>#NAME?</v>
      </c>
      <c r="D2" s="2" t="str">
        <f t="array" ref="D2">INDEX(OC_Pack_Names[Value],1,1)</f>
        <v>rosalinde</v>
      </c>
      <c r="E2" s="2" t="str">
        <f t="array" ref="E2">INDEX(OC_Pack_Names[Value],2,1)</f>
        <v>saint</v>
      </c>
      <c r="F2" s="2" t="str">
        <f t="array" ref="F2">INDEX(OC_Pack_Names[Value],3,1)</f>
        <v>wizard</v>
      </c>
      <c r="G2" s="2" t="str">
        <f t="array" ref="G2">INDEX(OC_Pack_Names[Value],4,1)</f>
        <v>healer</v>
      </c>
      <c r="H2" s="2" t="str">
        <f t="array" ref="H2">INDEX(OC_Pack_Names[Value],5,1)</f>
        <v>witch</v>
      </c>
      <c r="I2" s="2" t="str">
        <f t="array" ref="I2">INDEX(OC_Pack_Names[Value],6,1)</f>
        <v>friar</v>
      </c>
      <c r="J2" s="2" t="str">
        <f t="array" ref="J2">INDEX(OC_Pack_Names[Value],7,1)</f>
        <v>enchanter</v>
      </c>
      <c r="K2" s="2" t="str">
        <f>Description</f>
        <v>Rosalinde hails from a separate elven forest kingdom called Elheim. She heard about the Obelisk Disturbance occuring in Senenthia, and came over to investigate at the behest of one of her friends, Sylvie.</v>
      </c>
      <c r="L2" s="2" t="str">
        <f>Strengths</f>
        <v>This character excels at Sanctify, Regeneration, Buffer, and Supporting Mages!</v>
      </c>
      <c r="M2" s="2" t="str">
        <f>Character</f>
        <v>Rosalinde</v>
      </c>
      <c r="N2" s="2">
        <f>Energy</f>
        <v>1</v>
      </c>
      <c r="O2" s="2">
        <f>EnergyTurn</f>
        <v>3</v>
      </c>
      <c r="P2" s="2" t="b">
        <f>Female</f>
        <v>1</v>
      </c>
      <c r="Q2" s="2">
        <v>0</v>
      </c>
      <c r="R2" s="2">
        <v>3.4000000953674299</v>
      </c>
      <c r="S2" s="2" t="str">
        <f>LOWER(SUBSTITUTE(Class," ",""))</f>
        <v>mage</v>
      </c>
      <c r="T2" s="2" t="str">
        <f>LOWER(SecondaryClass)</f>
        <v>healer</v>
      </c>
      <c r="U2" s="2">
        <f>HitSound</f>
        <v>0</v>
      </c>
      <c r="V2" s="2">
        <f>Hp</f>
        <v>70</v>
      </c>
      <c r="W2" s="2" t="str">
        <f>LOWER(SUBSTITUTE(Subclass," ",""))</f>
        <v>augur</v>
      </c>
      <c r="X2" s="2" t="str">
        <f t="array" ref="X2">INDEX(Starter_Cards[Card ID],1,1)</f>
        <v>worldtreeleaf</v>
      </c>
      <c r="Y2" s="2" t="str">
        <f>HPLevelList</f>
        <v>[0,5,10,10,10]</v>
      </c>
      <c r="Z2" s="2">
        <v>5</v>
      </c>
      <c r="AA2" s="2">
        <f>Slash</f>
        <v>0</v>
      </c>
      <c r="AB2" s="2">
        <f>Blunt</f>
        <v>0</v>
      </c>
      <c r="AC2" s="2">
        <f>Pierce</f>
        <v>5</v>
      </c>
      <c r="AD2" s="2">
        <f>Fire</f>
        <v>5</v>
      </c>
      <c r="AE2" s="2">
        <f>Cold</f>
        <v>15</v>
      </c>
      <c r="AF2" s="2">
        <f>Lightning</f>
        <v>15</v>
      </c>
      <c r="AG2" s="2">
        <f>Holy</f>
        <v>15</v>
      </c>
      <c r="AH2" s="2">
        <f>Shadow</f>
        <v>5</v>
      </c>
      <c r="AI2" s="2">
        <f>Mind</f>
        <v>5</v>
      </c>
      <c r="AJ2" s="2">
        <f>Speed</f>
        <v>14</v>
      </c>
      <c r="AK2" s="2" t="e">
        <f ca="1">Silueta</f>
        <v>#NAME?</v>
      </c>
      <c r="AL2" s="2"/>
      <c r="AM2" s="2"/>
      <c r="AN2" s="2"/>
      <c r="AO2" s="2"/>
      <c r="AP2" s="2"/>
      <c r="AQ2" s="2">
        <v>0.10000000149011599</v>
      </c>
      <c r="AR2" s="2" t="str">
        <f>Subclass</f>
        <v>Augur</v>
      </c>
      <c r="AS2" s="2" t="e">
        <f t="array" aca="1" ref="AS2" ca="1">INDEX(TraitFilenames,1,1)</f>
        <v>#NAME?</v>
      </c>
      <c r="AT2" s="2" t="e">
        <f t="array" aca="1" ref="AT2" ca="1">INDEX(TraitFilenames,2,1)</f>
        <v>#NAME?</v>
      </c>
      <c r="AU2" s="2" t="e">
        <f t="array" aca="1" ref="AU2" ca="1">INDEX(TraitFilenames,3,1)</f>
        <v>#NAME?</v>
      </c>
      <c r="AV2" s="2" t="e">
        <f t="array" aca="1" ref="AV2" ca="1">INDEX(TraitFilenames,4,1)</f>
        <v>#NAME?</v>
      </c>
      <c r="AW2" s="2" t="e">
        <f t="array" aca="1" ref="AW2" ca="1">INDEX(TraitFilenames,5,1)</f>
        <v>#NAME?</v>
      </c>
      <c r="AX2" s="2" t="e">
        <f t="array" aca="1" ref="AX2" ca="1">INDEX(TraitFilenames,6,1)</f>
        <v>#NAME?</v>
      </c>
      <c r="AY2" s="2" t="e">
        <f t="array" aca="1" ref="AY2" ca="1">INDEX(TraitFilenames,7,1)</f>
        <v>#NAME?</v>
      </c>
      <c r="AZ2" s="2" t="e">
        <f t="array" aca="1" ref="AZ2" ca="1">INDEX(TraitFilenames,8,1)</f>
        <v>#NAME?</v>
      </c>
      <c r="BA2" s="2" t="e">
        <f t="array" aca="1" ref="BA2" ca="1">INDEX(TraitFilenames,9,1)</f>
        <v>#NAME?</v>
      </c>
    </row>
    <row r="3" spans="1:55">
      <c r="A3" s="1"/>
      <c r="B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row>
    <row r="4" spans="1:55">
      <c r="A4" s="1"/>
    </row>
    <row r="5" spans="1:55">
      <c r="A5" s="1"/>
      <c r="L5" s="1"/>
    </row>
    <row r="6" spans="1:55">
      <c r="A6" s="1"/>
      <c r="L6" s="1"/>
    </row>
    <row r="7" spans="1:55">
      <c r="A7" s="1"/>
      <c r="L7" s="1"/>
    </row>
    <row r="8" spans="1:55">
      <c r="A8" s="1"/>
      <c r="L8" s="1"/>
    </row>
    <row r="9" spans="1:55">
      <c r="A9" s="1"/>
      <c r="L9" s="1"/>
    </row>
    <row r="10" spans="1:55">
      <c r="A10" s="1"/>
      <c r="L10" s="1"/>
    </row>
    <row r="11" spans="1:55">
      <c r="A11" s="1"/>
      <c r="L11" s="1"/>
    </row>
    <row r="12" spans="1:55">
      <c r="A12" s="1"/>
      <c r="L12" s="1"/>
    </row>
    <row r="13" spans="1:55">
      <c r="A13" s="1"/>
      <c r="L13" s="1"/>
    </row>
    <row r="14" spans="1:55">
      <c r="A14" s="1"/>
      <c r="L14" s="1"/>
    </row>
    <row r="15" spans="1:55">
      <c r="A15" s="1"/>
      <c r="L15" s="1"/>
    </row>
    <row r="16" spans="1:55">
      <c r="A16" s="1"/>
      <c r="L16" s="1"/>
    </row>
    <row r="17" spans="1:12">
      <c r="A17" s="1"/>
      <c r="L17" s="1"/>
    </row>
    <row r="18" spans="1:12">
      <c r="A18" s="1"/>
      <c r="L18" s="1"/>
    </row>
    <row r="19" spans="1:12">
      <c r="A19" s="1"/>
      <c r="L19" s="1"/>
    </row>
    <row r="20" spans="1:12">
      <c r="A20" s="1"/>
      <c r="L20" s="1"/>
    </row>
    <row r="21" spans="1:12">
      <c r="A21" s="1"/>
      <c r="L21" s="1"/>
    </row>
    <row r="22" spans="1:12">
      <c r="A22" s="1"/>
      <c r="L22" s="1"/>
    </row>
    <row r="23" spans="1:12">
      <c r="A23" s="1"/>
      <c r="L23" s="1"/>
    </row>
    <row r="24" spans="1:12">
      <c r="A24" s="1"/>
      <c r="L24" s="1"/>
    </row>
    <row r="25" spans="1:12">
      <c r="A25" s="1"/>
      <c r="L25" s="1"/>
    </row>
    <row r="26" spans="1:12">
      <c r="A26" s="1"/>
      <c r="L26" s="1"/>
    </row>
    <row r="27" spans="1:12">
      <c r="A27" s="1"/>
      <c r="L27" s="1"/>
    </row>
    <row r="28" spans="1:12">
      <c r="A28" s="1"/>
      <c r="L28" s="1"/>
    </row>
    <row r="29" spans="1:12">
      <c r="A29" s="1"/>
      <c r="L29" s="1"/>
    </row>
    <row r="30" spans="1:12">
      <c r="A30" s="1"/>
      <c r="L30" s="1"/>
    </row>
    <row r="31" spans="1:12">
      <c r="A31" s="1"/>
      <c r="L31" s="1"/>
    </row>
    <row r="32" spans="1:12">
      <c r="A32" s="1"/>
      <c r="L32" s="1"/>
    </row>
    <row r="33" spans="1:12">
      <c r="A33" s="1"/>
      <c r="L33" s="1"/>
    </row>
    <row r="34" spans="1:12">
      <c r="A34" s="1"/>
      <c r="L34" s="1"/>
    </row>
    <row r="35" spans="1:12">
      <c r="A35" s="1"/>
      <c r="L35" s="1"/>
    </row>
    <row r="36" spans="1:12">
      <c r="A36" s="1"/>
      <c r="L36" s="1"/>
    </row>
    <row r="37" spans="1:12">
      <c r="A37" s="1"/>
      <c r="L37" s="1"/>
    </row>
    <row r="38" spans="1:12">
      <c r="A38" s="1"/>
      <c r="L38" s="1"/>
    </row>
    <row r="39" spans="1:12">
      <c r="A39" s="1"/>
      <c r="L39" s="1"/>
    </row>
    <row r="40" spans="1:12">
      <c r="A40" s="1"/>
      <c r="L40" s="1"/>
    </row>
    <row r="41" spans="1:12">
      <c r="A41" s="1"/>
      <c r="L41" s="1"/>
    </row>
    <row r="42" spans="1:12">
      <c r="A42" s="1"/>
      <c r="L42" s="1"/>
    </row>
    <row r="43" spans="1:12">
      <c r="A43" s="1"/>
      <c r="L43" s="1"/>
    </row>
    <row r="44" spans="1:12">
      <c r="A44" s="1"/>
      <c r="L44" s="1"/>
    </row>
    <row r="45" spans="1:12">
      <c r="A45" s="1"/>
      <c r="L45" s="1"/>
    </row>
    <row r="46" spans="1:12">
      <c r="A46" s="1"/>
      <c r="L46" s="1"/>
    </row>
    <row r="47" spans="1:12">
      <c r="A47" s="1"/>
      <c r="L47" s="1"/>
    </row>
    <row r="48" spans="1:12">
      <c r="A48" s="1"/>
      <c r="L48" s="1"/>
    </row>
    <row r="49" spans="1:12">
      <c r="A49" s="1"/>
      <c r="L49" s="1"/>
    </row>
    <row r="50" spans="1:12">
      <c r="A50" s="1"/>
      <c r="L50" s="1"/>
    </row>
    <row r="51" spans="1:12">
      <c r="A51" s="1"/>
      <c r="L51" s="1"/>
    </row>
    <row r="52" spans="1:12">
      <c r="A52" s="1"/>
      <c r="L52" s="1"/>
    </row>
    <row r="53" spans="1:12">
      <c r="A53" s="1"/>
      <c r="L53" s="1"/>
    </row>
    <row r="54" spans="1:12">
      <c r="A54" s="1"/>
      <c r="L54" s="1"/>
    </row>
    <row r="55" spans="1:12">
      <c r="A55" s="1"/>
      <c r="L55" s="1"/>
    </row>
    <row r="56" spans="1:12">
      <c r="A56" s="1"/>
      <c r="L56" s="1"/>
    </row>
    <row r="57" spans="1:12">
      <c r="A57" s="1"/>
      <c r="L57" s="1"/>
    </row>
    <row r="58" spans="1:12">
      <c r="A58" s="1"/>
      <c r="L58" s="1"/>
    </row>
    <row r="59" spans="1:12">
      <c r="A59" s="1"/>
      <c r="L59" s="1"/>
    </row>
    <row r="60" spans="1:12">
      <c r="A60" s="1"/>
      <c r="L60" s="1"/>
    </row>
    <row r="61" spans="1:12">
      <c r="A61" s="1"/>
      <c r="L61" s="1"/>
    </row>
    <row r="62" spans="1:12">
      <c r="A62" s="1"/>
      <c r="L62" s="1"/>
    </row>
    <row r="63" spans="1:12">
      <c r="A63" s="1"/>
      <c r="L63" s="1"/>
    </row>
    <row r="64" spans="1:12">
      <c r="A64" s="1"/>
      <c r="L64" s="1"/>
    </row>
    <row r="65" spans="1:12">
      <c r="A65" s="1"/>
      <c r="L65" s="1"/>
    </row>
    <row r="66" spans="1:12">
      <c r="A66" s="1"/>
      <c r="L66" s="1"/>
    </row>
    <row r="67" spans="1:12">
      <c r="A67" s="1"/>
      <c r="L67" s="1"/>
    </row>
    <row r="68" spans="1:12">
      <c r="A68" s="1"/>
      <c r="L68" s="1"/>
    </row>
    <row r="69" spans="1:12">
      <c r="A69" s="1"/>
      <c r="L69" s="1"/>
    </row>
    <row r="70" spans="1:12">
      <c r="A70" s="1"/>
      <c r="L70" s="1"/>
    </row>
    <row r="71" spans="1:12">
      <c r="A71" s="1"/>
      <c r="L71" s="1"/>
    </row>
    <row r="72" spans="1:12">
      <c r="L72" s="1"/>
    </row>
    <row r="73" spans="1:12">
      <c r="L7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M17"/>
  <sheetViews>
    <sheetView workbookViewId="0"/>
  </sheetViews>
  <sheetFormatPr defaultColWidth="12.5703125" defaultRowHeight="15.75" customHeight="1"/>
  <sheetData>
    <row r="1" spans="1:13">
      <c r="A1" s="2" t="s">
        <v>129</v>
      </c>
      <c r="B1" s="2" t="s">
        <v>135</v>
      </c>
      <c r="C1" s="2" t="s">
        <v>141</v>
      </c>
      <c r="D1" s="2" t="s">
        <v>147</v>
      </c>
      <c r="E1" s="2" t="s">
        <v>153</v>
      </c>
      <c r="F1" s="2" t="s">
        <v>226</v>
      </c>
      <c r="G1" s="2" t="s">
        <v>227</v>
      </c>
      <c r="H1" s="2" t="s">
        <v>228</v>
      </c>
      <c r="I1" s="2" t="s">
        <v>229</v>
      </c>
      <c r="J1" s="2" t="s">
        <v>230</v>
      </c>
      <c r="K1" s="2" t="s">
        <v>231</v>
      </c>
      <c r="L1" s="2" t="s">
        <v>232</v>
      </c>
      <c r="M1" s="2" t="s">
        <v>233</v>
      </c>
    </row>
    <row r="2" spans="1:13">
      <c r="A2" s="2" t="str">
        <f t="array" ref="A2">INDEX(Obelisk_Challenge_Starter_Pack[Card ID],1,1)</f>
        <v>curingheal</v>
      </c>
      <c r="B2" s="2" t="str">
        <f t="array" ref="B2">INDEX(Obelisk_Challenge_Starter_Pack[Card ID],2,1)</f>
        <v>heal</v>
      </c>
      <c r="C2" s="2" t="str">
        <f t="array" ref="C2">INDEX(Obelisk_Challenge_Starter_Pack[Card ID],3,1)</f>
        <v>sacredbolt</v>
      </c>
      <c r="D2" s="2" t="str">
        <f t="array" ref="D2">INDEX(Obelisk_Challenge_Starter_Pack[Card ID],4,1)</f>
        <v>chargedbattery</v>
      </c>
      <c r="E2" s="2" t="str">
        <f t="array" ref="E2">INDEX(Obelisk_Challenge_Starter_Pack[Card ID],5,1)</f>
        <v>electricdischarge</v>
      </c>
      <c r="F2" s="2"/>
      <c r="G2" s="2"/>
      <c r="H2" s="2"/>
      <c r="I2" s="2" t="str">
        <f>LOWER(Class)</f>
        <v>mage</v>
      </c>
      <c r="J2" s="2" t="str">
        <f>LOWER(SUBSTITUTE(Character," ",""))</f>
        <v>rosalinde</v>
      </c>
      <c r="K2" s="2" t="str">
        <f>Character</f>
        <v>Rosalinde</v>
      </c>
      <c r="L2" s="2" t="s">
        <v>234</v>
      </c>
      <c r="M2" s="2" t="str">
        <f>LOWER(SUBSTITUTE(Subclass," ",""))</f>
        <v>augur</v>
      </c>
    </row>
    <row r="3" spans="1:13">
      <c r="A3" s="1"/>
    </row>
    <row r="4" spans="1:13">
      <c r="A4" s="1"/>
    </row>
    <row r="5" spans="1:13">
      <c r="A5" s="1"/>
    </row>
    <row r="6" spans="1:13">
      <c r="A6" s="1"/>
    </row>
    <row r="7" spans="1:13">
      <c r="A7" s="1"/>
    </row>
    <row r="8" spans="1:13">
      <c r="A8" s="1"/>
    </row>
    <row r="9" spans="1:13">
      <c r="A9" s="1"/>
    </row>
    <row r="10" spans="1:13">
      <c r="A10" s="1"/>
    </row>
    <row r="11" spans="1:13">
      <c r="A11" s="1"/>
    </row>
    <row r="12" spans="1:13">
      <c r="A12" s="1"/>
    </row>
    <row r="13" spans="1:13">
      <c r="A13" s="1"/>
    </row>
    <row r="14" spans="1:13">
      <c r="A14" s="1"/>
    </row>
    <row r="15" spans="1:13">
      <c r="A15" s="1"/>
    </row>
    <row r="16" spans="1:13">
      <c r="A16" s="1"/>
    </row>
    <row r="17" spans="1:1">
      <c r="A17"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10"/>
  <sheetViews>
    <sheetView workbookViewId="0"/>
  </sheetViews>
  <sheetFormatPr defaultColWidth="12.5703125" defaultRowHeight="15.75" customHeight="1"/>
  <sheetData>
    <row r="1" spans="1:6">
      <c r="A1" s="2" t="s">
        <v>88</v>
      </c>
      <c r="B1" s="2" t="s">
        <v>85</v>
      </c>
      <c r="C1" s="2" t="s">
        <v>235</v>
      </c>
      <c r="D1" s="2" t="s">
        <v>236</v>
      </c>
      <c r="E1" s="2" t="s">
        <v>237</v>
      </c>
      <c r="F1" s="2" t="s">
        <v>238</v>
      </c>
    </row>
    <row r="2" spans="1:6">
      <c r="A2" s="2" t="e">
        <f ca="1">NewGameObject</f>
        <v>#NAME?</v>
      </c>
      <c r="B2" s="2" t="str">
        <f t="array" ref="B2">INDEX(GameObject_Info[Value],1,1)</f>
        <v>"evelynSkinWhatif"</v>
      </c>
      <c r="C2" s="2" t="str">
        <f>CustomSprite</f>
        <v>SpriteMapRosalindeForest</v>
      </c>
      <c r="D2" s="2">
        <f>ScaleFactor</f>
        <v>1</v>
      </c>
      <c r="E2" s="2">
        <f>ScaleFactor</f>
        <v>1</v>
      </c>
      <c r="F2" s="2" t="b">
        <f>Flip</f>
        <v>0</v>
      </c>
    </row>
    <row r="3" spans="1:6">
      <c r="A3" s="1"/>
    </row>
    <row r="4" spans="1:6">
      <c r="A4" s="1"/>
    </row>
    <row r="5" spans="1:6">
      <c r="A5" s="1"/>
    </row>
    <row r="6" spans="1:6">
      <c r="A6" s="1"/>
    </row>
    <row r="7" spans="1:6">
      <c r="A7" s="1"/>
    </row>
    <row r="8" spans="1:6">
      <c r="A8" s="1"/>
    </row>
    <row r="9" spans="1:6">
      <c r="A9" s="1"/>
    </row>
    <row r="10" spans="1:6">
      <c r="A10"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M15"/>
  <sheetViews>
    <sheetView workbookViewId="0"/>
  </sheetViews>
  <sheetFormatPr defaultColWidth="12.5703125" defaultRowHeight="15.75" customHeight="1"/>
  <sheetData>
    <row r="1" spans="1:13">
      <c r="A1" s="2" t="s">
        <v>239</v>
      </c>
      <c r="B1" s="2" t="s">
        <v>240</v>
      </c>
      <c r="C1" s="2" t="s">
        <v>241</v>
      </c>
      <c r="D1" s="2" t="s">
        <v>242</v>
      </c>
      <c r="E1" s="2" t="s">
        <v>243</v>
      </c>
      <c r="F1" s="2" t="s">
        <v>244</v>
      </c>
      <c r="G1" s="2" t="s">
        <v>245</v>
      </c>
      <c r="H1" s="2" t="s">
        <v>119</v>
      </c>
      <c r="I1" s="2" t="s">
        <v>246</v>
      </c>
      <c r="J1" s="2" t="s">
        <v>247</v>
      </c>
      <c r="K1" s="2" t="s">
        <v>248</v>
      </c>
      <c r="L1" s="2" t="s">
        <v>249</v>
      </c>
      <c r="M1" s="2" t="s">
        <v>122</v>
      </c>
    </row>
    <row r="2" spans="1:13">
      <c r="A2" s="2" t="b">
        <v>1</v>
      </c>
      <c r="B2" s="2">
        <v>0</v>
      </c>
      <c r="C2" s="2" t="e">
        <f ca="1">NewGameObject</f>
        <v>#NAME?</v>
      </c>
      <c r="D2" s="2" t="e">
        <f ca="1">_xludf.concat(LOWER(SUBSTITUTE(Subclass," ","")),"base")</f>
        <v>#NAME?</v>
      </c>
      <c r="E2" s="2" t="s">
        <v>97</v>
      </c>
      <c r="F2" s="2">
        <v>0</v>
      </c>
      <c r="G2" s="2" t="str">
        <f>SubclassID</f>
        <v>augur</v>
      </c>
      <c r="H2" s="2"/>
      <c r="I2" s="2" t="e">
        <f ca="1">Portrait</f>
        <v>#NAME?</v>
      </c>
      <c r="J2" s="2" t="e">
        <f ca="1">PortraitGrande</f>
        <v>#NAME?</v>
      </c>
      <c r="K2" s="2" t="e">
        <f ca="1">Visuals!E5</f>
        <v>#NAME?</v>
      </c>
      <c r="L2" s="2" t="e">
        <f ca="1">SiluetaGrande</f>
        <v>#NAME?</v>
      </c>
      <c r="M2" s="2"/>
    </row>
    <row r="3" spans="1:13">
      <c r="A3" s="1"/>
    </row>
    <row r="4" spans="1:13">
      <c r="A4" s="1"/>
    </row>
    <row r="5" spans="1:13">
      <c r="A5" s="1"/>
    </row>
    <row r="6" spans="1:13">
      <c r="A6" s="1"/>
    </row>
    <row r="7" spans="1:13">
      <c r="A7" s="1"/>
    </row>
    <row r="8" spans="1:13">
      <c r="A8" s="1"/>
    </row>
    <row r="9" spans="1:13">
      <c r="A9" s="1"/>
    </row>
    <row r="10" spans="1:13">
      <c r="A10" s="1"/>
    </row>
    <row r="11" spans="1:13">
      <c r="A11" s="1"/>
    </row>
    <row r="12" spans="1:13">
      <c r="A12" s="1"/>
    </row>
    <row r="13" spans="1:13">
      <c r="A13" s="1"/>
    </row>
    <row r="14" spans="1:13">
      <c r="A14" s="1"/>
    </row>
    <row r="15" spans="1:13">
      <c r="A1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M2"/>
  <sheetViews>
    <sheetView workbookViewId="0"/>
  </sheetViews>
  <sheetFormatPr defaultColWidth="12.5703125" defaultRowHeight="15.75" customHeight="1"/>
  <sheetData>
    <row r="1" spans="1:13">
      <c r="A1" s="2" t="s">
        <v>250</v>
      </c>
      <c r="B1" s="2" t="s">
        <v>90</v>
      </c>
      <c r="C1" s="2" t="s">
        <v>93</v>
      </c>
      <c r="D1" s="2" t="s">
        <v>96</v>
      </c>
      <c r="E1" s="2" t="s">
        <v>99</v>
      </c>
      <c r="F1" s="2" t="s">
        <v>101</v>
      </c>
      <c r="G1" s="2" t="s">
        <v>104</v>
      </c>
      <c r="H1" s="2" t="s">
        <v>107</v>
      </c>
      <c r="I1" s="2" t="s">
        <v>110</v>
      </c>
      <c r="J1" s="2" t="s">
        <v>113</v>
      </c>
      <c r="K1" s="2" t="s">
        <v>116</v>
      </c>
      <c r="L1" s="2" t="s">
        <v>119</v>
      </c>
      <c r="M1" s="2" t="s">
        <v>122</v>
      </c>
    </row>
    <row r="2" spans="1:13">
      <c r="A2" s="2">
        <f t="array" ref="A2">INDEX(Cardback_Info[Value],1,1)</f>
        <v>0</v>
      </c>
      <c r="B2" s="2" t="b">
        <f t="array" ref="B2">INDEX(Cardback_Info[Value],2,1)</f>
        <v>1</v>
      </c>
      <c r="C2" s="2" t="e">
        <f t="array" aca="1" ref="C2" ca="1">INDEX(Cardback_Info[Value],3,1)</f>
        <v>#NAME?</v>
      </c>
      <c r="D2" s="2" t="str">
        <f t="array" ref="D2">INDEX(Cardback_Info[Value],4,1)</f>
        <v>CardBackRosalinde</v>
      </c>
      <c r="E2" s="2">
        <f t="array" ref="E2">INDEX(Cardback_Info[Value],5,1)</f>
        <v>1000</v>
      </c>
      <c r="F2" s="2" t="e">
        <f t="array" aca="1" ref="F2" ca="1">INDEX(Cardback_Info[Value],6,1)</f>
        <v>#NAME?</v>
      </c>
      <c r="G2" s="2" t="str">
        <f t="array" ref="G2">INDEX(Cardback_Info[Value],7,1)</f>
        <v>augur</v>
      </c>
      <c r="H2" s="2" t="b">
        <f t="array" ref="H2">INDEX(Cardback_Info[Value],8,1)</f>
        <v>0</v>
      </c>
      <c r="I2" s="2">
        <f t="array" ref="I2">INDEX(Cardback_Info[Value],9,1)</f>
        <v>0</v>
      </c>
      <c r="J2" s="2">
        <f t="array" ref="J2">INDEX(Cardback_Info[Value],10,1)</f>
        <v>0</v>
      </c>
      <c r="K2" s="2" t="b">
        <f t="array" ref="K2">INDEX(Cardback_Info[Value],11,1)</f>
        <v>1</v>
      </c>
      <c r="L2" s="2">
        <f t="array" ref="L2">INDEX(Cardback_Info[Value],12,1)</f>
        <v>0</v>
      </c>
      <c r="M2" s="2">
        <f t="array" ref="M2">INDEX(Cardback_Info[Value],13,1)</f>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E21"/>
  <sheetViews>
    <sheetView workbookViewId="0"/>
  </sheetViews>
  <sheetFormatPr defaultColWidth="12.5703125" defaultRowHeight="15.75" customHeight="1"/>
  <sheetData>
    <row r="1" spans="1:5">
      <c r="A1" s="2" t="s">
        <v>251</v>
      </c>
      <c r="B1" s="2" t="s">
        <v>35</v>
      </c>
      <c r="C1" s="2" t="s">
        <v>196</v>
      </c>
      <c r="D1" s="2" t="s">
        <v>252</v>
      </c>
      <c r="E1" s="2" t="s">
        <v>253</v>
      </c>
    </row>
    <row r="2" spans="1:5">
      <c r="A2" s="2" t="str">
        <f t="array" ref="A2:B10">TraitJson</f>
        <v>Wisdom of The Ancients</v>
      </c>
      <c r="B2" s="2" t="str">
        <v>Burn, Chill, and Spark Charges on enemies additionally apply -0.2% resistance to Holy Damage per charge. At the end of your turn, all heroes heal for 12% of the Burn Charges, Chill Charges, and Shock Charges in play. -This heal does not gain bonuses-</v>
      </c>
      <c r="C2" s="2" t="e">
        <f t="array" aca="1" ref="C2:C10" ca="1">TraitFilenames</f>
        <v>#NAME?</v>
      </c>
      <c r="D2" s="2">
        <f t="array" ref="D2:D21">Trait_Info[Trait Activation]</f>
        <v>0</v>
      </c>
      <c r="E2" s="2">
        <f t="array" ref="E2:E21">Trait_Info[Enchantment ID]</f>
        <v>0</v>
      </c>
    </row>
    <row r="3" spans="1:5">
      <c r="A3" s="2" t="str">
        <v>Augur's Wrath</v>
      </c>
      <c r="B3" s="2">
        <v>0</v>
      </c>
      <c r="C3" s="2" t="e">
        <f ca="1"/>
        <v>#NAME?</v>
      </c>
      <c r="D3" s="2" t="str">
        <v>None</v>
      </c>
      <c r="E3" s="2" t="str">
        <v>augurswrath | augurswratha | augurswrathb</v>
      </c>
    </row>
    <row r="4" spans="1:5">
      <c r="A4" s="2" t="str">
        <v>Augur's Blessing</v>
      </c>
      <c r="B4" s="2">
        <v>0</v>
      </c>
      <c r="C4" s="2" t="e">
        <f ca="1"/>
        <v>#NAME?</v>
      </c>
      <c r="D4" s="2" t="str">
        <v>None</v>
      </c>
      <c r="E4" s="2" t="str">
        <v>augursblessing | augursblessinga | augursblessingb</v>
      </c>
    </row>
    <row r="5" spans="1:5">
      <c r="A5" s="2" t="str">
        <v>Magus Duality</v>
      </c>
      <c r="B5" s="2" t="str">
        <v>When you play a Mage Card, reduce the cost of the highest cost Healer Card in your hand by 1 until discarded. When you play a Healer Card, reduce the cost of the highest cost Mage Card in your hand by 1 until discarded. (3 times / per turn)</v>
      </c>
      <c r="C5" s="2" t="e">
        <f ca="1"/>
        <v>#NAME?</v>
      </c>
      <c r="D5" s="2">
        <v>0</v>
      </c>
      <c r="E5" s="2">
        <v>0</v>
      </c>
    </row>
    <row r="6" spans="1:5">
      <c r="A6" s="2" t="str">
        <v>Animist Energy</v>
      </c>
      <c r="B6" s="2" t="str">
        <v>At the start of your turn, Dispel 3 targeting yourself, and reduce the cost of the highest cost card in your hand by 2 until discarded.</v>
      </c>
      <c r="C6" s="2" t="e">
        <f ca="1"/>
        <v>#NAME?</v>
      </c>
      <c r="D6" s="2">
        <v>0</v>
      </c>
      <c r="E6" s="2">
        <v>0</v>
      </c>
    </row>
    <row r="7" spans="1:5">
      <c r="A7" s="2" t="str">
        <v>Elemental Focus</v>
      </c>
      <c r="B7" s="2">
        <v>0</v>
      </c>
      <c r="C7" s="2" t="e">
        <f ca="1"/>
        <v>#NAME?</v>
      </c>
      <c r="D7" s="2" t="str">
        <v>None</v>
      </c>
      <c r="E7" s="2" t="str">
        <v>elementalfocus | elementalfocusa | elementalfocusb</v>
      </c>
    </row>
    <row r="8" spans="1:5">
      <c r="A8" s="2" t="str">
        <v>Bountiful Restoration</v>
      </c>
      <c r="B8" s="2">
        <v>0</v>
      </c>
      <c r="C8" s="2" t="e">
        <f ca="1"/>
        <v>#NAME?</v>
      </c>
      <c r="D8" s="2" t="str">
        <v>None</v>
      </c>
      <c r="E8" s="2" t="str">
        <v>bountifulrestoration | bountifulrestorationa | bountifulrestorationb</v>
      </c>
    </row>
    <row r="9" spans="1:5">
      <c r="A9" s="2" t="str">
        <v>Yggdrasil's Fury</v>
      </c>
      <c r="B9" s="2" t="str">
        <v>Sanctify +1. All Damage done +20%. When you play a "Spell" card, Dispel 1 targeting yourself. (4 times / per turn)</v>
      </c>
      <c r="C9" s="2" t="e">
        <f ca="1"/>
        <v>#NAME?</v>
      </c>
      <c r="D9" s="2">
        <v>0</v>
      </c>
      <c r="E9" s="2">
        <v>0</v>
      </c>
    </row>
    <row r="10" spans="1:5">
      <c r="A10" s="2" t="str">
        <v>Grove Warden's Mercy</v>
      </c>
      <c r="B10" s="2" t="str">
        <v>Regeneration +1. When you play a "Healing Spell" card, Apply 2 Mitigate Charges to All Heroes. (2 times / per turn)</v>
      </c>
      <c r="C10" s="2" t="e">
        <f ca="1"/>
        <v>#NAME?</v>
      </c>
      <c r="D10" s="2">
        <v>0</v>
      </c>
      <c r="E10" s="2">
        <v>0</v>
      </c>
    </row>
    <row r="11" spans="1:5">
      <c r="D11" s="1">
        <v>0</v>
      </c>
      <c r="E11" s="1">
        <v>0</v>
      </c>
    </row>
    <row r="12" spans="1:5">
      <c r="D12" s="1">
        <v>0</v>
      </c>
      <c r="E12" s="1">
        <v>0</v>
      </c>
    </row>
    <row r="13" spans="1:5">
      <c r="D13" s="1">
        <v>0</v>
      </c>
      <c r="E13" s="1">
        <v>0</v>
      </c>
    </row>
    <row r="14" spans="1:5">
      <c r="D14" s="1">
        <v>0</v>
      </c>
      <c r="E14" s="1">
        <v>0</v>
      </c>
    </row>
    <row r="15" spans="1:5">
      <c r="D15" s="1">
        <v>0</v>
      </c>
      <c r="E15" s="1">
        <v>0</v>
      </c>
    </row>
    <row r="16" spans="1:5">
      <c r="D16" s="1">
        <v>0</v>
      </c>
      <c r="E16" s="1">
        <v>0</v>
      </c>
    </row>
    <row r="17" spans="4:5">
      <c r="D17" s="1">
        <v>0</v>
      </c>
      <c r="E17" s="1">
        <v>0</v>
      </c>
    </row>
    <row r="18" spans="4:5">
      <c r="D18" s="1">
        <v>0</v>
      </c>
      <c r="E18" s="1">
        <v>0</v>
      </c>
    </row>
    <row r="19" spans="4:5">
      <c r="D19" s="1">
        <v>0</v>
      </c>
      <c r="E19" s="1">
        <v>0</v>
      </c>
    </row>
    <row r="20" spans="4:5">
      <c r="D20" s="1">
        <v>0</v>
      </c>
      <c r="E20" s="1">
        <v>0</v>
      </c>
    </row>
    <row r="21" spans="4:5">
      <c r="D21" s="1">
        <v>0</v>
      </c>
      <c r="E2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35</vt:i4>
      </vt:variant>
    </vt:vector>
  </HeadingPairs>
  <TitlesOfParts>
    <vt:vector size="46" baseType="lpstr">
      <vt:lpstr>Title Sheet</vt:lpstr>
      <vt:lpstr>General</vt:lpstr>
      <vt:lpstr>Traits</vt:lpstr>
      <vt:lpstr>Visuals</vt:lpstr>
      <vt:lpstr>Obelisk Challenge</vt:lpstr>
      <vt:lpstr>BinbinSubclass</vt:lpstr>
      <vt:lpstr>BinbinPack</vt:lpstr>
      <vt:lpstr>BinbinGameObject</vt:lpstr>
      <vt:lpstr>BinbinSkin</vt:lpstr>
      <vt:lpstr>BinbinCardback</vt:lpstr>
      <vt:lpstr>BinbinTraits</vt:lpstr>
      <vt:lpstr>Blunt</vt:lpstr>
      <vt:lpstr>Character</vt:lpstr>
      <vt:lpstr>Class</vt:lpstr>
      <vt:lpstr>Classfield</vt:lpstr>
      <vt:lpstr>Cold</vt:lpstr>
      <vt:lpstr>CustomSprite</vt:lpstr>
      <vt:lpstr>Description</vt:lpstr>
      <vt:lpstr>Energy</vt:lpstr>
      <vt:lpstr>EnergyTurn</vt:lpstr>
      <vt:lpstr>Female</vt:lpstr>
      <vt:lpstr>Fire</vt:lpstr>
      <vt:lpstr>Flip</vt:lpstr>
      <vt:lpstr>HitSound</vt:lpstr>
      <vt:lpstr>Holy</vt:lpstr>
      <vt:lpstr>Hp</vt:lpstr>
      <vt:lpstr>HpLevel</vt:lpstr>
      <vt:lpstr>HPLevelList</vt:lpstr>
      <vt:lpstr>Lightning</vt:lpstr>
      <vt:lpstr>Mind</vt:lpstr>
      <vt:lpstr>NewGameObject</vt:lpstr>
      <vt:lpstr>Pierce</vt:lpstr>
      <vt:lpstr>Portrait</vt:lpstr>
      <vt:lpstr>PortraitGrande</vt:lpstr>
      <vt:lpstr>ScaleFactor</vt:lpstr>
      <vt:lpstr>SecondaryClass</vt:lpstr>
      <vt:lpstr>Shadow</vt:lpstr>
      <vt:lpstr>Silueta</vt:lpstr>
      <vt:lpstr>SiluetaGrande</vt:lpstr>
      <vt:lpstr>Slash</vt:lpstr>
      <vt:lpstr>Speed</vt:lpstr>
      <vt:lpstr>Strengths</vt:lpstr>
      <vt:lpstr>Subclass</vt:lpstr>
      <vt:lpstr>SubclassID</vt:lpstr>
      <vt:lpstr>TraitFilenames</vt:lpstr>
      <vt:lpstr>TraitJson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Abrams</cp:lastModifiedBy>
  <dcterms:modified xsi:type="dcterms:W3CDTF">2025-01-31T02:39:33Z</dcterms:modified>
</cp:coreProperties>
</file>