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Raw" sheetId="1" r:id="rId1"/>
    <sheet name="Pareto chart" sheetId="2" r:id="rId2"/>
    <sheet name="Sheet3" sheetId="3" r:id="rId3"/>
    <sheet name="Run CHart" sheetId="5" r:id="rId4"/>
    <sheet name="Control chart Before" sheetId="6" r:id="rId5"/>
    <sheet name="Control chart After" sheetId="7" r:id="rId6"/>
  </sheets>
  <definedNames>
    <definedName name="_xlnm._FilterDatabase" localSheetId="0" hidden="1">Raw!$A$1:$M$48</definedName>
    <definedName name="_xlchart.v1.0" hidden="1">'Pareto chart'!$B$34:$B$42</definedName>
    <definedName name="_xlchart.v1.1" hidden="1">'Pareto chart'!$C$34:$C$42</definedName>
    <definedName name="_xlchart.v1.10" hidden="1">'Pareto chart'!$B$34:$B$42</definedName>
    <definedName name="_xlchart.v1.11" hidden="1">'Pareto chart'!$C$34:$C$42</definedName>
    <definedName name="_xlchart.v1.12" hidden="1">'Pareto chart'!$B$34:$B$42</definedName>
    <definedName name="_xlchart.v1.13" hidden="1">'Pareto chart'!$C$34:$C$42</definedName>
    <definedName name="_xlchart.v1.14" hidden="1">'Pareto chart'!$B$34:$B$42</definedName>
    <definedName name="_xlchart.v1.15" hidden="1">'Pareto chart'!$C$34:$C$42</definedName>
    <definedName name="_xlchart.v1.2" hidden="1">'Pareto chart'!$B$34:$B$42</definedName>
    <definedName name="_xlchart.v1.3" hidden="1">'Pareto chart'!$C$34:$C$42</definedName>
    <definedName name="_xlchart.v1.4" hidden="1">'Pareto chart'!$B$34:$B$42</definedName>
    <definedName name="_xlchart.v1.5" hidden="1">'Pareto chart'!$C$34:$C$42</definedName>
    <definedName name="_xlchart.v1.6" hidden="1">'Pareto chart'!$B$34:$B$42</definedName>
    <definedName name="_xlchart.v1.7" hidden="1">'Pareto chart'!$C$34:$C$42</definedName>
    <definedName name="_xlchart.v1.8" hidden="1">'Pareto chart'!$A$34:$A$63</definedName>
    <definedName name="_xlchart.v1.9" hidden="1">'Pareto chart'!$B$34:$B$42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8" i="1"/>
  <c r="C32" i="1"/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4" i="7"/>
  <c r="C5" i="7"/>
  <c r="C6" i="7"/>
  <c r="C7" i="7"/>
  <c r="C8" i="7"/>
  <c r="C9" i="7"/>
  <c r="C10" i="7"/>
  <c r="C11" i="7"/>
  <c r="C12" i="7"/>
  <c r="C13" i="7"/>
  <c r="C14" i="7"/>
  <c r="C15" i="7"/>
  <c r="C16" i="7"/>
  <c r="G17" i="7"/>
  <c r="C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I36" i="6"/>
  <c r="I35" i="6"/>
  <c r="E36" i="6"/>
  <c r="E35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4" i="6"/>
  <c r="D34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9" i="6"/>
  <c r="C9" i="6"/>
  <c r="G8" i="6"/>
  <c r="C8" i="6"/>
  <c r="G7" i="6"/>
  <c r="C7" i="6"/>
  <c r="G6" i="6"/>
  <c r="C6" i="6"/>
  <c r="G5" i="6"/>
  <c r="C5" i="6"/>
  <c r="G4" i="6"/>
  <c r="H34" i="6" s="1"/>
  <c r="H18" i="7" l="1"/>
  <c r="D18" i="7"/>
  <c r="H15" i="7"/>
  <c r="H14" i="7"/>
  <c r="H11" i="7"/>
  <c r="H10" i="7"/>
  <c r="H7" i="7"/>
  <c r="H6" i="7"/>
  <c r="D12" i="7" l="1"/>
  <c r="D17" i="7"/>
  <c r="D6" i="7"/>
  <c r="D8" i="7"/>
  <c r="D13" i="7"/>
  <c r="H4" i="7"/>
  <c r="H8" i="7"/>
  <c r="H12" i="7"/>
  <c r="H16" i="7"/>
  <c r="D4" i="7"/>
  <c r="D9" i="7"/>
  <c r="D14" i="7"/>
  <c r="H5" i="7"/>
  <c r="H9" i="7"/>
  <c r="H13" i="7"/>
  <c r="H17" i="7"/>
  <c r="D5" i="7"/>
  <c r="D10" i="7"/>
  <c r="D16" i="7"/>
  <c r="D7" i="7"/>
  <c r="D11" i="7"/>
  <c r="D15" i="7"/>
  <c r="D56" i="2" l="1"/>
  <c r="D55" i="2"/>
  <c r="D54" i="2"/>
  <c r="C43" i="2"/>
  <c r="B3" i="2" l="1"/>
  <c r="B15" i="2" l="1"/>
  <c r="B16" i="2"/>
  <c r="B17" i="2"/>
  <c r="B14" i="2"/>
  <c r="B13" i="2"/>
  <c r="B18" i="2" l="1"/>
  <c r="C15" i="2" s="1"/>
  <c r="B2" i="2"/>
  <c r="B4" i="2"/>
  <c r="B5" i="2"/>
  <c r="B6" i="2"/>
  <c r="C17" i="2" l="1"/>
  <c r="C13" i="2"/>
  <c r="D13" i="2" s="1"/>
  <c r="C14" i="2"/>
  <c r="C16" i="2"/>
  <c r="B7" i="2"/>
  <c r="C3" i="2" s="1"/>
  <c r="D14" i="2" l="1"/>
  <c r="D15" i="2" s="1"/>
  <c r="D16" i="2" s="1"/>
  <c r="D17" i="2" s="1"/>
  <c r="C6" i="2"/>
  <c r="C4" i="2"/>
  <c r="C2" i="2"/>
  <c r="D2" i="2" s="1"/>
  <c r="D3" i="2" s="1"/>
  <c r="C5" i="2"/>
  <c r="D4" i="2" l="1"/>
  <c r="D5" i="2" s="1"/>
  <c r="D6" i="2" s="1"/>
</calcChain>
</file>

<file path=xl/sharedStrings.xml><?xml version="1.0" encoding="utf-8"?>
<sst xmlns="http://schemas.openxmlformats.org/spreadsheetml/2006/main" count="406" uniqueCount="80">
  <si>
    <t>Date</t>
  </si>
  <si>
    <t>Day</t>
  </si>
  <si>
    <t>Water</t>
  </si>
  <si>
    <t>Park Far</t>
  </si>
  <si>
    <t>Walk</t>
  </si>
  <si>
    <t>steps</t>
  </si>
  <si>
    <t>Workout</t>
  </si>
  <si>
    <t>Mon</t>
  </si>
  <si>
    <t>No</t>
  </si>
  <si>
    <t>Tue</t>
  </si>
  <si>
    <t>Yes</t>
  </si>
  <si>
    <t>Wed</t>
  </si>
  <si>
    <t>Fri</t>
  </si>
  <si>
    <t>Thu</t>
  </si>
  <si>
    <t>Distance</t>
  </si>
  <si>
    <t>Floors</t>
  </si>
  <si>
    <t>Calories Burned</t>
  </si>
  <si>
    <t>Hourly Activity</t>
  </si>
  <si>
    <t>Rain</t>
  </si>
  <si>
    <t>Lunch Out</t>
  </si>
  <si>
    <t>Monday</t>
  </si>
  <si>
    <t>Tuesday</t>
  </si>
  <si>
    <t>Wednesday</t>
  </si>
  <si>
    <t>Thursday</t>
  </si>
  <si>
    <t>Friday</t>
  </si>
  <si>
    <t>Total</t>
  </si>
  <si>
    <t>Percentage</t>
  </si>
  <si>
    <t>Cumulative %</t>
  </si>
  <si>
    <t>V=Yes</t>
  </si>
  <si>
    <t>Drink more water</t>
  </si>
  <si>
    <t>be active</t>
  </si>
  <si>
    <t>Lunch walk more often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</si>
  <si>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</si>
  <si>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</si>
  <si>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</si>
  <si>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</si>
  <si>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</si>
  <si>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</si>
  <si>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</si>
  <si>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</si>
  <si>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</si>
  <si>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</si>
  <si>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</si>
  <si>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</si>
  <si>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</si>
  <si>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</si>
  <si>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</si>
  <si>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</si>
  <si>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</si>
  <si>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</si>
  <si>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</si>
  <si>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</si>
  <si>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</si>
  <si>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</si>
  <si>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</si>
  <si>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Thur</t>
  </si>
  <si>
    <t>3hr</t>
  </si>
  <si>
    <t>1hr</t>
  </si>
  <si>
    <t>2hr</t>
  </si>
  <si>
    <t>4hr</t>
  </si>
  <si>
    <t>5hr</t>
  </si>
  <si>
    <t>6hr</t>
  </si>
  <si>
    <t>7hr</t>
  </si>
  <si>
    <t>8hr</t>
  </si>
  <si>
    <t>9hr</t>
  </si>
  <si>
    <t>subgroup=1</t>
  </si>
  <si>
    <t>use n=2</t>
  </si>
  <si>
    <t>Moving Range Chart</t>
  </si>
  <si>
    <t>Individual Chart</t>
  </si>
  <si>
    <t>mR</t>
  </si>
  <si>
    <t>mR bar</t>
  </si>
  <si>
    <t>UCL</t>
  </si>
  <si>
    <t>LCL</t>
  </si>
  <si>
    <t>X</t>
  </si>
  <si>
    <t>X bar</t>
  </si>
  <si>
    <t>x bar</t>
  </si>
  <si>
    <t>UCL=xbar+mRbar*E2</t>
  </si>
  <si>
    <t>LCL=xbar-mRbar*E2</t>
  </si>
  <si>
    <t>UCL=D4*mRbar</t>
  </si>
  <si>
    <t>LCL=D3*mRbar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</si>
</sst>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42" applyFont="1"/>
    <xf numFmtId="9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0" xfId="0" applyBorder="1"/>
    <xf numFmtId="1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 on Drinking Water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chart'!$B$12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chart'!$A$13:$A$17</c:f>
              <c:strCache>
                <c:ptCount val="5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Monday</c:v>
                </c:pt>
                <c:pt idx="4">
                  <c:v>Friday</c:v>
                </c:pt>
              </c:strCache>
            </c:strRef>
          </c:cat>
          <c:val>
            <c:numRef>
              <c:f>'Pareto chart'!$B$13:$B$17</c:f>
              <c:numCache>
                <c:formatCode>General</c:formatCode>
                <c:ptCount val="5"/>
                <c:pt idx="0">
                  <c:v>7000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CA-4DD4-B37C-BC2C4C86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1161856"/>
        <c:axId val="388183104"/>
      </c:barChart>
      <c:lineChart>
        <c:grouping val="standard"/>
        <c:varyColors val="0"/>
        <c:ser>
          <c:idx val="1"/>
          <c:order val="1"/>
          <c:tx>
            <c:strRef>
              <c:f>'Pareto chart'!$D$12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'Pareto chart'!$A$13:$A$17</c:f>
              <c:strCache>
                <c:ptCount val="5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Monday</c:v>
                </c:pt>
                <c:pt idx="4">
                  <c:v>Friday</c:v>
                </c:pt>
              </c:strCache>
            </c:strRef>
          </c:cat>
          <c:val>
            <c:numRef>
              <c:f>'Pareto chart'!$D$13:$D$17</c:f>
              <c:numCache>
                <c:formatCode>0%</c:formatCode>
                <c:ptCount val="5"/>
                <c:pt idx="0">
                  <c:v>0.2153846153846154</c:v>
                </c:pt>
                <c:pt idx="1">
                  <c:v>0.41538461538461541</c:v>
                </c:pt>
                <c:pt idx="2">
                  <c:v>0.61538461538461542</c:v>
                </c:pt>
                <c:pt idx="3">
                  <c:v>0.81538461538461537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A-4DD4-B37C-BC2C4C86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52384"/>
        <c:axId val="388183680"/>
      </c:lineChart>
      <c:catAx>
        <c:axId val="391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3104"/>
        <c:crosses val="autoZero"/>
        <c:auto val="1"/>
        <c:lblAlgn val="ctr"/>
        <c:lblOffset val="100"/>
        <c:noMultiLvlLbl val="0"/>
      </c:catAx>
      <c:valAx>
        <c:axId val="388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61856"/>
        <c:crosses val="autoZero"/>
        <c:crossBetween val="between"/>
      </c:valAx>
      <c:valAx>
        <c:axId val="388183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384"/>
        <c:crosses val="max"/>
        <c:crossBetween val="between"/>
      </c:valAx>
      <c:catAx>
        <c:axId val="4367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8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 on</a:t>
            </a:r>
            <a:r>
              <a:rPr lang="en-US" baseline="0"/>
              <a:t> Walking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chart'!$A$2:$A$6</c:f>
              <c:strCache>
                <c:ptCount val="5"/>
                <c:pt idx="0">
                  <c:v>Friday</c:v>
                </c:pt>
                <c:pt idx="1">
                  <c:v>Tuesday</c:v>
                </c:pt>
                <c:pt idx="2">
                  <c:v>Thursday</c:v>
                </c:pt>
                <c:pt idx="3">
                  <c:v>Wednesday</c:v>
                </c:pt>
                <c:pt idx="4">
                  <c:v>Monday</c:v>
                </c:pt>
              </c:strCache>
            </c:strRef>
          </c:cat>
          <c:val>
            <c:numRef>
              <c:f>'Pareto chart'!$B$2:$B$6</c:f>
              <c:numCache>
                <c:formatCode>General</c:formatCode>
                <c:ptCount val="5"/>
                <c:pt idx="0">
                  <c:v>19.95</c:v>
                </c:pt>
                <c:pt idx="1">
                  <c:v>18.14</c:v>
                </c:pt>
                <c:pt idx="2">
                  <c:v>16.11</c:v>
                </c:pt>
                <c:pt idx="3">
                  <c:v>15.7</c:v>
                </c:pt>
                <c:pt idx="4">
                  <c:v>15.31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4B-42E1-A068-561111AB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753920"/>
        <c:axId val="391012352"/>
      </c:barChart>
      <c:lineChart>
        <c:grouping val="standard"/>
        <c:varyColors val="0"/>
        <c:ser>
          <c:idx val="1"/>
          <c:order val="1"/>
          <c:tx>
            <c:strRef>
              <c:f>'Pareto chart'!$D$1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'Pareto chart'!$A$2:$A$6</c:f>
              <c:strCache>
                <c:ptCount val="5"/>
                <c:pt idx="0">
                  <c:v>Friday</c:v>
                </c:pt>
                <c:pt idx="1">
                  <c:v>Tuesday</c:v>
                </c:pt>
                <c:pt idx="2">
                  <c:v>Thursday</c:v>
                </c:pt>
                <c:pt idx="3">
                  <c:v>Wednesday</c:v>
                </c:pt>
                <c:pt idx="4">
                  <c:v>Monday</c:v>
                </c:pt>
              </c:strCache>
            </c:strRef>
          </c:cat>
          <c:val>
            <c:numRef>
              <c:f>'Pareto chart'!$D$2:$D$6</c:f>
              <c:numCache>
                <c:formatCode>0%</c:formatCode>
                <c:ptCount val="5"/>
                <c:pt idx="0">
                  <c:v>0.23412744982983216</c:v>
                </c:pt>
                <c:pt idx="1">
                  <c:v>0.44701326135430108</c:v>
                </c:pt>
                <c:pt idx="2">
                  <c:v>0.63607557798380465</c:v>
                </c:pt>
                <c:pt idx="3">
                  <c:v>0.82032625278723148</c:v>
                </c:pt>
                <c:pt idx="4">
                  <c:v>0.99999999999999989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4B-42E1-A068-561111AB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55456"/>
        <c:axId val="391012928"/>
      </c:lineChart>
      <c:catAx>
        <c:axId val="4367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2352"/>
        <c:crosses val="autoZero"/>
        <c:auto val="1"/>
        <c:lblAlgn val="ctr"/>
        <c:lblOffset val="100"/>
        <c:noMultiLvlLbl val="0"/>
      </c:catAx>
      <c:valAx>
        <c:axId val="391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3920"/>
        <c:crosses val="autoZero"/>
        <c:crossBetween val="between"/>
      </c:valAx>
      <c:valAx>
        <c:axId val="3910129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5456"/>
        <c:crosses val="max"/>
        <c:crossBetween val="between"/>
      </c:valAx>
      <c:catAx>
        <c:axId val="4367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01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Chart -</a:t>
            </a:r>
            <a:r>
              <a:rPr lang="en-US" baseline="0"/>
              <a:t> </a:t>
            </a:r>
            <a:r>
              <a:rPr lang="en-US"/>
              <a:t>Distance</a:t>
            </a:r>
          </a:p>
        </c:rich>
      </c:tx>
      <c:layout>
        <c:manualLayout>
          <c:xMode val="edge"/>
          <c:yMode val="edge"/>
          <c:x val="0.33701183638277099"/>
          <c:y val="3.308519437551695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CHart'!$B$1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cat>
            <c:numRef>
              <c:f>'Run CHart'!$A$2:$A$31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43651</c:v>
                </c:pt>
                <c:pt idx="4">
                  <c:v>43654</c:v>
                </c:pt>
                <c:pt idx="5">
                  <c:v>43655</c:v>
                </c:pt>
                <c:pt idx="6">
                  <c:v>43656</c:v>
                </c:pt>
                <c:pt idx="7">
                  <c:v>43657</c:v>
                </c:pt>
                <c:pt idx="8">
                  <c:v>43658</c:v>
                </c:pt>
                <c:pt idx="9">
                  <c:v>43661</c:v>
                </c:pt>
                <c:pt idx="10">
                  <c:v>43662</c:v>
                </c:pt>
                <c:pt idx="11">
                  <c:v>43663</c:v>
                </c:pt>
                <c:pt idx="12">
                  <c:v>43664</c:v>
                </c:pt>
                <c:pt idx="13">
                  <c:v>43665</c:v>
                </c:pt>
                <c:pt idx="14">
                  <c:v>43668</c:v>
                </c:pt>
                <c:pt idx="15">
                  <c:v>43669</c:v>
                </c:pt>
                <c:pt idx="16">
                  <c:v>43670</c:v>
                </c:pt>
                <c:pt idx="17">
                  <c:v>43671</c:v>
                </c:pt>
                <c:pt idx="18">
                  <c:v>43672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43689</c:v>
                </c:pt>
              </c:numCache>
            </c:numRef>
          </c:cat>
          <c:val>
            <c:numRef>
              <c:f>'Run CHart'!$B$2:$B$31</c:f>
              <c:numCache>
                <c:formatCode>General</c:formatCode>
                <c:ptCount val="30"/>
                <c:pt idx="0">
                  <c:v>1.97</c:v>
                </c:pt>
                <c:pt idx="1">
                  <c:v>3.66</c:v>
                </c:pt>
                <c:pt idx="2">
                  <c:v>2.62</c:v>
                </c:pt>
                <c:pt idx="3">
                  <c:v>3.18</c:v>
                </c:pt>
                <c:pt idx="4">
                  <c:v>2.81</c:v>
                </c:pt>
                <c:pt idx="5">
                  <c:v>2.61</c:v>
                </c:pt>
                <c:pt idx="6">
                  <c:v>2.35</c:v>
                </c:pt>
                <c:pt idx="7">
                  <c:v>4.05</c:v>
                </c:pt>
                <c:pt idx="8">
                  <c:v>2.61</c:v>
                </c:pt>
                <c:pt idx="9">
                  <c:v>2.61</c:v>
                </c:pt>
                <c:pt idx="10">
                  <c:v>3.07</c:v>
                </c:pt>
                <c:pt idx="11">
                  <c:v>3.85</c:v>
                </c:pt>
                <c:pt idx="12">
                  <c:v>2.99</c:v>
                </c:pt>
                <c:pt idx="13">
                  <c:v>3</c:v>
                </c:pt>
                <c:pt idx="14">
                  <c:v>1.65</c:v>
                </c:pt>
                <c:pt idx="15">
                  <c:v>3.79</c:v>
                </c:pt>
                <c:pt idx="16">
                  <c:v>3.24</c:v>
                </c:pt>
                <c:pt idx="17">
                  <c:v>1.82</c:v>
                </c:pt>
                <c:pt idx="18">
                  <c:v>4.9400000000000004</c:v>
                </c:pt>
                <c:pt idx="19">
                  <c:v>2.15</c:v>
                </c:pt>
                <c:pt idx="20">
                  <c:v>2.1</c:v>
                </c:pt>
                <c:pt idx="21">
                  <c:v>1.52</c:v>
                </c:pt>
                <c:pt idx="22">
                  <c:v>4.18</c:v>
                </c:pt>
                <c:pt idx="23">
                  <c:v>3.02</c:v>
                </c:pt>
                <c:pt idx="24">
                  <c:v>2.1</c:v>
                </c:pt>
                <c:pt idx="25">
                  <c:v>2.91</c:v>
                </c:pt>
                <c:pt idx="26">
                  <c:v>2.12</c:v>
                </c:pt>
                <c:pt idx="27">
                  <c:v>3.07</c:v>
                </c:pt>
                <c:pt idx="28">
                  <c:v>3.2</c:v>
                </c:pt>
                <c:pt idx="29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1-43CF-BFFD-D7944732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3872"/>
        <c:axId val="391015232"/>
      </c:lineChart>
      <c:dateAx>
        <c:axId val="391503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91015232"/>
        <c:crosses val="autoZero"/>
        <c:auto val="1"/>
        <c:lblOffset val="100"/>
        <c:baseTimeUnit val="days"/>
      </c:dateAx>
      <c:valAx>
        <c:axId val="3910152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50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CHart'!$B$1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CHart'!$A$2:$A$45</c:f>
              <c:numCache>
                <c:formatCode>d\-mmm</c:formatCode>
                <c:ptCount val="44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43651</c:v>
                </c:pt>
                <c:pt idx="4">
                  <c:v>43654</c:v>
                </c:pt>
                <c:pt idx="5">
                  <c:v>43655</c:v>
                </c:pt>
                <c:pt idx="6">
                  <c:v>43656</c:v>
                </c:pt>
                <c:pt idx="7">
                  <c:v>43657</c:v>
                </c:pt>
                <c:pt idx="8">
                  <c:v>43658</c:v>
                </c:pt>
                <c:pt idx="9">
                  <c:v>43661</c:v>
                </c:pt>
                <c:pt idx="10">
                  <c:v>43662</c:v>
                </c:pt>
                <c:pt idx="11">
                  <c:v>43663</c:v>
                </c:pt>
                <c:pt idx="12">
                  <c:v>43664</c:v>
                </c:pt>
                <c:pt idx="13">
                  <c:v>43665</c:v>
                </c:pt>
                <c:pt idx="14">
                  <c:v>43668</c:v>
                </c:pt>
                <c:pt idx="15">
                  <c:v>43669</c:v>
                </c:pt>
                <c:pt idx="16">
                  <c:v>43670</c:v>
                </c:pt>
                <c:pt idx="17">
                  <c:v>43671</c:v>
                </c:pt>
                <c:pt idx="18">
                  <c:v>43672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43696</c:v>
                </c:pt>
                <c:pt idx="35">
                  <c:v>43697</c:v>
                </c:pt>
                <c:pt idx="36">
                  <c:v>43698</c:v>
                </c:pt>
                <c:pt idx="37">
                  <c:v>43699</c:v>
                </c:pt>
                <c:pt idx="38">
                  <c:v>43700</c:v>
                </c:pt>
                <c:pt idx="39">
                  <c:v>43703</c:v>
                </c:pt>
                <c:pt idx="40">
                  <c:v>43704</c:v>
                </c:pt>
                <c:pt idx="41">
                  <c:v>43705</c:v>
                </c:pt>
                <c:pt idx="42">
                  <c:v>43706</c:v>
                </c:pt>
                <c:pt idx="43">
                  <c:v>43707</c:v>
                </c:pt>
              </c:numCache>
            </c:numRef>
          </c:cat>
          <c:val>
            <c:numRef>
              <c:f>'Run CHart'!$B$2:$B$45</c:f>
              <c:numCache>
                <c:formatCode>General</c:formatCode>
                <c:ptCount val="44"/>
                <c:pt idx="0">
                  <c:v>1.97</c:v>
                </c:pt>
                <c:pt idx="1">
                  <c:v>3.66</c:v>
                </c:pt>
                <c:pt idx="2">
                  <c:v>2.62</c:v>
                </c:pt>
                <c:pt idx="3">
                  <c:v>3.18</c:v>
                </c:pt>
                <c:pt idx="4">
                  <c:v>2.81</c:v>
                </c:pt>
                <c:pt idx="5">
                  <c:v>2.61</c:v>
                </c:pt>
                <c:pt idx="6">
                  <c:v>2.35</c:v>
                </c:pt>
                <c:pt idx="7">
                  <c:v>4.05</c:v>
                </c:pt>
                <c:pt idx="8">
                  <c:v>2.61</c:v>
                </c:pt>
                <c:pt idx="9">
                  <c:v>2.61</c:v>
                </c:pt>
                <c:pt idx="10">
                  <c:v>3.07</c:v>
                </c:pt>
                <c:pt idx="11">
                  <c:v>3.85</c:v>
                </c:pt>
                <c:pt idx="12">
                  <c:v>2.99</c:v>
                </c:pt>
                <c:pt idx="13">
                  <c:v>3</c:v>
                </c:pt>
                <c:pt idx="14">
                  <c:v>1.65</c:v>
                </c:pt>
                <c:pt idx="15">
                  <c:v>3.79</c:v>
                </c:pt>
                <c:pt idx="16">
                  <c:v>3.24</c:v>
                </c:pt>
                <c:pt idx="17">
                  <c:v>1.82</c:v>
                </c:pt>
                <c:pt idx="18">
                  <c:v>4.9400000000000004</c:v>
                </c:pt>
                <c:pt idx="19">
                  <c:v>2.15</c:v>
                </c:pt>
                <c:pt idx="20">
                  <c:v>2.1</c:v>
                </c:pt>
                <c:pt idx="21">
                  <c:v>1.52</c:v>
                </c:pt>
                <c:pt idx="22">
                  <c:v>4.18</c:v>
                </c:pt>
                <c:pt idx="23">
                  <c:v>3.02</c:v>
                </c:pt>
                <c:pt idx="24">
                  <c:v>2.1</c:v>
                </c:pt>
                <c:pt idx="25">
                  <c:v>2.91</c:v>
                </c:pt>
                <c:pt idx="26">
                  <c:v>2.12</c:v>
                </c:pt>
                <c:pt idx="27">
                  <c:v>3.07</c:v>
                </c:pt>
                <c:pt idx="28">
                  <c:v>3.2</c:v>
                </c:pt>
                <c:pt idx="29">
                  <c:v>2.02</c:v>
                </c:pt>
                <c:pt idx="30">
                  <c:v>3.05</c:v>
                </c:pt>
                <c:pt idx="31">
                  <c:v>4.78</c:v>
                </c:pt>
                <c:pt idx="32">
                  <c:v>3.12</c:v>
                </c:pt>
                <c:pt idx="33">
                  <c:v>4.49</c:v>
                </c:pt>
                <c:pt idx="34">
                  <c:v>2.4300000000000002</c:v>
                </c:pt>
                <c:pt idx="35">
                  <c:v>2.67</c:v>
                </c:pt>
                <c:pt idx="36">
                  <c:v>4.4800000000000004</c:v>
                </c:pt>
                <c:pt idx="37">
                  <c:v>4.1100000000000003</c:v>
                </c:pt>
                <c:pt idx="38">
                  <c:v>3.87</c:v>
                </c:pt>
                <c:pt idx="39">
                  <c:v>2.52</c:v>
                </c:pt>
                <c:pt idx="40">
                  <c:v>3.43</c:v>
                </c:pt>
                <c:pt idx="41">
                  <c:v>2.85</c:v>
                </c:pt>
                <c:pt idx="42">
                  <c:v>4.18</c:v>
                </c:pt>
                <c:pt idx="43">
                  <c:v>4.7300000000000004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0F-48CA-AC90-F7DA74F4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4896"/>
        <c:axId val="391016960"/>
      </c:lineChart>
      <c:dateAx>
        <c:axId val="391504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6960"/>
        <c:crosses val="autoZero"/>
        <c:auto val="1"/>
        <c:lblOffset val="100"/>
        <c:baseTimeUnit val="days"/>
      </c:dateAx>
      <c:valAx>
        <c:axId val="391016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0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Distance After </a:t>
            </a:r>
            <a:r>
              <a:rPr lang="en-US" altLang="zh-TW"/>
              <a:t>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CHart'!$A$32:$A$45</c:f>
              <c:numCache>
                <c:formatCode>d\-mmm</c:formatCode>
                <c:ptCount val="14"/>
                <c:pt idx="0">
                  <c:v>43690</c:v>
                </c:pt>
                <c:pt idx="1">
                  <c:v>43691</c:v>
                </c:pt>
                <c:pt idx="2">
                  <c:v>43692</c:v>
                </c:pt>
                <c:pt idx="3">
                  <c:v>43693</c:v>
                </c:pt>
                <c:pt idx="4">
                  <c:v>43696</c:v>
                </c:pt>
                <c:pt idx="5">
                  <c:v>43697</c:v>
                </c:pt>
                <c:pt idx="6">
                  <c:v>43698</c:v>
                </c:pt>
                <c:pt idx="7">
                  <c:v>43699</c:v>
                </c:pt>
                <c:pt idx="8">
                  <c:v>43700</c:v>
                </c:pt>
                <c:pt idx="9">
                  <c:v>43703</c:v>
                </c:pt>
                <c:pt idx="10">
                  <c:v>43704</c:v>
                </c:pt>
                <c:pt idx="11">
                  <c:v>43705</c:v>
                </c:pt>
                <c:pt idx="12">
                  <c:v>43706</c:v>
                </c:pt>
                <c:pt idx="13">
                  <c:v>43707</c:v>
                </c:pt>
              </c:numCache>
            </c:numRef>
          </c:cat>
          <c:val>
            <c:numRef>
              <c:f>'Run CHart'!$B$32:$B$45</c:f>
              <c:numCache>
                <c:formatCode>General</c:formatCode>
                <c:ptCount val="14"/>
                <c:pt idx="0">
                  <c:v>3.05</c:v>
                </c:pt>
                <c:pt idx="1">
                  <c:v>4.78</c:v>
                </c:pt>
                <c:pt idx="2">
                  <c:v>3.12</c:v>
                </c:pt>
                <c:pt idx="3">
                  <c:v>4.49</c:v>
                </c:pt>
                <c:pt idx="4">
                  <c:v>2.4300000000000002</c:v>
                </c:pt>
                <c:pt idx="5">
                  <c:v>2.67</c:v>
                </c:pt>
                <c:pt idx="6">
                  <c:v>4.4800000000000004</c:v>
                </c:pt>
                <c:pt idx="7">
                  <c:v>4.1100000000000003</c:v>
                </c:pt>
                <c:pt idx="8">
                  <c:v>3.87</c:v>
                </c:pt>
                <c:pt idx="9">
                  <c:v>2.52</c:v>
                </c:pt>
                <c:pt idx="10">
                  <c:v>3.43</c:v>
                </c:pt>
                <c:pt idx="11">
                  <c:v>2.85</c:v>
                </c:pt>
                <c:pt idx="12">
                  <c:v>4.18</c:v>
                </c:pt>
                <c:pt idx="13">
                  <c:v>4.7300000000000004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E-4951-B009-63DF1600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5408"/>
        <c:axId val="391018688"/>
      </c:lineChart>
      <c:dateAx>
        <c:axId val="39150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8688"/>
        <c:crosses val="autoZero"/>
        <c:auto val="1"/>
        <c:lblOffset val="100"/>
        <c:baseTimeUnit val="days"/>
      </c:dateAx>
      <c:valAx>
        <c:axId val="391018688"/>
        <c:scaling>
          <c:orientation val="minMax"/>
          <c:max val="5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</c:rich>
      </c:tx>
      <c:layout>
        <c:manualLayout>
          <c:xMode val="edge"/>
          <c:yMode val="edge"/>
          <c:x val="0.35301377952755908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 Before'!$C$3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Before'!$C$4:$C$33</c:f>
              <c:numCache>
                <c:formatCode>General</c:formatCode>
                <c:ptCount val="30"/>
                <c:pt idx="1">
                  <c:v>1.6900000000000002</c:v>
                </c:pt>
                <c:pt idx="2">
                  <c:v>1.04</c:v>
                </c:pt>
                <c:pt idx="3">
                  <c:v>0.56000000000000005</c:v>
                </c:pt>
                <c:pt idx="4">
                  <c:v>0.37000000000000011</c:v>
                </c:pt>
                <c:pt idx="5">
                  <c:v>0.20000000000000018</c:v>
                </c:pt>
                <c:pt idx="6">
                  <c:v>0.25999999999999979</c:v>
                </c:pt>
                <c:pt idx="7">
                  <c:v>1.6999999999999997</c:v>
                </c:pt>
                <c:pt idx="8">
                  <c:v>1.44</c:v>
                </c:pt>
                <c:pt idx="9">
                  <c:v>0</c:v>
                </c:pt>
                <c:pt idx="10">
                  <c:v>0.45999999999999996</c:v>
                </c:pt>
                <c:pt idx="11">
                  <c:v>0.78000000000000025</c:v>
                </c:pt>
                <c:pt idx="12">
                  <c:v>0.85999999999999988</c:v>
                </c:pt>
                <c:pt idx="13">
                  <c:v>9.9999999999997868E-3</c:v>
                </c:pt>
                <c:pt idx="14">
                  <c:v>1.35</c:v>
                </c:pt>
                <c:pt idx="15">
                  <c:v>2.14</c:v>
                </c:pt>
                <c:pt idx="16">
                  <c:v>0.54999999999999982</c:v>
                </c:pt>
                <c:pt idx="17">
                  <c:v>1.4200000000000002</c:v>
                </c:pt>
                <c:pt idx="18">
                  <c:v>3.12</c:v>
                </c:pt>
                <c:pt idx="19">
                  <c:v>2.7900000000000005</c:v>
                </c:pt>
                <c:pt idx="20">
                  <c:v>4.9999999999999822E-2</c:v>
                </c:pt>
                <c:pt idx="21">
                  <c:v>0.58000000000000007</c:v>
                </c:pt>
                <c:pt idx="22">
                  <c:v>2.6599999999999997</c:v>
                </c:pt>
                <c:pt idx="23">
                  <c:v>1.1599999999999997</c:v>
                </c:pt>
                <c:pt idx="24">
                  <c:v>0.91999999999999993</c:v>
                </c:pt>
                <c:pt idx="25">
                  <c:v>0.81</c:v>
                </c:pt>
                <c:pt idx="26">
                  <c:v>0.79</c:v>
                </c:pt>
                <c:pt idx="27">
                  <c:v>0.94999999999999973</c:v>
                </c:pt>
                <c:pt idx="28">
                  <c:v>0.13000000000000034</c:v>
                </c:pt>
                <c:pt idx="29">
                  <c:v>1.1800000000000002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45-45AC-A2C5-09AC10BEBF25}"/>
            </c:ext>
          </c:extLst>
        </c:ser>
        <c:ser>
          <c:idx val="1"/>
          <c:order val="1"/>
          <c:tx>
            <c:strRef>
              <c:f>'Control chart Before'!$D$3</c:f>
              <c:strCache>
                <c:ptCount val="1"/>
                <c:pt idx="0">
                  <c:v>mR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Before'!$D$4:$D$33</c:f>
              <c:numCache>
                <c:formatCode>General</c:formatCode>
                <c:ptCount val="30"/>
                <c:pt idx="0">
                  <c:v>1.0334482758620689</c:v>
                </c:pt>
                <c:pt idx="1">
                  <c:v>1.0334482758620689</c:v>
                </c:pt>
                <c:pt idx="2">
                  <c:v>1.0334482758620689</c:v>
                </c:pt>
                <c:pt idx="3">
                  <c:v>1.0334482758620689</c:v>
                </c:pt>
                <c:pt idx="4">
                  <c:v>1.0334482758620689</c:v>
                </c:pt>
                <c:pt idx="5">
                  <c:v>1.0334482758620689</c:v>
                </c:pt>
                <c:pt idx="6">
                  <c:v>1.0334482758620689</c:v>
                </c:pt>
                <c:pt idx="7">
                  <c:v>1.0334482758620689</c:v>
                </c:pt>
                <c:pt idx="8">
                  <c:v>1.0334482758620689</c:v>
                </c:pt>
                <c:pt idx="9">
                  <c:v>1.0334482758620689</c:v>
                </c:pt>
                <c:pt idx="10">
                  <c:v>1.0334482758620689</c:v>
                </c:pt>
                <c:pt idx="11">
                  <c:v>1.0334482758620689</c:v>
                </c:pt>
                <c:pt idx="12">
                  <c:v>1.0334482758620689</c:v>
                </c:pt>
                <c:pt idx="13">
                  <c:v>1.0334482758620689</c:v>
                </c:pt>
                <c:pt idx="14">
                  <c:v>1.0334482758620689</c:v>
                </c:pt>
                <c:pt idx="15">
                  <c:v>1.0334482758620689</c:v>
                </c:pt>
                <c:pt idx="16">
                  <c:v>1.0334482758620689</c:v>
                </c:pt>
                <c:pt idx="17">
                  <c:v>1.0334482758620689</c:v>
                </c:pt>
                <c:pt idx="18">
                  <c:v>1.0334482758620689</c:v>
                </c:pt>
                <c:pt idx="19">
                  <c:v>1.0334482758620689</c:v>
                </c:pt>
                <c:pt idx="20">
                  <c:v>1.0334482758620689</c:v>
                </c:pt>
                <c:pt idx="21">
                  <c:v>1.0334482758620689</c:v>
                </c:pt>
                <c:pt idx="22">
                  <c:v>1.0334482758620689</c:v>
                </c:pt>
                <c:pt idx="23">
                  <c:v>1.0334482758620689</c:v>
                </c:pt>
                <c:pt idx="24">
                  <c:v>1.0334482758620689</c:v>
                </c:pt>
                <c:pt idx="25">
                  <c:v>1.0334482758620689</c:v>
                </c:pt>
                <c:pt idx="26">
                  <c:v>1.0334482758620689</c:v>
                </c:pt>
                <c:pt idx="27">
                  <c:v>1.0334482758620689</c:v>
                </c:pt>
                <c:pt idx="28">
                  <c:v>1.0334482758620689</c:v>
                </c:pt>
                <c:pt idx="29">
                  <c:v>1.0334482758620689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45-45AC-A2C5-09AC10BEBF25}"/>
            </c:ext>
          </c:extLst>
        </c:ser>
        <c:ser>
          <c:idx val="2"/>
          <c:order val="2"/>
          <c:tx>
            <c:strRef>
              <c:f>'Control chart Before'!$E$3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Before'!$E$4:$E$33</c:f>
              <c:numCache>
                <c:formatCode>General</c:formatCode>
                <c:ptCount val="30"/>
                <c:pt idx="0">
                  <c:v>3.3793758620689651</c:v>
                </c:pt>
                <c:pt idx="1">
                  <c:v>3.3793758620689651</c:v>
                </c:pt>
                <c:pt idx="2">
                  <c:v>3.3793758620689651</c:v>
                </c:pt>
                <c:pt idx="3">
                  <c:v>3.3793758620689651</c:v>
                </c:pt>
                <c:pt idx="4">
                  <c:v>3.3793758620689651</c:v>
                </c:pt>
                <c:pt idx="5">
                  <c:v>3.3793758620689651</c:v>
                </c:pt>
                <c:pt idx="6">
                  <c:v>3.3793758620689651</c:v>
                </c:pt>
                <c:pt idx="7">
                  <c:v>3.3793758620689651</c:v>
                </c:pt>
                <c:pt idx="8">
                  <c:v>3.3793758620689651</c:v>
                </c:pt>
                <c:pt idx="9">
                  <c:v>3.3793758620689651</c:v>
                </c:pt>
                <c:pt idx="10">
                  <c:v>3.3793758620689651</c:v>
                </c:pt>
                <c:pt idx="11">
                  <c:v>3.3793758620689651</c:v>
                </c:pt>
                <c:pt idx="12">
                  <c:v>3.3793758620689651</c:v>
                </c:pt>
                <c:pt idx="13">
                  <c:v>3.3793758620689651</c:v>
                </c:pt>
                <c:pt idx="14">
                  <c:v>3.3793758620689651</c:v>
                </c:pt>
                <c:pt idx="15">
                  <c:v>3.3793758620689651</c:v>
                </c:pt>
                <c:pt idx="16">
                  <c:v>3.3793758620689651</c:v>
                </c:pt>
                <c:pt idx="17">
                  <c:v>3.3793758620689651</c:v>
                </c:pt>
                <c:pt idx="18">
                  <c:v>3.3793758620689651</c:v>
                </c:pt>
                <c:pt idx="19">
                  <c:v>3.3793758620689651</c:v>
                </c:pt>
                <c:pt idx="20">
                  <c:v>3.3793758620689651</c:v>
                </c:pt>
                <c:pt idx="21">
                  <c:v>3.3793758620689651</c:v>
                </c:pt>
                <c:pt idx="22">
                  <c:v>3.3793758620689651</c:v>
                </c:pt>
                <c:pt idx="23">
                  <c:v>3.3793758620689651</c:v>
                </c:pt>
                <c:pt idx="24">
                  <c:v>3.3793758620689651</c:v>
                </c:pt>
                <c:pt idx="25">
                  <c:v>3.3793758620689651</c:v>
                </c:pt>
                <c:pt idx="26">
                  <c:v>3.3793758620689651</c:v>
                </c:pt>
                <c:pt idx="27">
                  <c:v>3.3793758620689651</c:v>
                </c:pt>
                <c:pt idx="28">
                  <c:v>3.3793758620689651</c:v>
                </c:pt>
                <c:pt idx="29">
                  <c:v>3.3793758620689651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45-45AC-A2C5-09AC10BEBF25}"/>
            </c:ext>
          </c:extLst>
        </c:ser>
        <c:ser>
          <c:idx val="3"/>
          <c:order val="3"/>
          <c:tx>
            <c:strRef>
              <c:f>'Control chart Before'!$F$3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45-45AC-A2C5-09AC10BE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7456"/>
        <c:axId val="391544832"/>
      </c:lineChart>
      <c:catAx>
        <c:axId val="39150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4832"/>
        <c:crosses val="autoZero"/>
        <c:auto val="1"/>
        <c:lblAlgn val="ctr"/>
        <c:lblOffset val="100"/>
        <c:noMultiLvlLbl val="0"/>
      </c:catAx>
      <c:valAx>
        <c:axId val="3915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 Before'!$G$3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Before'!$G$4:$G$33</c:f>
              <c:numCache>
                <c:formatCode>General</c:formatCode>
                <c:ptCount val="30"/>
                <c:pt idx="0">
                  <c:v>1.97</c:v>
                </c:pt>
                <c:pt idx="1">
                  <c:v>3.66</c:v>
                </c:pt>
                <c:pt idx="2">
                  <c:v>2.62</c:v>
                </c:pt>
                <c:pt idx="3">
                  <c:v>3.18</c:v>
                </c:pt>
                <c:pt idx="4">
                  <c:v>2.81</c:v>
                </c:pt>
                <c:pt idx="5">
                  <c:v>2.61</c:v>
                </c:pt>
                <c:pt idx="6">
                  <c:v>2.35</c:v>
                </c:pt>
                <c:pt idx="7">
                  <c:v>4.05</c:v>
                </c:pt>
                <c:pt idx="8">
                  <c:v>2.61</c:v>
                </c:pt>
                <c:pt idx="9">
                  <c:v>2.61</c:v>
                </c:pt>
                <c:pt idx="10">
                  <c:v>3.07</c:v>
                </c:pt>
                <c:pt idx="11">
                  <c:v>3.85</c:v>
                </c:pt>
                <c:pt idx="12">
                  <c:v>2.99</c:v>
                </c:pt>
                <c:pt idx="13">
                  <c:v>3</c:v>
                </c:pt>
                <c:pt idx="14">
                  <c:v>1.65</c:v>
                </c:pt>
                <c:pt idx="15">
                  <c:v>3.79</c:v>
                </c:pt>
                <c:pt idx="16">
                  <c:v>3.24</c:v>
                </c:pt>
                <c:pt idx="17">
                  <c:v>1.82</c:v>
                </c:pt>
                <c:pt idx="18">
                  <c:v>4.9400000000000004</c:v>
                </c:pt>
                <c:pt idx="19">
                  <c:v>2.15</c:v>
                </c:pt>
                <c:pt idx="20">
                  <c:v>2.1</c:v>
                </c:pt>
                <c:pt idx="21">
                  <c:v>1.52</c:v>
                </c:pt>
                <c:pt idx="22">
                  <c:v>4.18</c:v>
                </c:pt>
                <c:pt idx="23">
                  <c:v>3.02</c:v>
                </c:pt>
                <c:pt idx="24">
                  <c:v>2.1</c:v>
                </c:pt>
                <c:pt idx="25">
                  <c:v>2.91</c:v>
                </c:pt>
                <c:pt idx="26">
                  <c:v>2.12</c:v>
                </c:pt>
                <c:pt idx="27">
                  <c:v>3.07</c:v>
                </c:pt>
                <c:pt idx="28">
                  <c:v>3.2</c:v>
                </c:pt>
                <c:pt idx="29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AC-4B21-880D-F7FD2E4B57CB}"/>
            </c:ext>
          </c:extLst>
        </c:ser>
        <c:ser>
          <c:idx val="1"/>
          <c:order val="1"/>
          <c:tx>
            <c:strRef>
              <c:f>'Control chart Before'!$H$3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Before'!$H$4:$H$33</c:f>
              <c:numCache>
                <c:formatCode>General</c:formatCode>
                <c:ptCount val="30"/>
                <c:pt idx="0">
                  <c:v>2.8083333333333336</c:v>
                </c:pt>
                <c:pt idx="1">
                  <c:v>2.8083333333333336</c:v>
                </c:pt>
                <c:pt idx="2">
                  <c:v>2.8083333333333336</c:v>
                </c:pt>
                <c:pt idx="3">
                  <c:v>2.8083333333333336</c:v>
                </c:pt>
                <c:pt idx="4">
                  <c:v>2.8083333333333336</c:v>
                </c:pt>
                <c:pt idx="5">
                  <c:v>2.8083333333333336</c:v>
                </c:pt>
                <c:pt idx="6">
                  <c:v>2.8083333333333336</c:v>
                </c:pt>
                <c:pt idx="7">
                  <c:v>2.8083333333333336</c:v>
                </c:pt>
                <c:pt idx="8">
                  <c:v>2.8083333333333336</c:v>
                </c:pt>
                <c:pt idx="9">
                  <c:v>2.8083333333333336</c:v>
                </c:pt>
                <c:pt idx="10">
                  <c:v>2.8083333333333336</c:v>
                </c:pt>
                <c:pt idx="11">
                  <c:v>2.8083333333333336</c:v>
                </c:pt>
                <c:pt idx="12">
                  <c:v>2.8083333333333336</c:v>
                </c:pt>
                <c:pt idx="13">
                  <c:v>2.8083333333333336</c:v>
                </c:pt>
                <c:pt idx="14">
                  <c:v>2.8083333333333336</c:v>
                </c:pt>
                <c:pt idx="15">
                  <c:v>2.8083333333333336</c:v>
                </c:pt>
                <c:pt idx="16">
                  <c:v>2.8083333333333336</c:v>
                </c:pt>
                <c:pt idx="17">
                  <c:v>2.8083333333333336</c:v>
                </c:pt>
                <c:pt idx="18">
                  <c:v>2.8083333333333336</c:v>
                </c:pt>
                <c:pt idx="19">
                  <c:v>2.8083333333333336</c:v>
                </c:pt>
                <c:pt idx="20">
                  <c:v>2.8083333333333336</c:v>
                </c:pt>
                <c:pt idx="21">
                  <c:v>2.8083333333333336</c:v>
                </c:pt>
                <c:pt idx="22">
                  <c:v>2.8083333333333336</c:v>
                </c:pt>
                <c:pt idx="23">
                  <c:v>2.8083333333333336</c:v>
                </c:pt>
                <c:pt idx="24">
                  <c:v>2.8083333333333336</c:v>
                </c:pt>
                <c:pt idx="25">
                  <c:v>2.8083333333333336</c:v>
                </c:pt>
                <c:pt idx="26">
                  <c:v>2.8083333333333336</c:v>
                </c:pt>
                <c:pt idx="27">
                  <c:v>2.8083333333333336</c:v>
                </c:pt>
                <c:pt idx="28">
                  <c:v>2.8083333333333336</c:v>
                </c:pt>
                <c:pt idx="29">
                  <c:v>2.8083333333333336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AC-4B21-880D-F7FD2E4B57CB}"/>
            </c:ext>
          </c:extLst>
        </c:ser>
        <c:ser>
          <c:idx val="2"/>
          <c:order val="2"/>
          <c:tx>
            <c:strRef>
              <c:f>'Control chart Before'!$I$3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Before'!$I$4:$I$33</c:f>
              <c:numCache>
                <c:formatCode>General</c:formatCode>
                <c:ptCount val="30"/>
                <c:pt idx="0">
                  <c:v>5.5573057471264367</c:v>
                </c:pt>
                <c:pt idx="1">
                  <c:v>5.5573057471264367</c:v>
                </c:pt>
                <c:pt idx="2">
                  <c:v>5.5573057471264367</c:v>
                </c:pt>
                <c:pt idx="3">
                  <c:v>5.5573057471264367</c:v>
                </c:pt>
                <c:pt idx="4">
                  <c:v>5.5573057471264367</c:v>
                </c:pt>
                <c:pt idx="5">
                  <c:v>5.5573057471264367</c:v>
                </c:pt>
                <c:pt idx="6">
                  <c:v>5.5573057471264367</c:v>
                </c:pt>
                <c:pt idx="7">
                  <c:v>5.5573057471264367</c:v>
                </c:pt>
                <c:pt idx="8">
                  <c:v>5.5573057471264367</c:v>
                </c:pt>
                <c:pt idx="9">
                  <c:v>5.5573057471264367</c:v>
                </c:pt>
                <c:pt idx="10">
                  <c:v>5.5573057471264367</c:v>
                </c:pt>
                <c:pt idx="11">
                  <c:v>5.5573057471264367</c:v>
                </c:pt>
                <c:pt idx="12">
                  <c:v>5.5573057471264367</c:v>
                </c:pt>
                <c:pt idx="13">
                  <c:v>5.5573057471264367</c:v>
                </c:pt>
                <c:pt idx="14">
                  <c:v>5.5573057471264367</c:v>
                </c:pt>
                <c:pt idx="15">
                  <c:v>5.5573057471264367</c:v>
                </c:pt>
                <c:pt idx="16">
                  <c:v>5.5573057471264367</c:v>
                </c:pt>
                <c:pt idx="17">
                  <c:v>5.5573057471264367</c:v>
                </c:pt>
                <c:pt idx="18">
                  <c:v>5.5573057471264367</c:v>
                </c:pt>
                <c:pt idx="19">
                  <c:v>5.5573057471264367</c:v>
                </c:pt>
                <c:pt idx="20">
                  <c:v>5.5573057471264367</c:v>
                </c:pt>
                <c:pt idx="21">
                  <c:v>5.5573057471264367</c:v>
                </c:pt>
                <c:pt idx="22">
                  <c:v>5.5573057471264367</c:v>
                </c:pt>
                <c:pt idx="23">
                  <c:v>5.5573057471264367</c:v>
                </c:pt>
                <c:pt idx="24">
                  <c:v>5.5573057471264367</c:v>
                </c:pt>
                <c:pt idx="25">
                  <c:v>5.5573057471264367</c:v>
                </c:pt>
                <c:pt idx="26">
                  <c:v>5.5573057471264367</c:v>
                </c:pt>
                <c:pt idx="27">
                  <c:v>5.5573057471264367</c:v>
                </c:pt>
                <c:pt idx="28">
                  <c:v>5.5573057471264367</c:v>
                </c:pt>
                <c:pt idx="29">
                  <c:v>5.5573057471264367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AC-4B21-880D-F7FD2E4B57CB}"/>
            </c:ext>
          </c:extLst>
        </c:ser>
        <c:ser>
          <c:idx val="3"/>
          <c:order val="3"/>
          <c:tx>
            <c:strRef>
              <c:f>'Control chart Before'!$J$3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 Before'!$J$4:$J$33</c:f>
              <c:numCache>
                <c:formatCode>General</c:formatCode>
                <c:ptCount val="30"/>
                <c:pt idx="0">
                  <c:v>5.9360919540230039E-2</c:v>
                </c:pt>
                <c:pt idx="1">
                  <c:v>5.9360919540230039E-2</c:v>
                </c:pt>
                <c:pt idx="2">
                  <c:v>5.9360919540230039E-2</c:v>
                </c:pt>
                <c:pt idx="3">
                  <c:v>5.9360919540230039E-2</c:v>
                </c:pt>
                <c:pt idx="4">
                  <c:v>5.9360919540230039E-2</c:v>
                </c:pt>
                <c:pt idx="5">
                  <c:v>5.9360919540230039E-2</c:v>
                </c:pt>
                <c:pt idx="6">
                  <c:v>5.9360919540230039E-2</c:v>
                </c:pt>
                <c:pt idx="7">
                  <c:v>5.9360919540230039E-2</c:v>
                </c:pt>
                <c:pt idx="8">
                  <c:v>5.9360919540230039E-2</c:v>
                </c:pt>
                <c:pt idx="9">
                  <c:v>5.9360919540230039E-2</c:v>
                </c:pt>
                <c:pt idx="10">
                  <c:v>5.9360919540230039E-2</c:v>
                </c:pt>
                <c:pt idx="11">
                  <c:v>5.9360919540230039E-2</c:v>
                </c:pt>
                <c:pt idx="12">
                  <c:v>5.9360919540230039E-2</c:v>
                </c:pt>
                <c:pt idx="13">
                  <c:v>5.9360919540230039E-2</c:v>
                </c:pt>
                <c:pt idx="14">
                  <c:v>5.9360919540230039E-2</c:v>
                </c:pt>
                <c:pt idx="15">
                  <c:v>5.9360919540230039E-2</c:v>
                </c:pt>
                <c:pt idx="16">
                  <c:v>5.9360919540230039E-2</c:v>
                </c:pt>
                <c:pt idx="17">
                  <c:v>5.9360919540230039E-2</c:v>
                </c:pt>
                <c:pt idx="18">
                  <c:v>5.9360919540230039E-2</c:v>
                </c:pt>
                <c:pt idx="19">
                  <c:v>5.9360919540230039E-2</c:v>
                </c:pt>
                <c:pt idx="20">
                  <c:v>5.9360919540230039E-2</c:v>
                </c:pt>
                <c:pt idx="21">
                  <c:v>5.9360919540230039E-2</c:v>
                </c:pt>
                <c:pt idx="22">
                  <c:v>5.9360919540230039E-2</c:v>
                </c:pt>
                <c:pt idx="23">
                  <c:v>5.9360919540230039E-2</c:v>
                </c:pt>
                <c:pt idx="24">
                  <c:v>5.9360919540230039E-2</c:v>
                </c:pt>
                <c:pt idx="25">
                  <c:v>5.9360919540230039E-2</c:v>
                </c:pt>
                <c:pt idx="26">
                  <c:v>5.9360919540230039E-2</c:v>
                </c:pt>
                <c:pt idx="27">
                  <c:v>5.9360919540230039E-2</c:v>
                </c:pt>
                <c:pt idx="28">
                  <c:v>5.9360919540230039E-2</c:v>
                </c:pt>
                <c:pt idx="29">
                  <c:v>5.9360919540230039E-2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AC-4B21-880D-F7FD2E4B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94592"/>
        <c:axId val="391547136"/>
      </c:lineChart>
      <c:catAx>
        <c:axId val="4372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7136"/>
        <c:crosses val="autoZero"/>
        <c:auto val="1"/>
        <c:lblAlgn val="ctr"/>
        <c:lblOffset val="100"/>
        <c:noMultiLvlLbl val="0"/>
      </c:catAx>
      <c:valAx>
        <c:axId val="3915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 After'!$C$3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After'!$C$4:$C$17</c:f>
              <c:numCache>
                <c:formatCode>General</c:formatCode>
                <c:ptCount val="14"/>
                <c:pt idx="1">
                  <c:v>1.7300000000000004</c:v>
                </c:pt>
                <c:pt idx="2">
                  <c:v>1.6600000000000001</c:v>
                </c:pt>
                <c:pt idx="3">
                  <c:v>1.37</c:v>
                </c:pt>
                <c:pt idx="4">
                  <c:v>2.06</c:v>
                </c:pt>
                <c:pt idx="5">
                  <c:v>0.23999999999999977</c:v>
                </c:pt>
                <c:pt idx="6">
                  <c:v>1.8100000000000005</c:v>
                </c:pt>
                <c:pt idx="7">
                  <c:v>0.37000000000000011</c:v>
                </c:pt>
                <c:pt idx="8">
                  <c:v>0.24000000000000021</c:v>
                </c:pt>
                <c:pt idx="9">
                  <c:v>1.35</c:v>
                </c:pt>
                <c:pt idx="10">
                  <c:v>0.91000000000000014</c:v>
                </c:pt>
                <c:pt idx="11">
                  <c:v>0.58000000000000007</c:v>
                </c:pt>
                <c:pt idx="12">
                  <c:v>1.3299999999999996</c:v>
                </c:pt>
                <c:pt idx="13">
                  <c:v>0.55000000000000071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2-45B7-AC2E-1A19F1DE1C47}"/>
            </c:ext>
          </c:extLst>
        </c:ser>
        <c:ser>
          <c:idx val="1"/>
          <c:order val="1"/>
          <c:tx>
            <c:strRef>
              <c:f>'Control chart After'!$D$3</c:f>
              <c:strCache>
                <c:ptCount val="1"/>
                <c:pt idx="0">
                  <c:v>mR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After'!$D$4:$D$17</c:f>
              <c:numCache>
                <c:formatCode>General</c:formatCode>
                <c:ptCount val="14"/>
                <c:pt idx="0">
                  <c:v>1.0923076923076924</c:v>
                </c:pt>
                <c:pt idx="1">
                  <c:v>1.0923076923076924</c:v>
                </c:pt>
                <c:pt idx="2">
                  <c:v>1.0923076923076924</c:v>
                </c:pt>
                <c:pt idx="3">
                  <c:v>1.0923076923076924</c:v>
                </c:pt>
                <c:pt idx="4">
                  <c:v>1.0923076923076924</c:v>
                </c:pt>
                <c:pt idx="5">
                  <c:v>1.0923076923076924</c:v>
                </c:pt>
                <c:pt idx="6">
                  <c:v>1.0923076923076924</c:v>
                </c:pt>
                <c:pt idx="7">
                  <c:v>1.0923076923076924</c:v>
                </c:pt>
                <c:pt idx="8">
                  <c:v>1.0923076923076924</c:v>
                </c:pt>
                <c:pt idx="9">
                  <c:v>1.0923076923076924</c:v>
                </c:pt>
                <c:pt idx="10">
                  <c:v>1.0923076923076924</c:v>
                </c:pt>
                <c:pt idx="11">
                  <c:v>1.0923076923076924</c:v>
                </c:pt>
                <c:pt idx="12">
                  <c:v>1.0923076923076924</c:v>
                </c:pt>
                <c:pt idx="13">
                  <c:v>1.0923076923076924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2-45B7-AC2E-1A19F1DE1C47}"/>
            </c:ext>
          </c:extLst>
        </c:ser>
        <c:ser>
          <c:idx val="2"/>
          <c:order val="2"/>
          <c:tx>
            <c:strRef>
              <c:f>'Control chart After'!$E$3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After'!$E$4:$E$17</c:f>
              <c:numCache>
                <c:formatCode>General</c:formatCode>
                <c:ptCount val="14"/>
                <c:pt idx="0">
                  <c:v>3.3793758620689651</c:v>
                </c:pt>
                <c:pt idx="1">
                  <c:v>3.3793758620689651</c:v>
                </c:pt>
                <c:pt idx="2">
                  <c:v>3.3793758620689651</c:v>
                </c:pt>
                <c:pt idx="3">
                  <c:v>3.3793758620689651</c:v>
                </c:pt>
                <c:pt idx="4">
                  <c:v>3.3793758620689651</c:v>
                </c:pt>
                <c:pt idx="5">
                  <c:v>3.3793758620689651</c:v>
                </c:pt>
                <c:pt idx="6">
                  <c:v>3.3793758620689651</c:v>
                </c:pt>
                <c:pt idx="7">
                  <c:v>3.3793758620689651</c:v>
                </c:pt>
                <c:pt idx="8">
                  <c:v>3.3793758620689651</c:v>
                </c:pt>
                <c:pt idx="9">
                  <c:v>3.3793758620689651</c:v>
                </c:pt>
                <c:pt idx="10">
                  <c:v>3.3793758620689651</c:v>
                </c:pt>
                <c:pt idx="11">
                  <c:v>3.3793758620689651</c:v>
                </c:pt>
                <c:pt idx="12">
                  <c:v>3.3793758620689651</c:v>
                </c:pt>
                <c:pt idx="13">
                  <c:v>3.3793758620689651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12-45B7-AC2E-1A19F1DE1C47}"/>
            </c:ext>
          </c:extLst>
        </c:ser>
        <c:ser>
          <c:idx val="3"/>
          <c:order val="3"/>
          <c:tx>
            <c:strRef>
              <c:f>'Control chart After'!$F$3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12-45B7-AC2E-1A19F1DE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65888"/>
        <c:axId val="391549440"/>
      </c:lineChart>
      <c:catAx>
        <c:axId val="4369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9440"/>
        <c:crosses val="autoZero"/>
        <c:auto val="1"/>
        <c:lblAlgn val="ctr"/>
        <c:lblOffset val="100"/>
        <c:noMultiLvlLbl val="0"/>
      </c:catAx>
      <c:valAx>
        <c:axId val="3915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 After'!$G$3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After'!$G$4:$G$17</c:f>
              <c:numCache>
                <c:formatCode>General</c:formatCode>
                <c:ptCount val="14"/>
                <c:pt idx="0">
                  <c:v>3.05</c:v>
                </c:pt>
                <c:pt idx="1">
                  <c:v>4.78</c:v>
                </c:pt>
                <c:pt idx="2">
                  <c:v>3.12</c:v>
                </c:pt>
                <c:pt idx="3">
                  <c:v>4.49</c:v>
                </c:pt>
                <c:pt idx="4">
                  <c:v>2.4300000000000002</c:v>
                </c:pt>
                <c:pt idx="5">
                  <c:v>2.67</c:v>
                </c:pt>
                <c:pt idx="6">
                  <c:v>4.4800000000000004</c:v>
                </c:pt>
                <c:pt idx="7">
                  <c:v>4.1100000000000003</c:v>
                </c:pt>
                <c:pt idx="8">
                  <c:v>3.87</c:v>
                </c:pt>
                <c:pt idx="9">
                  <c:v>2.52</c:v>
                </c:pt>
                <c:pt idx="10">
                  <c:v>3.43</c:v>
                </c:pt>
                <c:pt idx="11">
                  <c:v>2.85</c:v>
                </c:pt>
                <c:pt idx="12">
                  <c:v>4.18</c:v>
                </c:pt>
                <c:pt idx="13">
                  <c:v>4.7300000000000004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1C-4EFD-9704-517D978FA754}"/>
            </c:ext>
          </c:extLst>
        </c:ser>
        <c:ser>
          <c:idx val="1"/>
          <c:order val="1"/>
          <c:tx>
            <c:strRef>
              <c:f>'Control chart After'!$H$3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After'!$H$4:$H$17</c:f>
              <c:numCache>
                <c:formatCode>General</c:formatCode>
                <c:ptCount val="14"/>
                <c:pt idx="0">
                  <c:v>3.4233333333333333</c:v>
                </c:pt>
                <c:pt idx="1">
                  <c:v>3.4233333333333333</c:v>
                </c:pt>
                <c:pt idx="2">
                  <c:v>3.4233333333333333</c:v>
                </c:pt>
                <c:pt idx="3">
                  <c:v>3.4233333333333333</c:v>
                </c:pt>
                <c:pt idx="4">
                  <c:v>3.4233333333333333</c:v>
                </c:pt>
                <c:pt idx="5">
                  <c:v>3.4233333333333333</c:v>
                </c:pt>
                <c:pt idx="6">
                  <c:v>3.4233333333333333</c:v>
                </c:pt>
                <c:pt idx="7">
                  <c:v>3.4233333333333333</c:v>
                </c:pt>
                <c:pt idx="8">
                  <c:v>3.4233333333333333</c:v>
                </c:pt>
                <c:pt idx="9">
                  <c:v>3.4233333333333333</c:v>
                </c:pt>
                <c:pt idx="10">
                  <c:v>3.4233333333333333</c:v>
                </c:pt>
                <c:pt idx="11">
                  <c:v>3.4233333333333333</c:v>
                </c:pt>
                <c:pt idx="12">
                  <c:v>3.4233333333333333</c:v>
                </c:pt>
                <c:pt idx="13">
                  <c:v>3.4233333333333333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1C-4EFD-9704-517D978FA754}"/>
            </c:ext>
          </c:extLst>
        </c:ser>
        <c:ser>
          <c:idx val="2"/>
          <c:order val="2"/>
          <c:tx>
            <c:strRef>
              <c:f>'Control chart After'!$I$3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After'!$I$4:$I$17</c:f>
              <c:numCache>
                <c:formatCode>General</c:formatCode>
                <c:ptCount val="14"/>
                <c:pt idx="0">
                  <c:v>5.5573057471264367</c:v>
                </c:pt>
                <c:pt idx="1">
                  <c:v>5.5573057471264367</c:v>
                </c:pt>
                <c:pt idx="2">
                  <c:v>5.5573057471264367</c:v>
                </c:pt>
                <c:pt idx="3">
                  <c:v>5.5573057471264367</c:v>
                </c:pt>
                <c:pt idx="4">
                  <c:v>5.5573057471264367</c:v>
                </c:pt>
                <c:pt idx="5">
                  <c:v>5.5573057471264367</c:v>
                </c:pt>
                <c:pt idx="6">
                  <c:v>5.5573057471264367</c:v>
                </c:pt>
                <c:pt idx="7">
                  <c:v>5.5573057471264367</c:v>
                </c:pt>
                <c:pt idx="8">
                  <c:v>5.5573057471264367</c:v>
                </c:pt>
                <c:pt idx="9">
                  <c:v>5.5573057471264367</c:v>
                </c:pt>
                <c:pt idx="10">
                  <c:v>5.5573057471264367</c:v>
                </c:pt>
                <c:pt idx="11">
                  <c:v>5.5573057471264367</c:v>
                </c:pt>
                <c:pt idx="12">
                  <c:v>5.5573057471264367</c:v>
                </c:pt>
                <c:pt idx="13">
                  <c:v>5.5573057471264367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1C-4EFD-9704-517D978FA754}"/>
            </c:ext>
          </c:extLst>
        </c:ser>
        <c:ser>
          <c:idx val="3"/>
          <c:order val="3"/>
          <c:tx>
            <c:strRef>
              <c:f>'Control chart After'!$J$3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 After'!$J$4:$J$17</c:f>
              <c:numCache>
                <c:formatCode>General</c:formatCode>
                <c:ptCount val="14"/>
                <c:pt idx="0">
                  <c:v>5.9360919540230039E-2</c:v>
                </c:pt>
                <c:pt idx="1">
                  <c:v>5.9360919540230039E-2</c:v>
                </c:pt>
                <c:pt idx="2">
                  <c:v>5.9360919540230039E-2</c:v>
                </c:pt>
                <c:pt idx="3">
                  <c:v>5.9360919540230039E-2</c:v>
                </c:pt>
                <c:pt idx="4">
                  <c:v>5.9360919540230039E-2</c:v>
                </c:pt>
                <c:pt idx="5">
                  <c:v>5.9360919540230039E-2</c:v>
                </c:pt>
                <c:pt idx="6">
                  <c:v>5.9360919540230039E-2</c:v>
                </c:pt>
                <c:pt idx="7">
                  <c:v>5.9360919540230039E-2</c:v>
                </c:pt>
                <c:pt idx="8">
                  <c:v>5.9360919540230039E-2</c:v>
                </c:pt>
                <c:pt idx="9">
                  <c:v>5.9360919540230039E-2</c:v>
                </c:pt>
                <c:pt idx="10">
                  <c:v>5.9360919540230039E-2</c:v>
                </c:pt>
                <c:pt idx="11">
                  <c:v>5.9360919540230039E-2</c:v>
                </c:pt>
                <c:pt idx="12">
                  <c:v>5.9360919540230039E-2</c:v>
                </c:pt>
                <c:pt idx="13">
                  <c:v>5.9360919540230039E-2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1C-4EFD-9704-517D978F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67936"/>
        <c:axId val="391551744"/>
      </c:lineChart>
      <c:catAx>
        <c:axId val="43696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1744"/>
        <c:crosses val="autoZero"/>
        <c:auto val="1"/>
        <c:lblAlgn val="ctr"/>
        <c:lblOffset val="100"/>
        <c:noMultiLvlLbl val="0"/>
      </c:catAx>
      <c:valAx>
        <c:axId val="3915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0C99FA03-84B4-4CD9-B62A-6139E09948CE}">
          <cx:dataId val="0"/>
          <cx:layoutPr>
            <cx:binning intervalClosed="r"/>
          </cx:layoutPr>
          <cx:axisId val="1"/>
        </cx:series>
        <cx:series layoutId="paretoLine" ownerIdx="0" uniqueId="{18991CAE-081D-47FD-9154-AA9F908F5F6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7C7D95B1-B39E-45A7-9F36-D5CB33C3CB2A}">
          <cx:dataId val="0"/>
          <cx:layoutPr>
            <cx:aggregation/>
          </cx:layoutPr>
          <cx:axisId val="1"/>
        </cx:series>
        <cx:series layoutId="paretoLine" ownerIdx="0" uniqueId="{B4B1C750-6BF9-454E-A99E-5BBE22FBA55C}">
          <cx:axisId val="2"/>
        </cx:series>
      </cx:plotAreaRegion>
      <cx:axis id="0">
        <cx:catScaling gapWidth="0"/>
        <cx:title>
          <cx:tx>
            <cx:txData>
              <cx:v>Active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Active Hours</a:t>
              </a:r>
            </a:p>
          </cx:txPr>
        </cx:title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16</xdr:row>
      <xdr:rowOff>90487</xdr:rowOff>
    </xdr:from>
    <xdr:to>
      <xdr:col>14</xdr:col>
      <xdr:colOff>442912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2A6DAE3-F7AD-48B8-A2DE-0A9B3CA9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0</xdr:row>
      <xdr:rowOff>109537</xdr:rowOff>
    </xdr:from>
    <xdr:to>
      <xdr:col>14</xdr:col>
      <xdr:colOff>357187</xdr:colOff>
      <xdr:row>14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3E254A1-6631-418B-9122-66B194EE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41</xdr:row>
      <xdr:rowOff>166687</xdr:rowOff>
    </xdr:from>
    <xdr:to>
      <xdr:col>15</xdr:col>
      <xdr:colOff>290512</xdr:colOff>
      <xdr:row>56</xdr:row>
      <xdr:rowOff>52387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A5A266-ECE2-4763-B168-33E89F0EE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272087" y="790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157162</xdr:rowOff>
    </xdr:from>
    <xdr:to>
      <xdr:col>6</xdr:col>
      <xdr:colOff>504825</xdr:colOff>
      <xdr:row>32</xdr:row>
      <xdr:rowOff>52387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643D9F-EE57-4841-AED5-4F40C6182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0" y="3328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171450</xdr:rowOff>
    </xdr:from>
    <xdr:to>
      <xdr:col>16</xdr:col>
      <xdr:colOff>565785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19</xdr:row>
      <xdr:rowOff>119061</xdr:rowOff>
    </xdr:from>
    <xdr:to>
      <xdr:col>16</xdr:col>
      <xdr:colOff>561974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454391A-3313-4402-9DAF-74AB9812B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376237</xdr:colOff>
      <xdr:row>35</xdr:row>
      <xdr:rowOff>109537</xdr:rowOff>
    </xdr:from>
    <xdr:to>
      <xdr:col>16</xdr:col>
      <xdr:colOff>561975</xdr:colOff>
      <xdr:row>49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ADF3017-4906-44D8-98D9-D5651802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17</xdr:row>
      <xdr:rowOff>100012</xdr:rowOff>
    </xdr:from>
    <xdr:to>
      <xdr:col>18</xdr:col>
      <xdr:colOff>319087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617E71-76C3-4600-B249-74F27EFE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3</xdr:row>
      <xdr:rowOff>4762</xdr:rowOff>
    </xdr:from>
    <xdr:to>
      <xdr:col>18</xdr:col>
      <xdr:colOff>309562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E0AAC77-539D-4CCE-9F9A-6AA24EFE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16</xdr:row>
      <xdr:rowOff>71437</xdr:rowOff>
    </xdr:from>
    <xdr:to>
      <xdr:col>17</xdr:col>
      <xdr:colOff>395287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2094D0-1975-4385-B4E9-ABE932DD4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1</xdr:row>
      <xdr:rowOff>119062</xdr:rowOff>
    </xdr:from>
    <xdr:to>
      <xdr:col>17</xdr:col>
      <xdr:colOff>404812</xdr:colOff>
      <xdr:row>16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5B67D34-FF79-4E52-A9AA-55325342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5" workbookViewId="0">
      <selection activeCell="D33" sqref="D33"/>
    </sheetView>
  </sheetViews>
  <sheetFormatPr defaultColWidth="8.88671875" defaultRowHeight="14.4" x14ac:dyDescent="0.3"/>
  <cols>
    <col min="1" max="1" width="7.109375" style="1" bestFit="1" customWidth="1"/>
    <col min="2" max="2" width="4.6640625" style="1" bestFit="1" customWidth="1"/>
    <col min="3" max="3" width="8" style="1" bestFit="1" customWidth="1"/>
    <col min="4" max="5" width="6" style="1" bestFit="1" customWidth="1"/>
    <col min="6" max="7" width="8.88671875" style="1"/>
    <col min="8" max="8" width="11.6640625" style="1" bestFit="1" customWidth="1"/>
    <col min="9" max="9" width="8" style="1" bestFit="1" customWidth="1"/>
    <col min="10" max="10" width="5.109375" style="1" bestFit="1" customWidth="1"/>
    <col min="11" max="11" width="8.6640625" style="1" bestFit="1" customWidth="1"/>
    <col min="12" max="12" width="14.109375" style="1" bestFit="1" customWidth="1"/>
    <col min="13" max="13" width="13.88671875" style="1" bestFit="1" customWidth="1"/>
    <col min="14" max="16384" width="8.88671875" style="1"/>
  </cols>
  <sheetData>
    <row r="1" spans="1:13" ht="15" x14ac:dyDescent="0.25">
      <c r="A1" s="1" t="s">
        <v>0</v>
      </c>
      <c r="B1" s="1" t="s">
        <v>1</v>
      </c>
      <c r="C1" s="1" t="s">
        <v>14</v>
      </c>
      <c r="D1" s="1" t="s">
        <v>5</v>
      </c>
      <c r="E1" s="1" t="s">
        <v>15</v>
      </c>
      <c r="F1" s="1" t="s">
        <v>18</v>
      </c>
      <c r="G1" s="1" t="s">
        <v>2</v>
      </c>
      <c r="H1" s="1" t="s">
        <v>19</v>
      </c>
      <c r="I1" s="1" t="s">
        <v>3</v>
      </c>
      <c r="J1" s="1" t="s">
        <v>4</v>
      </c>
      <c r="K1" s="1" t="s">
        <v>6</v>
      </c>
      <c r="L1" s="1" t="s">
        <v>17</v>
      </c>
      <c r="M1" s="1" t="s">
        <v>16</v>
      </c>
    </row>
    <row r="2" spans="1:13" x14ac:dyDescent="0.25">
      <c r="A2" s="2">
        <v>43647</v>
      </c>
      <c r="B2" s="1" t="s">
        <v>7</v>
      </c>
      <c r="C2" s="1">
        <v>1.97</v>
      </c>
      <c r="D2" s="3">
        <v>4571</v>
      </c>
      <c r="E2" s="1">
        <v>7</v>
      </c>
      <c r="F2" s="1" t="s">
        <v>8</v>
      </c>
      <c r="G2" s="1">
        <v>1000</v>
      </c>
      <c r="H2" s="1" t="s">
        <v>8</v>
      </c>
      <c r="I2" s="1" t="s">
        <v>8</v>
      </c>
      <c r="J2" s="1" t="s">
        <v>8</v>
      </c>
      <c r="K2" s="1" t="s">
        <v>8</v>
      </c>
      <c r="L2" s="1">
        <v>4</v>
      </c>
      <c r="M2" s="3">
        <v>2031</v>
      </c>
    </row>
    <row r="3" spans="1:13" x14ac:dyDescent="0.25">
      <c r="A3" s="2">
        <v>43648</v>
      </c>
      <c r="B3" s="1" t="s">
        <v>9</v>
      </c>
      <c r="C3" s="1">
        <v>3.66</v>
      </c>
      <c r="D3" s="3">
        <v>8831</v>
      </c>
      <c r="E3" s="1">
        <v>5</v>
      </c>
      <c r="F3" s="1" t="s">
        <v>8</v>
      </c>
      <c r="G3" s="1">
        <v>1500</v>
      </c>
      <c r="H3" s="1" t="s">
        <v>10</v>
      </c>
      <c r="I3" s="1" t="s">
        <v>10</v>
      </c>
      <c r="J3" s="1" t="s">
        <v>10</v>
      </c>
      <c r="K3" s="1" t="s">
        <v>10</v>
      </c>
      <c r="L3" s="1">
        <v>6</v>
      </c>
      <c r="M3" s="3">
        <v>2637</v>
      </c>
    </row>
    <row r="4" spans="1:13" x14ac:dyDescent="0.25">
      <c r="A4" s="2">
        <v>43649</v>
      </c>
      <c r="B4" s="1" t="s">
        <v>11</v>
      </c>
      <c r="C4" s="1">
        <v>2.62</v>
      </c>
      <c r="D4" s="3">
        <v>6100</v>
      </c>
      <c r="E4" s="1">
        <v>11</v>
      </c>
      <c r="F4" s="1" t="s">
        <v>8</v>
      </c>
      <c r="G4" s="1">
        <v>500</v>
      </c>
      <c r="H4" s="1" t="s">
        <v>8</v>
      </c>
      <c r="I4" s="1" t="s">
        <v>10</v>
      </c>
      <c r="J4" s="1" t="s">
        <v>8</v>
      </c>
      <c r="K4" s="1" t="s">
        <v>10</v>
      </c>
      <c r="L4" s="1">
        <v>4</v>
      </c>
      <c r="M4" s="3">
        <v>2156</v>
      </c>
    </row>
    <row r="5" spans="1:13" x14ac:dyDescent="0.25">
      <c r="A5" s="2">
        <v>43651</v>
      </c>
      <c r="B5" s="1" t="s">
        <v>12</v>
      </c>
      <c r="C5" s="1">
        <v>3.18</v>
      </c>
      <c r="D5" s="3">
        <v>7380</v>
      </c>
      <c r="E5" s="1">
        <v>15</v>
      </c>
      <c r="F5" s="1" t="s">
        <v>8</v>
      </c>
      <c r="G5" s="1">
        <v>2000</v>
      </c>
      <c r="H5" s="1" t="s">
        <v>10</v>
      </c>
      <c r="I5" s="1" t="s">
        <v>10</v>
      </c>
      <c r="J5" s="1" t="s">
        <v>8</v>
      </c>
      <c r="K5" s="1" t="s">
        <v>10</v>
      </c>
      <c r="L5" s="1">
        <v>5</v>
      </c>
      <c r="M5" s="3">
        <v>2254</v>
      </c>
    </row>
    <row r="6" spans="1:13" x14ac:dyDescent="0.25">
      <c r="A6" s="2">
        <v>43654</v>
      </c>
      <c r="B6" s="1" t="s">
        <v>7</v>
      </c>
      <c r="C6" s="1">
        <v>2.81</v>
      </c>
      <c r="D6" s="3">
        <v>6539</v>
      </c>
      <c r="E6" s="1">
        <v>13</v>
      </c>
      <c r="F6" s="1" t="s">
        <v>10</v>
      </c>
      <c r="G6" s="1">
        <v>1000</v>
      </c>
      <c r="H6" s="1" t="s">
        <v>8</v>
      </c>
      <c r="I6" s="1" t="s">
        <v>8</v>
      </c>
      <c r="J6" s="1" t="s">
        <v>8</v>
      </c>
      <c r="K6" s="1" t="s">
        <v>8</v>
      </c>
      <c r="L6" s="1">
        <v>4</v>
      </c>
      <c r="M6" s="3">
        <v>2154</v>
      </c>
    </row>
    <row r="7" spans="1:13" x14ac:dyDescent="0.25">
      <c r="A7" s="2">
        <v>43655</v>
      </c>
      <c r="B7" s="1" t="s">
        <v>9</v>
      </c>
      <c r="C7" s="1">
        <v>2.61</v>
      </c>
      <c r="D7" s="3">
        <v>6068</v>
      </c>
      <c r="E7" s="1">
        <v>11</v>
      </c>
      <c r="F7" s="1" t="s">
        <v>8</v>
      </c>
      <c r="G7" s="1">
        <v>1000</v>
      </c>
      <c r="H7" s="1" t="s">
        <v>8</v>
      </c>
      <c r="I7" s="1" t="s">
        <v>8</v>
      </c>
      <c r="J7" s="1" t="s">
        <v>8</v>
      </c>
      <c r="K7" s="1" t="s">
        <v>8</v>
      </c>
      <c r="L7" s="1">
        <v>7</v>
      </c>
      <c r="M7" s="3">
        <v>2147</v>
      </c>
    </row>
    <row r="8" spans="1:13" x14ac:dyDescent="0.25">
      <c r="A8" s="2">
        <v>43656</v>
      </c>
      <c r="B8" s="1" t="s">
        <v>11</v>
      </c>
      <c r="C8" s="1">
        <v>2.35</v>
      </c>
      <c r="D8" s="3">
        <v>5450</v>
      </c>
      <c r="E8" s="1">
        <v>6</v>
      </c>
      <c r="F8" s="1" t="s">
        <v>8</v>
      </c>
      <c r="G8" s="1">
        <v>1000</v>
      </c>
      <c r="H8" s="1" t="s">
        <v>8</v>
      </c>
      <c r="I8" s="1" t="s">
        <v>10</v>
      </c>
      <c r="J8" s="1" t="s">
        <v>8</v>
      </c>
      <c r="K8" s="1" t="s">
        <v>8</v>
      </c>
      <c r="L8" s="1">
        <v>6</v>
      </c>
      <c r="M8" s="3">
        <v>2090</v>
      </c>
    </row>
    <row r="9" spans="1:13" x14ac:dyDescent="0.25">
      <c r="A9" s="2">
        <v>43657</v>
      </c>
      <c r="B9" s="1" t="s">
        <v>13</v>
      </c>
      <c r="C9" s="1">
        <v>4.05</v>
      </c>
      <c r="D9" s="3">
        <v>9400</v>
      </c>
      <c r="E9" s="1">
        <v>8</v>
      </c>
      <c r="F9" s="1" t="s">
        <v>10</v>
      </c>
      <c r="G9" s="1">
        <v>2000</v>
      </c>
      <c r="H9" s="1" t="s">
        <v>8</v>
      </c>
      <c r="I9" s="1" t="s">
        <v>10</v>
      </c>
      <c r="J9" s="1" t="s">
        <v>8</v>
      </c>
      <c r="K9" s="1" t="s">
        <v>10</v>
      </c>
      <c r="L9" s="1">
        <v>8</v>
      </c>
      <c r="M9" s="3">
        <v>2519</v>
      </c>
    </row>
    <row r="10" spans="1:13" x14ac:dyDescent="0.25">
      <c r="A10" s="2">
        <v>43658</v>
      </c>
      <c r="B10" s="1" t="s">
        <v>12</v>
      </c>
      <c r="C10" s="1">
        <v>2.61</v>
      </c>
      <c r="D10" s="3">
        <v>6057</v>
      </c>
      <c r="E10" s="1">
        <v>9</v>
      </c>
      <c r="F10" s="1" t="s">
        <v>8</v>
      </c>
      <c r="G10" s="1">
        <v>1500</v>
      </c>
      <c r="H10" s="1" t="s">
        <v>8</v>
      </c>
      <c r="I10" s="1" t="s">
        <v>10</v>
      </c>
      <c r="J10" s="1" t="s">
        <v>10</v>
      </c>
      <c r="K10" s="1" t="s">
        <v>8</v>
      </c>
      <c r="L10" s="1">
        <v>7</v>
      </c>
      <c r="M10" s="3">
        <v>2114</v>
      </c>
    </row>
    <row r="11" spans="1:13" x14ac:dyDescent="0.25">
      <c r="A11" s="2">
        <v>43661</v>
      </c>
      <c r="B11" s="1" t="s">
        <v>7</v>
      </c>
      <c r="C11" s="1">
        <v>2.61</v>
      </c>
      <c r="D11" s="3">
        <v>6152</v>
      </c>
      <c r="E11" s="1">
        <v>4</v>
      </c>
      <c r="F11" s="1" t="s">
        <v>8</v>
      </c>
      <c r="G11" s="1">
        <v>500</v>
      </c>
      <c r="H11" s="1" t="s">
        <v>8</v>
      </c>
      <c r="I11" s="1" t="s">
        <v>10</v>
      </c>
      <c r="J11" s="1" t="s">
        <v>8</v>
      </c>
      <c r="K11" s="1" t="s">
        <v>8</v>
      </c>
      <c r="L11" s="1">
        <v>1</v>
      </c>
      <c r="M11" s="3">
        <v>2127</v>
      </c>
    </row>
    <row r="12" spans="1:13" x14ac:dyDescent="0.25">
      <c r="A12" s="2">
        <v>43662</v>
      </c>
      <c r="B12" s="1" t="s">
        <v>9</v>
      </c>
      <c r="C12" s="1">
        <v>3.07</v>
      </c>
      <c r="D12" s="3">
        <v>7135</v>
      </c>
      <c r="E12" s="1">
        <v>6</v>
      </c>
      <c r="F12" s="1" t="s">
        <v>8</v>
      </c>
      <c r="G12" s="1">
        <v>500</v>
      </c>
      <c r="H12" s="1" t="s">
        <v>8</v>
      </c>
      <c r="I12" s="1" t="s">
        <v>10</v>
      </c>
      <c r="J12" s="1" t="s">
        <v>8</v>
      </c>
      <c r="K12" s="1" t="s">
        <v>10</v>
      </c>
      <c r="L12" s="1">
        <v>9</v>
      </c>
      <c r="M12" s="3">
        <v>2314</v>
      </c>
    </row>
    <row r="13" spans="1:13" x14ac:dyDescent="0.25">
      <c r="A13" s="2">
        <v>43663</v>
      </c>
      <c r="B13" s="1" t="s">
        <v>11</v>
      </c>
      <c r="C13" s="1">
        <v>3.85</v>
      </c>
      <c r="D13" s="1">
        <v>8950</v>
      </c>
      <c r="E13" s="1">
        <v>16</v>
      </c>
      <c r="F13" s="1" t="s">
        <v>8</v>
      </c>
      <c r="G13" s="1">
        <v>1000</v>
      </c>
      <c r="H13" s="1" t="s">
        <v>10</v>
      </c>
      <c r="I13" s="1" t="s">
        <v>10</v>
      </c>
      <c r="J13" s="1" t="s">
        <v>8</v>
      </c>
      <c r="K13" s="1" t="s">
        <v>8</v>
      </c>
      <c r="L13" s="1">
        <v>9</v>
      </c>
      <c r="M13" s="1">
        <v>2356</v>
      </c>
    </row>
    <row r="14" spans="1:13" x14ac:dyDescent="0.25">
      <c r="A14" s="2">
        <v>43664</v>
      </c>
      <c r="B14" s="1" t="s">
        <v>13</v>
      </c>
      <c r="C14" s="1">
        <v>2.99</v>
      </c>
      <c r="D14" s="1">
        <v>6977</v>
      </c>
      <c r="E14" s="1">
        <v>6</v>
      </c>
      <c r="F14" s="1" t="s">
        <v>10</v>
      </c>
      <c r="G14" s="1">
        <v>500</v>
      </c>
      <c r="H14" s="1" t="s">
        <v>8</v>
      </c>
      <c r="I14" s="1" t="s">
        <v>10</v>
      </c>
      <c r="J14" s="1" t="s">
        <v>8</v>
      </c>
      <c r="K14" s="1" t="s">
        <v>8</v>
      </c>
      <c r="L14" s="1">
        <v>8</v>
      </c>
      <c r="M14" s="1">
        <v>2216</v>
      </c>
    </row>
    <row r="15" spans="1:13" x14ac:dyDescent="0.25">
      <c r="A15" s="2">
        <v>43665</v>
      </c>
      <c r="B15" s="1" t="s">
        <v>12</v>
      </c>
      <c r="C15" s="1">
        <v>3</v>
      </c>
      <c r="D15" s="1">
        <v>6964</v>
      </c>
      <c r="E15" s="1">
        <v>6</v>
      </c>
      <c r="F15" s="1" t="s">
        <v>8</v>
      </c>
      <c r="G15" s="1">
        <v>1000</v>
      </c>
      <c r="H15" s="1" t="s">
        <v>8</v>
      </c>
      <c r="I15" s="1" t="s">
        <v>10</v>
      </c>
      <c r="J15" s="1" t="s">
        <v>8</v>
      </c>
      <c r="K15" s="1" t="s">
        <v>8</v>
      </c>
      <c r="L15" s="1">
        <v>7</v>
      </c>
      <c r="M15" s="1">
        <v>2183</v>
      </c>
    </row>
    <row r="16" spans="1:13" x14ac:dyDescent="0.25">
      <c r="A16" s="2">
        <v>43668</v>
      </c>
      <c r="B16" s="1" t="s">
        <v>7</v>
      </c>
      <c r="C16" s="1">
        <v>1.65</v>
      </c>
      <c r="D16" s="1">
        <v>3834</v>
      </c>
      <c r="E16" s="1">
        <v>8</v>
      </c>
      <c r="F16" s="1" t="s">
        <v>10</v>
      </c>
      <c r="G16" s="1">
        <v>1000</v>
      </c>
      <c r="H16" s="1" t="s">
        <v>8</v>
      </c>
      <c r="I16" s="1" t="s">
        <v>10</v>
      </c>
      <c r="J16" s="1" t="s">
        <v>8</v>
      </c>
      <c r="K16" s="1" t="s">
        <v>8</v>
      </c>
      <c r="L16" s="1">
        <v>2</v>
      </c>
      <c r="M16" s="1">
        <v>1979</v>
      </c>
    </row>
    <row r="17" spans="1:13" x14ac:dyDescent="0.25">
      <c r="A17" s="2">
        <v>43669</v>
      </c>
      <c r="B17" s="1" t="s">
        <v>9</v>
      </c>
      <c r="C17" s="1">
        <v>3.79</v>
      </c>
      <c r="D17" s="1">
        <v>8916</v>
      </c>
      <c r="E17" s="1">
        <v>12</v>
      </c>
      <c r="F17" s="1" t="s">
        <v>10</v>
      </c>
      <c r="G17" s="1">
        <v>2000</v>
      </c>
      <c r="H17" s="1" t="s">
        <v>10</v>
      </c>
      <c r="I17" s="1" t="s">
        <v>10</v>
      </c>
      <c r="J17" s="1" t="s">
        <v>8</v>
      </c>
      <c r="K17" s="1" t="s">
        <v>10</v>
      </c>
      <c r="L17" s="1">
        <v>7</v>
      </c>
      <c r="M17" s="1">
        <v>2742</v>
      </c>
    </row>
    <row r="18" spans="1:13" x14ac:dyDescent="0.25">
      <c r="A18" s="2">
        <v>43670</v>
      </c>
      <c r="B18" s="1" t="s">
        <v>11</v>
      </c>
      <c r="C18" s="1">
        <v>3.24</v>
      </c>
      <c r="D18" s="1">
        <v>7539</v>
      </c>
      <c r="E18" s="1">
        <v>11</v>
      </c>
      <c r="F18" s="1" t="s">
        <v>8</v>
      </c>
      <c r="G18" s="1">
        <v>2000</v>
      </c>
      <c r="H18" s="1" t="s">
        <v>8</v>
      </c>
      <c r="I18" s="1" t="s">
        <v>10</v>
      </c>
      <c r="J18" s="1" t="s">
        <v>10</v>
      </c>
      <c r="K18" s="1" t="s">
        <v>8</v>
      </c>
      <c r="L18" s="1">
        <v>5</v>
      </c>
      <c r="M18" s="1">
        <v>2327</v>
      </c>
    </row>
    <row r="19" spans="1:13" x14ac:dyDescent="0.25">
      <c r="A19" s="2">
        <v>43671</v>
      </c>
      <c r="B19" s="1" t="s">
        <v>13</v>
      </c>
      <c r="C19" s="1">
        <v>1.82</v>
      </c>
      <c r="D19" s="1">
        <v>4225</v>
      </c>
      <c r="E19" s="1">
        <v>8</v>
      </c>
      <c r="F19" s="1" t="s">
        <v>8</v>
      </c>
      <c r="G19" s="1">
        <v>1000</v>
      </c>
      <c r="H19" s="1" t="s">
        <v>8</v>
      </c>
      <c r="I19" s="1" t="s">
        <v>10</v>
      </c>
      <c r="J19" s="1" t="s">
        <v>8</v>
      </c>
      <c r="K19" s="1" t="s">
        <v>8</v>
      </c>
      <c r="L19" s="1">
        <v>4</v>
      </c>
      <c r="M19" s="1">
        <v>1935</v>
      </c>
    </row>
    <row r="20" spans="1:13" x14ac:dyDescent="0.25">
      <c r="A20" s="2">
        <v>43672</v>
      </c>
      <c r="B20" s="1" t="s">
        <v>12</v>
      </c>
      <c r="C20" s="1">
        <v>4.9400000000000004</v>
      </c>
      <c r="D20" s="1">
        <v>9468</v>
      </c>
      <c r="E20" s="1">
        <v>27</v>
      </c>
      <c r="F20" s="1" t="s">
        <v>8</v>
      </c>
      <c r="G20" s="1">
        <v>1000</v>
      </c>
      <c r="H20" s="1" t="s">
        <v>8</v>
      </c>
      <c r="I20" s="1" t="s">
        <v>10</v>
      </c>
      <c r="J20" s="1" t="s">
        <v>8</v>
      </c>
      <c r="K20" s="1" t="s">
        <v>10</v>
      </c>
      <c r="L20" s="1">
        <v>3</v>
      </c>
      <c r="M20" s="1">
        <v>2511</v>
      </c>
    </row>
    <row r="21" spans="1:13" x14ac:dyDescent="0.25">
      <c r="A21" s="2">
        <v>43675</v>
      </c>
      <c r="B21" s="1" t="s">
        <v>7</v>
      </c>
      <c r="C21" s="1">
        <v>2.15</v>
      </c>
      <c r="D21" s="1">
        <v>4986</v>
      </c>
      <c r="E21" s="1">
        <v>5</v>
      </c>
      <c r="F21" s="1" t="s">
        <v>8</v>
      </c>
      <c r="G21" s="1">
        <v>1000</v>
      </c>
      <c r="H21" s="1" t="s">
        <v>8</v>
      </c>
      <c r="I21" s="1" t="s">
        <v>10</v>
      </c>
      <c r="J21" s="1" t="s">
        <v>8</v>
      </c>
      <c r="K21" s="1" t="s">
        <v>8</v>
      </c>
      <c r="L21" s="1">
        <v>5</v>
      </c>
      <c r="M21" s="1">
        <v>2064</v>
      </c>
    </row>
    <row r="22" spans="1:13" x14ac:dyDescent="0.25">
      <c r="A22" s="2">
        <v>43676</v>
      </c>
      <c r="B22" s="1" t="s">
        <v>9</v>
      </c>
      <c r="C22" s="1">
        <v>2.1</v>
      </c>
      <c r="D22" s="1">
        <v>4872</v>
      </c>
      <c r="E22" s="1">
        <v>5</v>
      </c>
      <c r="F22" s="1" t="s">
        <v>8</v>
      </c>
      <c r="G22" s="1">
        <v>1000</v>
      </c>
      <c r="H22" s="1" t="s">
        <v>8</v>
      </c>
      <c r="I22" s="1" t="s">
        <v>10</v>
      </c>
      <c r="J22" s="1" t="s">
        <v>8</v>
      </c>
      <c r="K22" s="1" t="s">
        <v>8</v>
      </c>
      <c r="L22" s="1">
        <v>3</v>
      </c>
      <c r="M22" s="1">
        <v>2191</v>
      </c>
    </row>
    <row r="23" spans="1:13" x14ac:dyDescent="0.25">
      <c r="A23" s="2">
        <v>43677</v>
      </c>
      <c r="B23" s="1" t="s">
        <v>11</v>
      </c>
      <c r="C23" s="1">
        <v>1.52</v>
      </c>
      <c r="D23" s="1">
        <v>3539</v>
      </c>
      <c r="E23" s="1">
        <v>5</v>
      </c>
      <c r="F23" s="1" t="s">
        <v>8</v>
      </c>
      <c r="G23" s="1">
        <v>1000</v>
      </c>
      <c r="H23" s="1" t="s">
        <v>8</v>
      </c>
      <c r="I23" s="1" t="s">
        <v>8</v>
      </c>
      <c r="J23" s="1" t="s">
        <v>8</v>
      </c>
      <c r="K23" s="1" t="s">
        <v>8</v>
      </c>
      <c r="L23" s="1">
        <v>3</v>
      </c>
      <c r="M23" s="1">
        <v>1911</v>
      </c>
    </row>
    <row r="24" spans="1:13" x14ac:dyDescent="0.25">
      <c r="A24" s="2">
        <v>43678</v>
      </c>
      <c r="B24" s="1" t="s">
        <v>13</v>
      </c>
      <c r="C24" s="1">
        <v>4.18</v>
      </c>
      <c r="D24" s="1">
        <v>9657</v>
      </c>
      <c r="E24" s="1">
        <v>19</v>
      </c>
      <c r="F24" s="1" t="s">
        <v>8</v>
      </c>
      <c r="G24" s="1">
        <v>2000</v>
      </c>
      <c r="H24" s="1" t="s">
        <v>10</v>
      </c>
      <c r="I24" s="1" t="s">
        <v>8</v>
      </c>
      <c r="J24" s="1" t="s">
        <v>8</v>
      </c>
      <c r="K24" s="1" t="s">
        <v>10</v>
      </c>
      <c r="L24" s="1">
        <v>7</v>
      </c>
      <c r="M24" s="1">
        <v>2640</v>
      </c>
    </row>
    <row r="25" spans="1:13" x14ac:dyDescent="0.25">
      <c r="A25" s="2">
        <v>43679</v>
      </c>
      <c r="B25" s="1" t="s">
        <v>12</v>
      </c>
      <c r="C25" s="1">
        <v>3.02</v>
      </c>
      <c r="D25" s="1">
        <v>7016</v>
      </c>
      <c r="E25" s="1">
        <v>13</v>
      </c>
      <c r="F25" s="1" t="s">
        <v>8</v>
      </c>
      <c r="G25" s="1">
        <v>1000</v>
      </c>
      <c r="H25" s="1" t="s">
        <v>10</v>
      </c>
      <c r="I25" s="1" t="s">
        <v>8</v>
      </c>
      <c r="J25" s="1" t="s">
        <v>10</v>
      </c>
      <c r="K25" s="1" t="s">
        <v>8</v>
      </c>
      <c r="L25" s="1">
        <v>4</v>
      </c>
      <c r="M25" s="1">
        <v>2119</v>
      </c>
    </row>
    <row r="26" spans="1:13" ht="15" x14ac:dyDescent="0.25">
      <c r="A26" s="2">
        <v>43682</v>
      </c>
      <c r="B26" s="1" t="s">
        <v>7</v>
      </c>
      <c r="C26" s="1">
        <v>2.1</v>
      </c>
      <c r="D26" s="1">
        <v>4872</v>
      </c>
      <c r="E26" s="1">
        <v>4</v>
      </c>
      <c r="F26" s="1" t="s">
        <v>8</v>
      </c>
      <c r="G26" s="1">
        <v>1000</v>
      </c>
      <c r="H26" s="1" t="s">
        <v>8</v>
      </c>
      <c r="I26" s="1" t="s">
        <v>10</v>
      </c>
      <c r="J26" s="1" t="s">
        <v>8</v>
      </c>
      <c r="K26" s="1" t="s">
        <v>8</v>
      </c>
      <c r="L26" s="1">
        <v>7</v>
      </c>
      <c r="M26" s="1">
        <v>2007</v>
      </c>
    </row>
    <row r="27" spans="1:13" ht="15" x14ac:dyDescent="0.25">
      <c r="A27" s="2">
        <v>43683</v>
      </c>
      <c r="B27" s="1" t="s">
        <v>9</v>
      </c>
      <c r="C27" s="1">
        <v>2.91</v>
      </c>
      <c r="D27" s="1">
        <v>6657</v>
      </c>
      <c r="E27" s="1">
        <v>7</v>
      </c>
      <c r="F27" s="1" t="s">
        <v>10</v>
      </c>
      <c r="G27" s="1">
        <v>1000</v>
      </c>
      <c r="H27" s="1" t="s">
        <v>8</v>
      </c>
      <c r="I27" s="1" t="s">
        <v>10</v>
      </c>
      <c r="J27" s="1" t="s">
        <v>8</v>
      </c>
      <c r="K27" s="1" t="s">
        <v>8</v>
      </c>
      <c r="L27" s="1">
        <v>4</v>
      </c>
      <c r="M27" s="1">
        <v>2344</v>
      </c>
    </row>
    <row r="28" spans="1:13" ht="15" x14ac:dyDescent="0.25">
      <c r="A28" s="2">
        <v>43684</v>
      </c>
      <c r="B28" s="1" t="s">
        <v>11</v>
      </c>
      <c r="C28" s="1">
        <v>2.12</v>
      </c>
      <c r="D28" s="1">
        <v>4938</v>
      </c>
      <c r="E28" s="1">
        <v>9</v>
      </c>
      <c r="F28" s="1" t="s">
        <v>8</v>
      </c>
      <c r="G28" s="1">
        <v>1000</v>
      </c>
      <c r="H28" s="1" t="s">
        <v>8</v>
      </c>
      <c r="I28" s="1" t="s">
        <v>10</v>
      </c>
      <c r="J28" s="1" t="s">
        <v>8</v>
      </c>
      <c r="K28" s="1" t="s">
        <v>8</v>
      </c>
      <c r="L28" s="1">
        <v>4</v>
      </c>
      <c r="M28" s="1">
        <v>2078</v>
      </c>
    </row>
    <row r="29" spans="1:13" ht="15" x14ac:dyDescent="0.25">
      <c r="A29" s="2">
        <v>43685</v>
      </c>
      <c r="B29" s="1" t="s">
        <v>13</v>
      </c>
      <c r="C29" s="1">
        <v>3.07</v>
      </c>
      <c r="D29" s="1">
        <v>7125</v>
      </c>
      <c r="E29" s="1">
        <v>23</v>
      </c>
      <c r="F29" s="1" t="s">
        <v>8</v>
      </c>
      <c r="G29" s="1">
        <v>1000</v>
      </c>
      <c r="H29" s="1" t="s">
        <v>8</v>
      </c>
      <c r="I29" s="1" t="s">
        <v>10</v>
      </c>
      <c r="J29" s="1" t="s">
        <v>8</v>
      </c>
      <c r="K29" s="1" t="s">
        <v>8</v>
      </c>
      <c r="L29" s="1">
        <v>5</v>
      </c>
      <c r="M29" s="1">
        <v>2284</v>
      </c>
    </row>
    <row r="30" spans="1:13" ht="15" x14ac:dyDescent="0.25">
      <c r="A30" s="2">
        <v>43686</v>
      </c>
      <c r="B30" s="1" t="s">
        <v>12</v>
      </c>
      <c r="C30" s="1">
        <v>3.2</v>
      </c>
      <c r="D30" s="1">
        <v>7474</v>
      </c>
      <c r="E30" s="1">
        <v>10</v>
      </c>
      <c r="F30" s="1" t="s">
        <v>8</v>
      </c>
      <c r="G30" s="1">
        <v>1000</v>
      </c>
      <c r="H30" s="1" t="s">
        <v>8</v>
      </c>
      <c r="I30" s="1" t="s">
        <v>10</v>
      </c>
      <c r="J30" s="1" t="s">
        <v>10</v>
      </c>
      <c r="K30" s="1" t="s">
        <v>8</v>
      </c>
      <c r="L30" s="1">
        <v>4</v>
      </c>
      <c r="M30" s="1">
        <v>2191</v>
      </c>
    </row>
    <row r="31" spans="1:13" ht="15" x14ac:dyDescent="0.25">
      <c r="A31" s="2">
        <v>43689</v>
      </c>
      <c r="B31" s="1" t="s">
        <v>7</v>
      </c>
      <c r="C31" s="1">
        <v>2.02</v>
      </c>
      <c r="D31" s="1">
        <v>4698</v>
      </c>
      <c r="E31" s="1">
        <v>8</v>
      </c>
      <c r="F31" s="1" t="s">
        <v>8</v>
      </c>
      <c r="G31" s="1">
        <v>1000</v>
      </c>
      <c r="H31" s="1" t="s">
        <v>8</v>
      </c>
      <c r="I31" s="1" t="s">
        <v>10</v>
      </c>
      <c r="J31" s="1" t="s">
        <v>8</v>
      </c>
      <c r="K31" s="1" t="s">
        <v>8</v>
      </c>
      <c r="L31" s="1">
        <v>5</v>
      </c>
      <c r="M31" s="1">
        <v>2021</v>
      </c>
    </row>
    <row r="32" spans="1:13" ht="15" x14ac:dyDescent="0.25">
      <c r="A32" s="2"/>
      <c r="C32" s="1">
        <f>_xlfn.STDEV.S(C2:C31)</f>
        <v>0.81000418616769898</v>
      </c>
    </row>
    <row r="33" spans="1:13" ht="15" x14ac:dyDescent="0.25">
      <c r="A33" s="6">
        <v>3</v>
      </c>
      <c r="G33" s="1" t="s">
        <v>29</v>
      </c>
      <c r="J33" s="1" t="s">
        <v>31</v>
      </c>
      <c r="L33" s="1" t="s">
        <v>30</v>
      </c>
    </row>
    <row r="34" spans="1:13" ht="15" x14ac:dyDescent="0.25">
      <c r="A34" s="2">
        <v>43690</v>
      </c>
      <c r="B34" s="1" t="s">
        <v>9</v>
      </c>
      <c r="C34" s="1">
        <v>3.05</v>
      </c>
      <c r="D34" s="1">
        <v>7125</v>
      </c>
      <c r="E34" s="1">
        <v>13</v>
      </c>
      <c r="F34" s="1" t="s">
        <v>10</v>
      </c>
      <c r="G34" s="1">
        <v>2000</v>
      </c>
      <c r="H34" s="1" t="s">
        <v>10</v>
      </c>
      <c r="I34" s="1" t="s">
        <v>10</v>
      </c>
      <c r="J34" s="1" t="s">
        <v>8</v>
      </c>
      <c r="K34" s="1" t="s">
        <v>10</v>
      </c>
      <c r="L34" s="1">
        <v>4</v>
      </c>
      <c r="M34" s="1">
        <v>2299</v>
      </c>
    </row>
    <row r="35" spans="1:13" ht="15" x14ac:dyDescent="0.25">
      <c r="A35" s="2">
        <v>43691</v>
      </c>
      <c r="B35" s="1" t="s">
        <v>11</v>
      </c>
      <c r="C35" s="1">
        <v>4.78</v>
      </c>
      <c r="D35" s="1">
        <v>11135</v>
      </c>
      <c r="E35" s="1">
        <v>17</v>
      </c>
      <c r="F35" s="1" t="s">
        <v>8</v>
      </c>
      <c r="G35" s="1">
        <v>2500</v>
      </c>
      <c r="H35" s="1" t="s">
        <v>10</v>
      </c>
      <c r="I35" s="1" t="s">
        <v>10</v>
      </c>
      <c r="J35" s="1" t="s">
        <v>10</v>
      </c>
      <c r="K35" s="1" t="s">
        <v>8</v>
      </c>
      <c r="L35" s="1">
        <v>5</v>
      </c>
      <c r="M35" s="1">
        <v>2702</v>
      </c>
    </row>
    <row r="36" spans="1:13" ht="15" x14ac:dyDescent="0.25">
      <c r="A36" s="2">
        <v>43692</v>
      </c>
      <c r="B36" s="1" t="s">
        <v>13</v>
      </c>
      <c r="C36" s="1">
        <v>3.12</v>
      </c>
      <c r="D36" s="1">
        <v>7288</v>
      </c>
      <c r="E36" s="1">
        <v>13</v>
      </c>
      <c r="F36" s="1" t="s">
        <v>8</v>
      </c>
      <c r="G36" s="1">
        <v>2000</v>
      </c>
      <c r="H36" s="1" t="s">
        <v>10</v>
      </c>
      <c r="I36" s="1" t="s">
        <v>10</v>
      </c>
      <c r="J36" s="1" t="s">
        <v>8</v>
      </c>
      <c r="K36" s="1" t="s">
        <v>8</v>
      </c>
      <c r="L36" s="1">
        <v>5</v>
      </c>
      <c r="M36" s="1">
        <v>2248</v>
      </c>
    </row>
    <row r="37" spans="1:13" ht="15" x14ac:dyDescent="0.25">
      <c r="A37" s="2">
        <v>43693</v>
      </c>
      <c r="B37" s="1" t="s">
        <v>12</v>
      </c>
      <c r="C37" s="1">
        <v>4.49</v>
      </c>
      <c r="D37" s="1">
        <v>10432</v>
      </c>
      <c r="E37" s="1">
        <v>21</v>
      </c>
      <c r="F37" s="1" t="s">
        <v>8</v>
      </c>
      <c r="G37" s="1">
        <v>2500</v>
      </c>
      <c r="H37" s="1" t="s">
        <v>10</v>
      </c>
      <c r="I37" s="1" t="s">
        <v>10</v>
      </c>
      <c r="J37" s="1" t="s">
        <v>10</v>
      </c>
      <c r="K37" s="1" t="s">
        <v>10</v>
      </c>
      <c r="L37" s="1">
        <v>7</v>
      </c>
      <c r="M37" s="1">
        <v>2479</v>
      </c>
    </row>
    <row r="38" spans="1:13" ht="15" x14ac:dyDescent="0.25">
      <c r="A38" s="2">
        <v>43696</v>
      </c>
      <c r="B38" s="1" t="s">
        <v>7</v>
      </c>
      <c r="C38" s="1">
        <v>2.4300000000000002</v>
      </c>
      <c r="D38" s="1">
        <v>5704</v>
      </c>
      <c r="E38" s="1">
        <v>9</v>
      </c>
      <c r="F38" s="1" t="s">
        <v>8</v>
      </c>
      <c r="G38" s="1">
        <v>2000</v>
      </c>
      <c r="H38" s="1" t="s">
        <v>8</v>
      </c>
      <c r="I38" s="1" t="s">
        <v>10</v>
      </c>
      <c r="J38" s="1" t="s">
        <v>8</v>
      </c>
      <c r="K38" s="1" t="s">
        <v>8</v>
      </c>
      <c r="L38" s="1">
        <v>7</v>
      </c>
      <c r="M38" s="1">
        <v>2127</v>
      </c>
    </row>
    <row r="39" spans="1:13" ht="15" x14ac:dyDescent="0.25">
      <c r="A39" s="2">
        <v>43697</v>
      </c>
      <c r="B39" s="1" t="s">
        <v>9</v>
      </c>
      <c r="C39" s="1">
        <v>2.67</v>
      </c>
      <c r="D39" s="1">
        <v>2355</v>
      </c>
      <c r="E39" s="1">
        <v>14</v>
      </c>
      <c r="F39" s="1" t="s">
        <v>8</v>
      </c>
      <c r="G39" s="1">
        <v>1500</v>
      </c>
      <c r="H39" s="1" t="s">
        <v>8</v>
      </c>
      <c r="I39" s="1" t="s">
        <v>10</v>
      </c>
      <c r="J39" s="1" t="s">
        <v>8</v>
      </c>
      <c r="K39" s="1" t="s">
        <v>10</v>
      </c>
      <c r="L39" s="1">
        <v>6</v>
      </c>
      <c r="M39" s="1">
        <v>2355</v>
      </c>
    </row>
    <row r="40" spans="1:13" ht="15" x14ac:dyDescent="0.25">
      <c r="A40" s="2">
        <v>43698</v>
      </c>
      <c r="B40" s="1" t="s">
        <v>11</v>
      </c>
      <c r="C40" s="1">
        <v>4.4800000000000004</v>
      </c>
      <c r="D40" s="1">
        <v>10408</v>
      </c>
      <c r="E40" s="1">
        <v>5</v>
      </c>
      <c r="F40" s="1" t="s">
        <v>8</v>
      </c>
      <c r="G40" s="1">
        <v>2500</v>
      </c>
      <c r="H40" s="1" t="s">
        <v>10</v>
      </c>
      <c r="I40" s="1" t="s">
        <v>10</v>
      </c>
      <c r="J40" s="1" t="s">
        <v>10</v>
      </c>
      <c r="K40" s="1" t="s">
        <v>8</v>
      </c>
      <c r="L40" s="1">
        <v>7</v>
      </c>
      <c r="M40" s="1">
        <v>2488</v>
      </c>
    </row>
    <row r="41" spans="1:13" ht="15" x14ac:dyDescent="0.25">
      <c r="A41" s="2">
        <v>43699</v>
      </c>
      <c r="B41" s="1" t="s">
        <v>13</v>
      </c>
      <c r="C41" s="1">
        <v>4.1100000000000003</v>
      </c>
      <c r="D41" s="1">
        <v>9413</v>
      </c>
      <c r="E41" s="1">
        <v>11</v>
      </c>
      <c r="F41" s="1" t="s">
        <v>8</v>
      </c>
      <c r="G41" s="1">
        <v>2000</v>
      </c>
      <c r="H41" s="1" t="s">
        <v>8</v>
      </c>
      <c r="I41" s="1" t="s">
        <v>10</v>
      </c>
      <c r="J41" s="1" t="s">
        <v>8</v>
      </c>
      <c r="K41" s="1" t="s">
        <v>10</v>
      </c>
      <c r="L41" s="1">
        <v>7</v>
      </c>
      <c r="M41" s="1">
        <v>2569</v>
      </c>
    </row>
    <row r="42" spans="1:13" ht="15" x14ac:dyDescent="0.25">
      <c r="A42" s="2">
        <v>43700</v>
      </c>
      <c r="B42" s="1" t="s">
        <v>12</v>
      </c>
      <c r="C42" s="1">
        <v>3.87</v>
      </c>
      <c r="D42" s="1">
        <v>9055</v>
      </c>
      <c r="E42" s="1">
        <v>14</v>
      </c>
      <c r="F42" s="1" t="s">
        <v>8</v>
      </c>
      <c r="G42" s="1">
        <v>2000</v>
      </c>
      <c r="H42" s="1" t="s">
        <v>8</v>
      </c>
      <c r="I42" s="1" t="s">
        <v>10</v>
      </c>
      <c r="J42" s="1" t="s">
        <v>10</v>
      </c>
      <c r="K42" s="1" t="s">
        <v>10</v>
      </c>
      <c r="L42" s="1">
        <v>6</v>
      </c>
      <c r="M42" s="1">
        <v>2509</v>
      </c>
    </row>
    <row r="43" spans="1:13" ht="15" x14ac:dyDescent="0.25">
      <c r="A43" s="2">
        <v>43703</v>
      </c>
      <c r="B43" s="1" t="s">
        <v>7</v>
      </c>
      <c r="C43" s="1">
        <v>2.52</v>
      </c>
      <c r="D43" s="1">
        <v>5868</v>
      </c>
      <c r="E43" s="1">
        <v>5</v>
      </c>
      <c r="F43" s="1" t="s">
        <v>8</v>
      </c>
      <c r="G43" s="1">
        <v>1500</v>
      </c>
      <c r="H43" s="1" t="s">
        <v>8</v>
      </c>
      <c r="I43" s="1" t="s">
        <v>10</v>
      </c>
      <c r="J43" s="1" t="s">
        <v>8</v>
      </c>
      <c r="K43" s="1" t="s">
        <v>8</v>
      </c>
      <c r="L43" s="1">
        <v>7</v>
      </c>
      <c r="M43" s="1">
        <v>2090</v>
      </c>
    </row>
    <row r="44" spans="1:13" ht="15" x14ac:dyDescent="0.25">
      <c r="A44" s="2">
        <v>43704</v>
      </c>
      <c r="B44" s="1" t="s">
        <v>9</v>
      </c>
      <c r="C44" s="1">
        <v>3.43</v>
      </c>
      <c r="D44" s="1">
        <v>7978</v>
      </c>
      <c r="E44" s="1">
        <v>7</v>
      </c>
      <c r="F44" s="1" t="s">
        <v>8</v>
      </c>
      <c r="G44" s="1">
        <v>2000</v>
      </c>
      <c r="H44" s="1" t="s">
        <v>8</v>
      </c>
      <c r="I44" s="1" t="s">
        <v>10</v>
      </c>
      <c r="J44" s="1" t="s">
        <v>8</v>
      </c>
      <c r="K44" s="1" t="s">
        <v>10</v>
      </c>
      <c r="L44" s="1">
        <v>8</v>
      </c>
      <c r="M44" s="1">
        <v>2280</v>
      </c>
    </row>
    <row r="45" spans="1:13" ht="15" x14ac:dyDescent="0.25">
      <c r="A45" s="2">
        <v>43705</v>
      </c>
      <c r="B45" s="1" t="s">
        <v>11</v>
      </c>
      <c r="C45" s="1">
        <v>2.85</v>
      </c>
      <c r="D45" s="1">
        <v>6619</v>
      </c>
      <c r="E45" s="1">
        <v>10</v>
      </c>
      <c r="F45" s="1" t="s">
        <v>10</v>
      </c>
      <c r="G45" s="1">
        <v>2000</v>
      </c>
      <c r="H45" s="1" t="s">
        <v>8</v>
      </c>
      <c r="I45" s="1" t="s">
        <v>10</v>
      </c>
      <c r="J45" s="1" t="s">
        <v>8</v>
      </c>
      <c r="K45" s="1" t="s">
        <v>8</v>
      </c>
      <c r="L45" s="1">
        <v>6</v>
      </c>
      <c r="M45" s="1">
        <v>2177</v>
      </c>
    </row>
    <row r="46" spans="1:13" ht="15" x14ac:dyDescent="0.25">
      <c r="A46" s="2">
        <v>43706</v>
      </c>
      <c r="B46" s="1" t="s">
        <v>13</v>
      </c>
      <c r="C46" s="1">
        <v>4.18</v>
      </c>
      <c r="D46" s="1">
        <v>9657</v>
      </c>
      <c r="E46" s="1">
        <v>19</v>
      </c>
      <c r="F46" s="1" t="s">
        <v>8</v>
      </c>
      <c r="G46" s="1">
        <v>2000</v>
      </c>
      <c r="H46" s="1" t="s">
        <v>8</v>
      </c>
      <c r="I46" s="1" t="s">
        <v>10</v>
      </c>
      <c r="J46" s="1" t="s">
        <v>10</v>
      </c>
      <c r="K46" s="1" t="s">
        <v>10</v>
      </c>
      <c r="L46" s="1">
        <v>6</v>
      </c>
      <c r="M46" s="1">
        <v>2640</v>
      </c>
    </row>
    <row r="47" spans="1:13" ht="15" x14ac:dyDescent="0.25">
      <c r="A47" s="2">
        <v>43707</v>
      </c>
      <c r="B47" s="1" t="s">
        <v>12</v>
      </c>
      <c r="C47" s="1">
        <v>4.7300000000000004</v>
      </c>
      <c r="D47" s="1">
        <v>10790</v>
      </c>
      <c r="E47" s="1">
        <v>19</v>
      </c>
      <c r="F47" s="1" t="s">
        <v>8</v>
      </c>
      <c r="G47" s="1">
        <v>2500</v>
      </c>
      <c r="H47" s="1" t="s">
        <v>10</v>
      </c>
      <c r="I47" s="1" t="s">
        <v>10</v>
      </c>
      <c r="J47" s="1" t="s">
        <v>10</v>
      </c>
      <c r="K47" s="1" t="s">
        <v>10</v>
      </c>
      <c r="L47" s="1">
        <v>7</v>
      </c>
      <c r="M47" s="1">
        <v>2659</v>
      </c>
    </row>
    <row r="48" spans="1:13" ht="15" x14ac:dyDescent="0.25">
      <c r="A48" s="6">
        <v>6</v>
      </c>
      <c r="C48" s="1">
        <f>_xlfn.STDEV.S(C34:C47)</f>
        <v>0.85137155019621891</v>
      </c>
    </row>
    <row r="49" spans="3:3" x14ac:dyDescent="0.3">
      <c r="C49" s="1">
        <f>AVERAGE(C34:C47)</f>
        <v>3.6221428571428578</v>
      </c>
    </row>
  </sheetData>
  <autoFilter ref="A1:M48"/>
  <conditionalFormatting sqref="C48:C1048576 C2:C33">
    <cfRule type="cellIs" dxfId="7" priority="5" operator="greaterThan">
      <formula>4</formula>
    </cfRule>
  </conditionalFormatting>
  <conditionalFormatting sqref="C34:C47">
    <cfRule type="cellIs" dxfId="6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17" workbookViewId="0">
      <selection activeCell="D46" sqref="D46"/>
    </sheetView>
  </sheetViews>
  <sheetFormatPr defaultRowHeight="14.4" x14ac:dyDescent="0.3"/>
  <cols>
    <col min="1" max="1" width="10.44140625" bestFit="1" customWidth="1"/>
    <col min="2" max="2" width="8" bestFit="1" customWidth="1"/>
    <col min="3" max="3" width="11" bestFit="1" customWidth="1"/>
    <col min="4" max="4" width="13.33203125" customWidth="1"/>
    <col min="17" max="18" width="7.6640625" bestFit="1" customWidth="1"/>
    <col min="19" max="19" width="10.44140625" bestFit="1" customWidth="1"/>
  </cols>
  <sheetData>
    <row r="1" spans="1:21" x14ac:dyDescent="0.25">
      <c r="A1" t="s">
        <v>1</v>
      </c>
      <c r="B1" t="s">
        <v>14</v>
      </c>
      <c r="C1" t="s">
        <v>26</v>
      </c>
      <c r="D1" t="s">
        <v>27</v>
      </c>
    </row>
    <row r="2" spans="1:21" ht="15" x14ac:dyDescent="0.25">
      <c r="A2" t="s">
        <v>24</v>
      </c>
      <c r="B2">
        <f>Raw!C5+Raw!C10+Raw!C15+Raw!C20+Raw!C25+Raw!C30</f>
        <v>19.95</v>
      </c>
      <c r="C2" s="4">
        <f>B2/$B$7</f>
        <v>0.23412744982983216</v>
      </c>
      <c r="D2" s="5">
        <f>C2</f>
        <v>0.23412744982983216</v>
      </c>
      <c r="P2" t="s">
        <v>28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ht="15" x14ac:dyDescent="0.25">
      <c r="A3" t="s">
        <v>21</v>
      </c>
      <c r="B3">
        <f>Raw!C3+Raw!C7+Raw!C12+Raw!C17+Raw!C22+Raw!C27</f>
        <v>18.14</v>
      </c>
      <c r="C3" s="4">
        <f>B3/$B$7</f>
        <v>0.21288581152446895</v>
      </c>
      <c r="D3" s="5">
        <f>D2+C3</f>
        <v>0.44701326135430108</v>
      </c>
      <c r="P3" s="1" t="s">
        <v>18</v>
      </c>
    </row>
    <row r="4" spans="1:21" ht="15" x14ac:dyDescent="0.25">
      <c r="A4" t="s">
        <v>23</v>
      </c>
      <c r="B4">
        <f>Raw!C9+Raw!C14+Raw!C19+Raw!C24+Raw!C29</f>
        <v>16.11</v>
      </c>
      <c r="C4" s="4">
        <f>B4/$B$7</f>
        <v>0.18906231662950357</v>
      </c>
      <c r="D4" s="5">
        <f t="shared" ref="D4:D6" si="0">D3+C4</f>
        <v>0.63607557798380465</v>
      </c>
      <c r="P4" s="1" t="s">
        <v>19</v>
      </c>
    </row>
    <row r="5" spans="1:21" ht="15" x14ac:dyDescent="0.25">
      <c r="A5" t="s">
        <v>22</v>
      </c>
      <c r="B5">
        <f>Raw!C4+Raw!C8+Raw!C13+Raw!C18+Raw!C23+Raw!C28</f>
        <v>15.7</v>
      </c>
      <c r="C5" s="4">
        <f>B5/$B$7</f>
        <v>0.1842506748034268</v>
      </c>
      <c r="D5" s="5">
        <f t="shared" si="0"/>
        <v>0.82032625278723148</v>
      </c>
      <c r="P5" s="1" t="s">
        <v>3</v>
      </c>
    </row>
    <row r="6" spans="1:21" ht="15" x14ac:dyDescent="0.25">
      <c r="A6" t="s">
        <v>20</v>
      </c>
      <c r="B6">
        <f>Raw!C2+Raw!C6+Raw!C11+Raw!C16+Raw!C21+Raw!C26+Raw!C31</f>
        <v>15.31</v>
      </c>
      <c r="C6" s="4">
        <f>B6/$B$7</f>
        <v>0.17967374721276844</v>
      </c>
      <c r="D6" s="5">
        <f t="shared" si="0"/>
        <v>0.99999999999999989</v>
      </c>
      <c r="P6" s="1" t="s">
        <v>4</v>
      </c>
    </row>
    <row r="7" spans="1:21" ht="15" x14ac:dyDescent="0.25">
      <c r="A7" t="s">
        <v>25</v>
      </c>
      <c r="B7">
        <f>SUM(B2:B6)</f>
        <v>85.210000000000008</v>
      </c>
      <c r="P7" s="1" t="s">
        <v>6</v>
      </c>
    </row>
    <row r="8" spans="1:21" ht="15" x14ac:dyDescent="0.25">
      <c r="P8" s="1" t="s">
        <v>25</v>
      </c>
    </row>
    <row r="12" spans="1:21" x14ac:dyDescent="0.25">
      <c r="A12" t="s">
        <v>1</v>
      </c>
      <c r="B12" t="s">
        <v>2</v>
      </c>
      <c r="C12" t="s">
        <v>26</v>
      </c>
      <c r="D12" t="s">
        <v>27</v>
      </c>
    </row>
    <row r="13" spans="1:21" x14ac:dyDescent="0.25">
      <c r="A13" t="s">
        <v>21</v>
      </c>
      <c r="B13">
        <f>Raw!G3+Raw!G7+Raw!G12+Raw!G17+Raw!G22+Raw!G27</f>
        <v>7000</v>
      </c>
      <c r="C13" s="4">
        <f>B13/$B$18</f>
        <v>0.2153846153846154</v>
      </c>
      <c r="D13" s="5">
        <f>C13</f>
        <v>0.2153846153846154</v>
      </c>
    </row>
    <row r="14" spans="1:21" x14ac:dyDescent="0.25">
      <c r="A14" t="s">
        <v>22</v>
      </c>
      <c r="B14">
        <f>Raw!G4+Raw!G8+Raw!G13+Raw!G18+Raw!G23+Raw!G28</f>
        <v>6500</v>
      </c>
      <c r="C14" s="4">
        <f>B14/$B$18</f>
        <v>0.2</v>
      </c>
      <c r="D14" s="5">
        <f>D13+C14</f>
        <v>0.41538461538461541</v>
      </c>
    </row>
    <row r="15" spans="1:21" x14ac:dyDescent="0.25">
      <c r="A15" t="s">
        <v>23</v>
      </c>
      <c r="B15">
        <f>Raw!G9+Raw!G14+Raw!G19+Raw!G24+Raw!G29</f>
        <v>6500</v>
      </c>
      <c r="C15" s="4">
        <f>B15/$B$18</f>
        <v>0.2</v>
      </c>
      <c r="D15" s="5">
        <f>D14+C15</f>
        <v>0.61538461538461542</v>
      </c>
    </row>
    <row r="16" spans="1:21" x14ac:dyDescent="0.25">
      <c r="A16" t="s">
        <v>20</v>
      </c>
      <c r="B16">
        <f>Raw!G2+Raw!G6+Raw!G11+Raw!G16+Raw!G21+Raw!G26+Raw!G31</f>
        <v>6500</v>
      </c>
      <c r="C16" s="4">
        <f>B16/$B$18</f>
        <v>0.2</v>
      </c>
      <c r="D16" s="5">
        <f>D15+C16</f>
        <v>0.81538461538461537</v>
      </c>
    </row>
    <row r="17" spans="1:4" x14ac:dyDescent="0.25">
      <c r="A17" t="s">
        <v>24</v>
      </c>
      <c r="B17">
        <f>Raw!G5+Raw!G15+Raw!G20+Raw!G25+Raw!G30</f>
        <v>6000</v>
      </c>
      <c r="C17" s="4">
        <f>B17/$B$18</f>
        <v>0.18461538461538463</v>
      </c>
      <c r="D17" s="5">
        <f>D16+C17</f>
        <v>1</v>
      </c>
    </row>
    <row r="18" spans="1:4" x14ac:dyDescent="0.25">
      <c r="B18">
        <f>SUM(B13:B17)</f>
        <v>32500</v>
      </c>
    </row>
    <row r="33" spans="1:3" ht="15" x14ac:dyDescent="0.25">
      <c r="A33" s="1" t="s">
        <v>17</v>
      </c>
    </row>
    <row r="34" spans="1:3" ht="15" x14ac:dyDescent="0.25">
      <c r="A34" s="1">
        <v>4</v>
      </c>
      <c r="B34" t="s">
        <v>57</v>
      </c>
      <c r="C34">
        <v>1</v>
      </c>
    </row>
    <row r="35" spans="1:3" ht="15" x14ac:dyDescent="0.25">
      <c r="A35" s="1">
        <v>6</v>
      </c>
      <c r="B35" t="s">
        <v>58</v>
      </c>
      <c r="C35">
        <v>1</v>
      </c>
    </row>
    <row r="36" spans="1:3" ht="15" x14ac:dyDescent="0.25">
      <c r="A36" s="1">
        <v>4</v>
      </c>
      <c r="B36" t="s">
        <v>56</v>
      </c>
      <c r="C36">
        <v>3</v>
      </c>
    </row>
    <row r="37" spans="1:3" ht="15" x14ac:dyDescent="0.25">
      <c r="A37" s="1">
        <v>5</v>
      </c>
      <c r="B37" t="s">
        <v>59</v>
      </c>
      <c r="C37">
        <v>8</v>
      </c>
    </row>
    <row r="38" spans="1:3" ht="15" x14ac:dyDescent="0.25">
      <c r="A38" s="1">
        <v>4</v>
      </c>
      <c r="B38" t="s">
        <v>60</v>
      </c>
      <c r="C38">
        <v>5</v>
      </c>
    </row>
    <row r="39" spans="1:3" ht="15" x14ac:dyDescent="0.25">
      <c r="A39" s="1">
        <v>7</v>
      </c>
      <c r="B39" t="s">
        <v>61</v>
      </c>
      <c r="C39">
        <v>2</v>
      </c>
    </row>
    <row r="40" spans="1:3" ht="15" x14ac:dyDescent="0.25">
      <c r="A40" s="1">
        <v>6</v>
      </c>
      <c r="B40" t="s">
        <v>62</v>
      </c>
      <c r="C40">
        <v>6</v>
      </c>
    </row>
    <row r="41" spans="1:3" ht="15" x14ac:dyDescent="0.25">
      <c r="A41" s="1">
        <v>8</v>
      </c>
      <c r="B41" t="s">
        <v>63</v>
      </c>
      <c r="C41">
        <v>2</v>
      </c>
    </row>
    <row r="42" spans="1:3" x14ac:dyDescent="0.3">
      <c r="A42" s="1">
        <v>7</v>
      </c>
      <c r="B42" t="s">
        <v>64</v>
      </c>
      <c r="C42">
        <v>2</v>
      </c>
    </row>
    <row r="43" spans="1:3" x14ac:dyDescent="0.3">
      <c r="A43" s="1">
        <v>1</v>
      </c>
      <c r="C43">
        <f>SUM(C34:C42)</f>
        <v>30</v>
      </c>
    </row>
    <row r="44" spans="1:3" x14ac:dyDescent="0.3">
      <c r="A44" s="1">
        <v>9</v>
      </c>
    </row>
    <row r="45" spans="1:3" x14ac:dyDescent="0.3">
      <c r="A45" s="1">
        <v>9</v>
      </c>
    </row>
    <row r="46" spans="1:3" x14ac:dyDescent="0.3">
      <c r="A46" s="1">
        <v>8</v>
      </c>
    </row>
    <row r="47" spans="1:3" x14ac:dyDescent="0.3">
      <c r="A47" s="1">
        <v>7</v>
      </c>
    </row>
    <row r="48" spans="1:3" x14ac:dyDescent="0.3">
      <c r="A48" s="1">
        <v>2</v>
      </c>
    </row>
    <row r="49" spans="1:4" x14ac:dyDescent="0.3">
      <c r="A49" s="1">
        <v>7</v>
      </c>
    </row>
    <row r="50" spans="1:4" x14ac:dyDescent="0.3">
      <c r="A50" s="1">
        <v>5</v>
      </c>
    </row>
    <row r="51" spans="1:4" x14ac:dyDescent="0.3">
      <c r="A51" s="1">
        <v>4</v>
      </c>
    </row>
    <row r="52" spans="1:4" x14ac:dyDescent="0.3">
      <c r="A52" s="1">
        <v>3</v>
      </c>
    </row>
    <row r="53" spans="1:4" x14ac:dyDescent="0.3">
      <c r="A53" s="1">
        <v>5</v>
      </c>
    </row>
    <row r="54" spans="1:4" x14ac:dyDescent="0.3">
      <c r="A54" s="1">
        <v>3</v>
      </c>
      <c r="D54" s="4">
        <f>_xlfn.NORM.S.DIST(-7.92,FALSE)</f>
        <v>9.5509235985463285E-15</v>
      </c>
    </row>
    <row r="55" spans="1:4" x14ac:dyDescent="0.3">
      <c r="A55" s="1">
        <v>3</v>
      </c>
      <c r="D55">
        <f>_xlfn.NORM.DIST(2.84,4,0.8,TRUE)</f>
        <v>7.3529259609648304E-2</v>
      </c>
    </row>
    <row r="56" spans="1:4" x14ac:dyDescent="0.3">
      <c r="A56" s="1">
        <v>7</v>
      </c>
      <c r="D56" s="11">
        <f>_xlfn.NORM.S.DIST(7.94,TRUE)</f>
        <v>0.999999999999999</v>
      </c>
    </row>
    <row r="57" spans="1:4" x14ac:dyDescent="0.3">
      <c r="A57" s="1">
        <v>4</v>
      </c>
    </row>
    <row r="58" spans="1:4" x14ac:dyDescent="0.3">
      <c r="A58" s="1">
        <v>7</v>
      </c>
    </row>
    <row r="59" spans="1:4" x14ac:dyDescent="0.3">
      <c r="A59" s="1">
        <v>4</v>
      </c>
    </row>
    <row r="60" spans="1:4" x14ac:dyDescent="0.3">
      <c r="A60" s="1">
        <v>4</v>
      </c>
    </row>
    <row r="61" spans="1:4" x14ac:dyDescent="0.3">
      <c r="A61" s="1">
        <v>5</v>
      </c>
    </row>
    <row r="62" spans="1:4" x14ac:dyDescent="0.3">
      <c r="A62" s="1">
        <v>4</v>
      </c>
    </row>
    <row r="63" spans="1:4" x14ac:dyDescent="0.3">
      <c r="A63" s="1">
        <v>5</v>
      </c>
    </row>
  </sheetData>
  <sortState ref="A13:D18">
    <sortCondition descending="1" ref="C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Q1" workbookViewId="0">
      <selection activeCell="U25" sqref="U25"/>
    </sheetView>
  </sheetViews>
  <sheetFormatPr defaultRowHeight="14.4" x14ac:dyDescent="0.3"/>
  <cols>
    <col min="14" max="14" width="14.109375" bestFit="1" customWidth="1"/>
    <col min="17" max="17" width="18" bestFit="1" customWidth="1"/>
    <col min="18" max="18" width="12.6640625" bestFit="1" customWidth="1"/>
    <col min="19" max="19" width="14.5546875" bestFit="1" customWidth="1"/>
    <col min="20" max="20" width="12.6640625" bestFit="1" customWidth="1"/>
    <col min="21" max="21" width="12" bestFit="1" customWidth="1"/>
    <col min="22" max="22" width="13.44140625" bestFit="1" customWidth="1"/>
  </cols>
  <sheetData>
    <row r="1" spans="1:22" ht="15" x14ac:dyDescent="0.25">
      <c r="A1" s="1" t="s">
        <v>7</v>
      </c>
      <c r="B1" s="1" t="s">
        <v>9</v>
      </c>
      <c r="C1" s="1" t="s">
        <v>11</v>
      </c>
      <c r="D1" s="1" t="s">
        <v>55</v>
      </c>
      <c r="E1" s="1" t="s">
        <v>19</v>
      </c>
      <c r="F1" s="1" t="s">
        <v>5</v>
      </c>
      <c r="G1" s="1" t="s">
        <v>14</v>
      </c>
      <c r="H1" s="1" t="s">
        <v>15</v>
      </c>
      <c r="I1" s="1" t="s">
        <v>18</v>
      </c>
      <c r="J1" s="1" t="s">
        <v>2</v>
      </c>
      <c r="K1" s="1" t="s">
        <v>3</v>
      </c>
      <c r="L1" s="1" t="s">
        <v>4</v>
      </c>
      <c r="M1" s="1" t="s">
        <v>6</v>
      </c>
      <c r="N1" s="1" t="s">
        <v>17</v>
      </c>
      <c r="O1" s="1" t="s">
        <v>16</v>
      </c>
    </row>
    <row r="2" spans="1:22" ht="15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3">
        <v>4571</v>
      </c>
      <c r="G2" s="1">
        <v>1.97</v>
      </c>
      <c r="H2" s="1">
        <v>7</v>
      </c>
      <c r="I2" s="1">
        <v>0</v>
      </c>
      <c r="J2" s="1">
        <v>1000</v>
      </c>
      <c r="K2" s="1">
        <v>0</v>
      </c>
      <c r="L2" s="1">
        <v>0</v>
      </c>
      <c r="M2" s="1">
        <v>0</v>
      </c>
      <c r="N2" s="1">
        <v>4</v>
      </c>
      <c r="O2" s="3">
        <v>2031</v>
      </c>
      <c r="Q2" t="s">
        <v>32</v>
      </c>
    </row>
    <row r="3" spans="1:22" ht="15.75" thickBot="1" x14ac:dyDescent="0.3">
      <c r="A3" s="1">
        <v>0</v>
      </c>
      <c r="B3" s="1">
        <v>1</v>
      </c>
      <c r="C3" s="1">
        <v>0</v>
      </c>
      <c r="D3" s="1">
        <v>0</v>
      </c>
      <c r="E3" s="1">
        <v>1</v>
      </c>
      <c r="F3" s="3">
        <v>8831</v>
      </c>
      <c r="G3" s="1">
        <v>3.66</v>
      </c>
      <c r="H3" s="1">
        <v>5</v>
      </c>
      <c r="I3" s="1">
        <v>0</v>
      </c>
      <c r="J3" s="1">
        <v>1500</v>
      </c>
      <c r="K3" s="1">
        <v>1</v>
      </c>
      <c r="L3" s="1">
        <v>1</v>
      </c>
      <c r="M3" s="1">
        <v>1</v>
      </c>
      <c r="N3" s="1">
        <v>6</v>
      </c>
      <c r="O3" s="3">
        <v>2637</v>
      </c>
    </row>
    <row r="4" spans="1:22" ht="15" x14ac:dyDescent="0.25">
      <c r="A4" s="1">
        <v>0</v>
      </c>
      <c r="B4" s="1">
        <v>0</v>
      </c>
      <c r="C4" s="1">
        <v>1</v>
      </c>
      <c r="D4" s="1">
        <v>0</v>
      </c>
      <c r="E4" s="1">
        <v>0</v>
      </c>
      <c r="F4" s="3">
        <v>6100</v>
      </c>
      <c r="G4" s="1">
        <v>2.62</v>
      </c>
      <c r="H4" s="1">
        <v>11</v>
      </c>
      <c r="I4" s="1">
        <v>0</v>
      </c>
      <c r="J4" s="1">
        <v>500</v>
      </c>
      <c r="K4" s="1">
        <v>1</v>
      </c>
      <c r="L4" s="1">
        <v>0</v>
      </c>
      <c r="M4" s="1">
        <v>1</v>
      </c>
      <c r="N4" s="1">
        <v>4</v>
      </c>
      <c r="O4" s="3">
        <v>2156</v>
      </c>
      <c r="Q4" s="10" t="s">
        <v>33</v>
      </c>
      <c r="R4" s="10"/>
    </row>
    <row r="5" spans="1:22" ht="15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3">
        <v>7380</v>
      </c>
      <c r="G5" s="1">
        <v>3.18</v>
      </c>
      <c r="H5" s="1">
        <v>15</v>
      </c>
      <c r="I5" s="1">
        <v>0</v>
      </c>
      <c r="J5" s="1">
        <v>2000</v>
      </c>
      <c r="K5" s="1">
        <v>1</v>
      </c>
      <c r="L5" s="1">
        <v>0</v>
      </c>
      <c r="M5" s="1">
        <v>1</v>
      </c>
      <c r="N5" s="1">
        <v>5</v>
      </c>
      <c r="O5" s="3">
        <v>2254</v>
      </c>
      <c r="Q5" s="7" t="s">
        <v>34</v>
      </c>
      <c r="R5" s="7">
        <v>0.87550515395834605</v>
      </c>
    </row>
    <row r="6" spans="1:22" ht="15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3">
        <v>6539</v>
      </c>
      <c r="G6" s="1">
        <v>2.81</v>
      </c>
      <c r="H6" s="1">
        <v>13</v>
      </c>
      <c r="I6" s="1">
        <v>1</v>
      </c>
      <c r="J6" s="1">
        <v>1000</v>
      </c>
      <c r="K6" s="1">
        <v>0</v>
      </c>
      <c r="L6" s="1">
        <v>0</v>
      </c>
      <c r="M6" s="1">
        <v>0</v>
      </c>
      <c r="N6" s="1">
        <v>4</v>
      </c>
      <c r="O6" s="3">
        <v>2154</v>
      </c>
      <c r="Q6" s="7" t="s">
        <v>35</v>
      </c>
      <c r="R6" s="7">
        <v>0.76650927460762697</v>
      </c>
    </row>
    <row r="7" spans="1:22" ht="15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3">
        <v>6068</v>
      </c>
      <c r="G7" s="1">
        <v>2.61</v>
      </c>
      <c r="H7" s="1">
        <v>11</v>
      </c>
      <c r="I7" s="1">
        <v>0</v>
      </c>
      <c r="J7" s="1">
        <v>1000</v>
      </c>
      <c r="K7" s="1">
        <v>0</v>
      </c>
      <c r="L7" s="1">
        <v>0</v>
      </c>
      <c r="M7" s="1">
        <v>0</v>
      </c>
      <c r="N7" s="1">
        <v>7</v>
      </c>
      <c r="O7" s="3">
        <v>2147</v>
      </c>
      <c r="Q7" s="7" t="s">
        <v>36</v>
      </c>
      <c r="R7" s="7">
        <v>0.69221677107368995</v>
      </c>
    </row>
    <row r="8" spans="1:22" ht="15" x14ac:dyDescent="0.25">
      <c r="A8" s="1">
        <v>0</v>
      </c>
      <c r="B8" s="1">
        <v>0</v>
      </c>
      <c r="C8" s="1">
        <v>1</v>
      </c>
      <c r="D8" s="1">
        <v>0</v>
      </c>
      <c r="E8" s="1">
        <v>0</v>
      </c>
      <c r="F8" s="3">
        <v>5450</v>
      </c>
      <c r="G8" s="1">
        <v>2.35</v>
      </c>
      <c r="H8" s="1">
        <v>6</v>
      </c>
      <c r="I8" s="1">
        <v>0</v>
      </c>
      <c r="J8" s="1">
        <v>1000</v>
      </c>
      <c r="K8" s="1">
        <v>1</v>
      </c>
      <c r="L8" s="1">
        <v>0</v>
      </c>
      <c r="M8" s="1">
        <v>0</v>
      </c>
      <c r="N8" s="1">
        <v>6</v>
      </c>
      <c r="O8" s="3">
        <v>2090</v>
      </c>
      <c r="Q8" s="7" t="s">
        <v>37</v>
      </c>
      <c r="R8" s="7">
        <v>0.44937586023742715</v>
      </c>
    </row>
    <row r="9" spans="1:22" ht="15.75" thickBot="1" x14ac:dyDescent="0.3">
      <c r="A9" s="1">
        <v>0</v>
      </c>
      <c r="B9" s="1">
        <v>0</v>
      </c>
      <c r="C9" s="1">
        <v>0</v>
      </c>
      <c r="D9" s="1">
        <v>1</v>
      </c>
      <c r="E9" s="1">
        <v>0</v>
      </c>
      <c r="F9" s="3">
        <v>9400</v>
      </c>
      <c r="G9" s="1">
        <v>4.05</v>
      </c>
      <c r="H9" s="1">
        <v>8</v>
      </c>
      <c r="I9" s="1">
        <v>1</v>
      </c>
      <c r="J9" s="1">
        <v>2000</v>
      </c>
      <c r="K9" s="1">
        <v>1</v>
      </c>
      <c r="L9" s="1">
        <v>0</v>
      </c>
      <c r="M9" s="1">
        <v>1</v>
      </c>
      <c r="N9" s="1">
        <v>8</v>
      </c>
      <c r="O9" s="3">
        <v>2519</v>
      </c>
      <c r="Q9" s="8" t="s">
        <v>38</v>
      </c>
      <c r="R9" s="8">
        <v>30</v>
      </c>
    </row>
    <row r="10" spans="1:22" ht="1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3">
        <v>6057</v>
      </c>
      <c r="G10" s="1">
        <v>2.61</v>
      </c>
      <c r="H10" s="1">
        <v>9</v>
      </c>
      <c r="I10" s="1">
        <v>0</v>
      </c>
      <c r="J10" s="1">
        <v>1500</v>
      </c>
      <c r="K10" s="1">
        <v>1</v>
      </c>
      <c r="L10" s="1">
        <v>1</v>
      </c>
      <c r="M10" s="1">
        <v>0</v>
      </c>
      <c r="N10" s="1">
        <v>7</v>
      </c>
      <c r="O10" s="3">
        <v>2114</v>
      </c>
    </row>
    <row r="11" spans="1:22" ht="15.75" thickBot="1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3">
        <v>6152</v>
      </c>
      <c r="G11" s="1">
        <v>2.61</v>
      </c>
      <c r="H11" s="1">
        <v>4</v>
      </c>
      <c r="I11" s="1">
        <v>0</v>
      </c>
      <c r="J11" s="1">
        <v>500</v>
      </c>
      <c r="K11" s="1">
        <v>1</v>
      </c>
      <c r="L11" s="1">
        <v>0</v>
      </c>
      <c r="M11" s="1">
        <v>0</v>
      </c>
      <c r="N11" s="1">
        <v>1</v>
      </c>
      <c r="O11" s="3">
        <v>2127</v>
      </c>
      <c r="Q11" t="s">
        <v>39</v>
      </c>
    </row>
    <row r="12" spans="1:22" ht="15" x14ac:dyDescent="0.25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3">
        <v>7135</v>
      </c>
      <c r="G12" s="1">
        <v>3.07</v>
      </c>
      <c r="H12" s="1">
        <v>6</v>
      </c>
      <c r="I12" s="1">
        <v>0</v>
      </c>
      <c r="J12" s="1">
        <v>500</v>
      </c>
      <c r="K12" s="1">
        <v>1</v>
      </c>
      <c r="L12" s="1">
        <v>0</v>
      </c>
      <c r="M12" s="1">
        <v>1</v>
      </c>
      <c r="N12" s="1">
        <v>9</v>
      </c>
      <c r="O12" s="3">
        <v>2314</v>
      </c>
      <c r="Q12" s="9"/>
      <c r="R12" s="9" t="s">
        <v>43</v>
      </c>
      <c r="S12" s="9" t="s">
        <v>44</v>
      </c>
      <c r="T12" s="9" t="s">
        <v>45</v>
      </c>
      <c r="U12" s="9" t="s">
        <v>46</v>
      </c>
      <c r="V12" s="9" t="s">
        <v>47</v>
      </c>
    </row>
    <row r="13" spans="1:22" ht="15" x14ac:dyDescent="0.25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8950</v>
      </c>
      <c r="G13" s="1">
        <v>3.85</v>
      </c>
      <c r="H13" s="1">
        <v>16</v>
      </c>
      <c r="I13" s="1">
        <v>0</v>
      </c>
      <c r="J13" s="1">
        <v>1000</v>
      </c>
      <c r="K13" s="1">
        <v>1</v>
      </c>
      <c r="L13" s="1">
        <v>0</v>
      </c>
      <c r="M13" s="1">
        <v>0</v>
      </c>
      <c r="N13" s="1">
        <v>9</v>
      </c>
      <c r="O13" s="1">
        <v>2356</v>
      </c>
      <c r="Q13" s="7" t="s">
        <v>40</v>
      </c>
      <c r="R13" s="7">
        <v>7</v>
      </c>
      <c r="S13" s="7">
        <v>14.584446063855854</v>
      </c>
      <c r="T13" s="7">
        <v>2.0834922948365504</v>
      </c>
      <c r="U13" s="7">
        <v>10.317451130954058</v>
      </c>
      <c r="V13" s="7">
        <v>1.0730912891848139E-5</v>
      </c>
    </row>
    <row r="14" spans="1:22" ht="15" x14ac:dyDescent="0.25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6977</v>
      </c>
      <c r="G14" s="1">
        <v>2.99</v>
      </c>
      <c r="H14" s="1">
        <v>6</v>
      </c>
      <c r="I14" s="1">
        <v>1</v>
      </c>
      <c r="J14" s="1">
        <v>500</v>
      </c>
      <c r="K14" s="1">
        <v>1</v>
      </c>
      <c r="L14" s="1">
        <v>0</v>
      </c>
      <c r="M14" s="1">
        <v>0</v>
      </c>
      <c r="N14" s="1">
        <v>8</v>
      </c>
      <c r="O14" s="1">
        <v>2216</v>
      </c>
      <c r="Q14" s="7" t="s">
        <v>41</v>
      </c>
      <c r="R14" s="7">
        <v>22</v>
      </c>
      <c r="S14" s="7">
        <v>4.4426506028108088</v>
      </c>
      <c r="T14" s="7">
        <v>0.20193866376412767</v>
      </c>
      <c r="U14" s="7"/>
      <c r="V14" s="7"/>
    </row>
    <row r="15" spans="1:22" ht="15.75" thickBo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6964</v>
      </c>
      <c r="G15" s="1">
        <v>3</v>
      </c>
      <c r="H15" s="1">
        <v>6</v>
      </c>
      <c r="I15" s="1">
        <v>0</v>
      </c>
      <c r="J15" s="1">
        <v>1000</v>
      </c>
      <c r="K15" s="1">
        <v>1</v>
      </c>
      <c r="L15" s="1">
        <v>0</v>
      </c>
      <c r="M15" s="1">
        <v>0</v>
      </c>
      <c r="N15" s="1">
        <v>7</v>
      </c>
      <c r="O15" s="1">
        <v>2183</v>
      </c>
      <c r="Q15" s="8" t="s">
        <v>25</v>
      </c>
      <c r="R15" s="8">
        <v>29</v>
      </c>
      <c r="S15" s="8">
        <v>19.027096666666662</v>
      </c>
      <c r="T15" s="8"/>
      <c r="U15" s="8"/>
      <c r="V15" s="8"/>
    </row>
    <row r="16" spans="1:22" ht="15.75" thickBot="1" x14ac:dyDescent="0.3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3834</v>
      </c>
      <c r="G16" s="1">
        <v>1.65</v>
      </c>
      <c r="H16" s="1">
        <v>8</v>
      </c>
      <c r="I16" s="1">
        <v>1</v>
      </c>
      <c r="J16" s="1">
        <v>1000</v>
      </c>
      <c r="K16" s="1">
        <v>1</v>
      </c>
      <c r="L16" s="1">
        <v>0</v>
      </c>
      <c r="M16" s="1">
        <v>0</v>
      </c>
      <c r="N16" s="1">
        <v>2</v>
      </c>
      <c r="O16" s="1">
        <v>1979</v>
      </c>
    </row>
    <row r="17" spans="1:25" ht="15" x14ac:dyDescent="0.25">
      <c r="A17" s="1">
        <v>0</v>
      </c>
      <c r="B17" s="1">
        <v>1</v>
      </c>
      <c r="C17" s="1">
        <v>0</v>
      </c>
      <c r="D17" s="1">
        <v>0</v>
      </c>
      <c r="E17" s="1">
        <v>1</v>
      </c>
      <c r="F17" s="1">
        <v>8916</v>
      </c>
      <c r="G17" s="1">
        <v>3.79</v>
      </c>
      <c r="H17" s="1">
        <v>12</v>
      </c>
      <c r="I17" s="1">
        <v>1</v>
      </c>
      <c r="J17" s="1">
        <v>2000</v>
      </c>
      <c r="K17" s="1">
        <v>1</v>
      </c>
      <c r="L17" s="1">
        <v>0</v>
      </c>
      <c r="M17" s="1">
        <v>1</v>
      </c>
      <c r="N17" s="1">
        <v>7</v>
      </c>
      <c r="O17" s="1">
        <v>2742</v>
      </c>
      <c r="Q17" s="9"/>
      <c r="R17" s="9" t="s">
        <v>48</v>
      </c>
      <c r="S17" s="9" t="s">
        <v>37</v>
      </c>
      <c r="T17" s="9" t="s">
        <v>49</v>
      </c>
      <c r="U17" s="9" t="s">
        <v>50</v>
      </c>
      <c r="V17" s="9" t="s">
        <v>51</v>
      </c>
      <c r="W17" s="9" t="s">
        <v>52</v>
      </c>
      <c r="X17" s="9" t="s">
        <v>53</v>
      </c>
      <c r="Y17" s="9" t="s">
        <v>54</v>
      </c>
    </row>
    <row r="18" spans="1:25" ht="15" x14ac:dyDescent="0.25">
      <c r="A18" s="1">
        <v>0</v>
      </c>
      <c r="B18" s="1">
        <v>0</v>
      </c>
      <c r="C18" s="1">
        <v>1</v>
      </c>
      <c r="D18" s="1">
        <v>0</v>
      </c>
      <c r="E18" s="1">
        <v>0</v>
      </c>
      <c r="F18" s="1">
        <v>7539</v>
      </c>
      <c r="G18" s="1">
        <v>3.24</v>
      </c>
      <c r="H18" s="1">
        <v>11</v>
      </c>
      <c r="I18" s="1">
        <v>0</v>
      </c>
      <c r="J18" s="1">
        <v>2000</v>
      </c>
      <c r="K18" s="1">
        <v>1</v>
      </c>
      <c r="L18" s="1">
        <v>1</v>
      </c>
      <c r="M18" s="1">
        <v>0</v>
      </c>
      <c r="N18" s="1">
        <v>5</v>
      </c>
      <c r="O18" s="1">
        <v>2327</v>
      </c>
      <c r="Q18" s="7" t="s">
        <v>42</v>
      </c>
      <c r="R18" s="7">
        <v>1.0613875863934199</v>
      </c>
      <c r="S18" s="7">
        <v>0.3714819053008101</v>
      </c>
      <c r="T18" s="7">
        <v>2.8571716986698248</v>
      </c>
      <c r="U18" s="7">
        <v>9.1612950181977106E-3</v>
      </c>
      <c r="V18" s="7">
        <v>0.29098126777639477</v>
      </c>
      <c r="W18" s="7">
        <v>1.8317939050104424</v>
      </c>
      <c r="X18" s="7">
        <v>0.29098126777639477</v>
      </c>
      <c r="Y18" s="7">
        <v>1.8317939050104424</v>
      </c>
    </row>
    <row r="19" spans="1:25" ht="15" x14ac:dyDescent="0.25">
      <c r="A19" s="1">
        <v>0</v>
      </c>
      <c r="B19" s="1">
        <v>0</v>
      </c>
      <c r="C19" s="1">
        <v>0</v>
      </c>
      <c r="D19" s="1">
        <v>1</v>
      </c>
      <c r="E19" s="1">
        <v>0</v>
      </c>
      <c r="F19" s="1">
        <v>4225</v>
      </c>
      <c r="G19" s="1">
        <v>1.82</v>
      </c>
      <c r="H19" s="1">
        <v>8</v>
      </c>
      <c r="I19" s="1">
        <v>0</v>
      </c>
      <c r="J19" s="1">
        <v>1000</v>
      </c>
      <c r="K19" s="1">
        <v>1</v>
      </c>
      <c r="L19" s="1">
        <v>0</v>
      </c>
      <c r="M19" s="1">
        <v>0</v>
      </c>
      <c r="N19" s="1">
        <v>4</v>
      </c>
      <c r="O19" s="1">
        <v>1935</v>
      </c>
      <c r="Q19" s="7" t="s">
        <v>15</v>
      </c>
      <c r="R19" s="7">
        <v>7.9404852941024701E-2</v>
      </c>
      <c r="S19" s="7">
        <v>1.6564949631074313E-2</v>
      </c>
      <c r="T19" s="7">
        <v>4.7935462956113373</v>
      </c>
      <c r="U19" s="7">
        <v>8.6957473525391195E-5</v>
      </c>
      <c r="V19" s="7">
        <v>4.5051250029952909E-2</v>
      </c>
      <c r="W19" s="7">
        <v>0.1137584558520964</v>
      </c>
      <c r="X19" s="7">
        <v>4.5051250029952909E-2</v>
      </c>
      <c r="Y19" s="7">
        <v>0.1137584558520964</v>
      </c>
    </row>
    <row r="20" spans="1:25" ht="15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9468</v>
      </c>
      <c r="G20" s="1">
        <v>4.9400000000000004</v>
      </c>
      <c r="H20" s="1">
        <v>27</v>
      </c>
      <c r="I20" s="1">
        <v>0</v>
      </c>
      <c r="J20" s="1">
        <v>1000</v>
      </c>
      <c r="K20" s="1">
        <v>1</v>
      </c>
      <c r="L20" s="1">
        <v>0</v>
      </c>
      <c r="M20" s="1">
        <v>1</v>
      </c>
      <c r="N20" s="1">
        <v>3</v>
      </c>
      <c r="O20" s="1">
        <v>2511</v>
      </c>
      <c r="Q20" s="7" t="s">
        <v>18</v>
      </c>
      <c r="R20" s="7">
        <v>0.352552437352813</v>
      </c>
      <c r="S20" s="7">
        <v>0.21765935532708994</v>
      </c>
      <c r="T20" s="7">
        <v>1.6197440115680348</v>
      </c>
      <c r="U20" s="7">
        <v>0.11953457544223201</v>
      </c>
      <c r="V20" s="7">
        <v>-9.8845437637391509E-2</v>
      </c>
      <c r="W20" s="7">
        <v>0.80395031234301739</v>
      </c>
      <c r="X20" s="7">
        <v>-9.8845437637391509E-2</v>
      </c>
      <c r="Y20" s="7">
        <v>0.80395031234301739</v>
      </c>
    </row>
    <row r="21" spans="1:25" ht="15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4986</v>
      </c>
      <c r="G21" s="1">
        <v>2.15</v>
      </c>
      <c r="H21" s="1">
        <v>5</v>
      </c>
      <c r="I21" s="1">
        <v>0</v>
      </c>
      <c r="J21" s="1">
        <v>1000</v>
      </c>
      <c r="K21" s="1">
        <v>1</v>
      </c>
      <c r="L21" s="1">
        <v>0</v>
      </c>
      <c r="M21" s="1">
        <v>0</v>
      </c>
      <c r="N21" s="1">
        <v>5</v>
      </c>
      <c r="O21" s="1">
        <v>2064</v>
      </c>
      <c r="Q21" s="7" t="s">
        <v>2</v>
      </c>
      <c r="R21" s="7">
        <v>-5.4981877753700203E-5</v>
      </c>
      <c r="S21" s="7">
        <v>2.2548308254468483E-4</v>
      </c>
      <c r="T21" s="7">
        <v>-0.24384036768170492</v>
      </c>
      <c r="U21" s="7">
        <v>0.80961397811262303</v>
      </c>
      <c r="V21" s="7">
        <v>-5.2260516991110243E-4</v>
      </c>
      <c r="W21" s="7">
        <v>4.1264141440370205E-4</v>
      </c>
      <c r="X21" s="7">
        <v>-5.2260516991110243E-4</v>
      </c>
      <c r="Y21" s="7">
        <v>4.1264141440370205E-4</v>
      </c>
    </row>
    <row r="22" spans="1:25" ht="15" x14ac:dyDescent="0.2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4872</v>
      </c>
      <c r="G22" s="1">
        <v>2.1</v>
      </c>
      <c r="H22" s="1">
        <v>5</v>
      </c>
      <c r="I22" s="1">
        <v>0</v>
      </c>
      <c r="J22" s="1">
        <v>1000</v>
      </c>
      <c r="K22" s="1">
        <v>1</v>
      </c>
      <c r="L22" s="1">
        <v>0</v>
      </c>
      <c r="M22" s="1">
        <v>0</v>
      </c>
      <c r="N22" s="1">
        <v>3</v>
      </c>
      <c r="O22" s="1">
        <v>2191</v>
      </c>
      <c r="Q22" s="7" t="s">
        <v>3</v>
      </c>
      <c r="R22" s="7">
        <v>0.17675126779472994</v>
      </c>
      <c r="S22" s="7">
        <v>0.21109700217122532</v>
      </c>
      <c r="T22" s="7">
        <v>0.83729880565221471</v>
      </c>
      <c r="U22" s="7">
        <v>0.411428505495047</v>
      </c>
      <c r="V22" s="7">
        <v>-0.26103711972345189</v>
      </c>
      <c r="W22" s="7">
        <v>0.61453965531291177</v>
      </c>
      <c r="X22" s="7">
        <v>-0.26103711972345189</v>
      </c>
      <c r="Y22" s="7">
        <v>0.61453965531291177</v>
      </c>
    </row>
    <row r="23" spans="1:25" ht="15" x14ac:dyDescent="0.25">
      <c r="A23" s="1">
        <v>0</v>
      </c>
      <c r="B23" s="1">
        <v>0</v>
      </c>
      <c r="C23" s="1">
        <v>1</v>
      </c>
      <c r="D23" s="1">
        <v>0</v>
      </c>
      <c r="E23" s="1">
        <v>0</v>
      </c>
      <c r="F23" s="1">
        <v>3539</v>
      </c>
      <c r="G23" s="1">
        <v>1.52</v>
      </c>
      <c r="H23" s="1">
        <v>5</v>
      </c>
      <c r="I23" s="1">
        <v>0</v>
      </c>
      <c r="J23" s="1">
        <v>1000</v>
      </c>
      <c r="K23" s="1">
        <v>0</v>
      </c>
      <c r="L23" s="1">
        <v>0</v>
      </c>
      <c r="M23" s="1">
        <v>0</v>
      </c>
      <c r="N23" s="1">
        <v>3</v>
      </c>
      <c r="O23" s="1">
        <v>1911</v>
      </c>
      <c r="Q23" s="7" t="s">
        <v>4</v>
      </c>
      <c r="R23" s="7">
        <v>0.55897429044786162</v>
      </c>
      <c r="S23" s="7">
        <v>0.24389698814038371</v>
      </c>
      <c r="T23" s="7">
        <v>2.2918458104374944</v>
      </c>
      <c r="U23" s="7">
        <v>3.1852738891329897E-2</v>
      </c>
      <c r="V23" s="7">
        <v>5.3162895400612253E-2</v>
      </c>
      <c r="W23" s="7">
        <v>1.064785685495111</v>
      </c>
      <c r="X23" s="7">
        <v>5.3162895400612253E-2</v>
      </c>
      <c r="Y23" s="7">
        <v>1.064785685495111</v>
      </c>
    </row>
    <row r="24" spans="1:25" ht="15" x14ac:dyDescent="0.25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9657</v>
      </c>
      <c r="G24" s="1">
        <v>4.18</v>
      </c>
      <c r="H24" s="1">
        <v>19</v>
      </c>
      <c r="I24" s="1">
        <v>0</v>
      </c>
      <c r="J24" s="1">
        <v>2000</v>
      </c>
      <c r="K24" s="1">
        <v>0</v>
      </c>
      <c r="L24" s="1">
        <v>0</v>
      </c>
      <c r="M24" s="1">
        <v>1</v>
      </c>
      <c r="N24" s="1">
        <v>7</v>
      </c>
      <c r="O24" s="1">
        <v>2640</v>
      </c>
      <c r="Q24" s="7" t="s">
        <v>6</v>
      </c>
      <c r="R24" s="7">
        <v>0.71379444422315297</v>
      </c>
      <c r="S24" s="7">
        <v>0.22151661393214914</v>
      </c>
      <c r="T24" s="7">
        <v>3.2223065870887195</v>
      </c>
      <c r="U24" s="7">
        <v>3.9203703498475097E-3</v>
      </c>
      <c r="V24" s="7">
        <v>0.25439710449597519</v>
      </c>
      <c r="W24" s="7">
        <v>1.1731917839503307</v>
      </c>
      <c r="X24" s="7">
        <v>0.25439710449597519</v>
      </c>
      <c r="Y24" s="7">
        <v>1.1731917839503307</v>
      </c>
    </row>
    <row r="25" spans="1:25" ht="15" thickBot="1" x14ac:dyDescent="0.3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7016</v>
      </c>
      <c r="G25" s="1">
        <v>3.02</v>
      </c>
      <c r="H25" s="1">
        <v>13</v>
      </c>
      <c r="I25" s="1">
        <v>0</v>
      </c>
      <c r="J25" s="1">
        <v>1000</v>
      </c>
      <c r="K25" s="1">
        <v>0</v>
      </c>
      <c r="L25" s="1">
        <v>1</v>
      </c>
      <c r="M25" s="1">
        <v>0</v>
      </c>
      <c r="N25" s="1">
        <v>4</v>
      </c>
      <c r="O25" s="1">
        <v>2119</v>
      </c>
      <c r="Q25" s="8" t="s">
        <v>17</v>
      </c>
      <c r="R25" s="8">
        <v>0.10695505013454769</v>
      </c>
      <c r="S25" s="8">
        <v>4.3686815480795588E-2</v>
      </c>
      <c r="T25" s="8">
        <v>2.4482226263794478</v>
      </c>
      <c r="U25" s="8">
        <v>2.2795375742654798E-2</v>
      </c>
      <c r="V25" s="8">
        <v>1.6354140086433058E-2</v>
      </c>
      <c r="W25" s="8">
        <v>0.1975559601826623</v>
      </c>
      <c r="X25" s="8">
        <v>1.6354140086433058E-2</v>
      </c>
      <c r="Y25" s="8">
        <v>0.1975559601826623</v>
      </c>
    </row>
    <row r="26" spans="1:25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4872</v>
      </c>
      <c r="G26" s="1">
        <v>2.1</v>
      </c>
      <c r="H26" s="1">
        <v>4</v>
      </c>
      <c r="I26" s="1">
        <v>0</v>
      </c>
      <c r="J26" s="1">
        <v>1000</v>
      </c>
      <c r="K26" s="1">
        <v>1</v>
      </c>
      <c r="L26" s="1">
        <v>0</v>
      </c>
      <c r="M26" s="1">
        <v>0</v>
      </c>
      <c r="N26" s="1">
        <v>7</v>
      </c>
      <c r="O26" s="1">
        <v>2007</v>
      </c>
    </row>
    <row r="27" spans="1:25" x14ac:dyDescent="0.3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6657</v>
      </c>
      <c r="G27" s="1">
        <v>2.91</v>
      </c>
      <c r="H27" s="1">
        <v>7</v>
      </c>
      <c r="I27" s="1">
        <v>1</v>
      </c>
      <c r="J27" s="1">
        <v>1000</v>
      </c>
      <c r="K27" s="1">
        <v>1</v>
      </c>
      <c r="L27" s="1">
        <v>0</v>
      </c>
      <c r="M27" s="1">
        <v>0</v>
      </c>
      <c r="N27" s="1">
        <v>4</v>
      </c>
      <c r="O27" s="1">
        <v>2344</v>
      </c>
    </row>
    <row r="28" spans="1:25" x14ac:dyDescent="0.3">
      <c r="A28" s="1">
        <v>0</v>
      </c>
      <c r="B28" s="1">
        <v>0</v>
      </c>
      <c r="C28" s="1">
        <v>1</v>
      </c>
      <c r="D28" s="1">
        <v>0</v>
      </c>
      <c r="E28" s="1">
        <v>0</v>
      </c>
      <c r="F28" s="1">
        <v>4938</v>
      </c>
      <c r="G28" s="1">
        <v>2.12</v>
      </c>
      <c r="H28" s="1">
        <v>9</v>
      </c>
      <c r="I28" s="1">
        <v>0</v>
      </c>
      <c r="J28" s="1">
        <v>1000</v>
      </c>
      <c r="K28" s="1">
        <v>1</v>
      </c>
      <c r="L28" s="1">
        <v>0</v>
      </c>
      <c r="M28" s="1">
        <v>0</v>
      </c>
      <c r="N28" s="1">
        <v>4</v>
      </c>
      <c r="O28" s="1">
        <v>2078</v>
      </c>
    </row>
    <row r="29" spans="1:25" x14ac:dyDescent="0.3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7125</v>
      </c>
      <c r="G29" s="1">
        <v>3.07</v>
      </c>
      <c r="H29" s="1">
        <v>23</v>
      </c>
      <c r="I29" s="1">
        <v>0</v>
      </c>
      <c r="J29" s="1">
        <v>1000</v>
      </c>
      <c r="K29" s="1">
        <v>1</v>
      </c>
      <c r="L29" s="1">
        <v>0</v>
      </c>
      <c r="M29" s="1">
        <v>0</v>
      </c>
      <c r="N29" s="1">
        <v>5</v>
      </c>
      <c r="O29" s="1">
        <v>2284</v>
      </c>
    </row>
    <row r="30" spans="1:25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7474</v>
      </c>
      <c r="G30" s="1">
        <v>3.2</v>
      </c>
      <c r="H30" s="1">
        <v>10</v>
      </c>
      <c r="I30" s="1">
        <v>0</v>
      </c>
      <c r="J30" s="1">
        <v>1000</v>
      </c>
      <c r="K30" s="1">
        <v>1</v>
      </c>
      <c r="L30" s="1">
        <v>1</v>
      </c>
      <c r="M30" s="1">
        <v>0</v>
      </c>
      <c r="N30" s="1">
        <v>4</v>
      </c>
      <c r="O30" s="1">
        <v>2191</v>
      </c>
    </row>
    <row r="31" spans="1:25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4698</v>
      </c>
      <c r="G31" s="1">
        <v>2.02</v>
      </c>
      <c r="H31" s="1">
        <v>8</v>
      </c>
      <c r="I31" s="1">
        <v>0</v>
      </c>
      <c r="J31" s="1">
        <v>1000</v>
      </c>
      <c r="K31" s="1">
        <v>1</v>
      </c>
      <c r="L31" s="1">
        <v>0</v>
      </c>
      <c r="M31" s="1">
        <v>0</v>
      </c>
      <c r="N31" s="1">
        <v>5</v>
      </c>
      <c r="O31" s="1">
        <v>2021</v>
      </c>
    </row>
  </sheetData>
  <conditionalFormatting sqref="G2:G31">
    <cfRule type="cellIs" dxfId="5" priority="1" operator="greaterThan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2" workbookViewId="0">
      <selection activeCell="S37" sqref="S37"/>
    </sheetView>
  </sheetViews>
  <sheetFormatPr defaultRowHeight="14.4" x14ac:dyDescent="0.3"/>
  <sheetData>
    <row r="1" spans="1:2" ht="15" x14ac:dyDescent="0.25">
      <c r="A1" s="1" t="s">
        <v>0</v>
      </c>
      <c r="B1" s="1" t="s">
        <v>14</v>
      </c>
    </row>
    <row r="2" spans="1:2" ht="15" x14ac:dyDescent="0.25">
      <c r="A2" s="2">
        <v>43647</v>
      </c>
      <c r="B2" s="1">
        <v>1.97</v>
      </c>
    </row>
    <row r="3" spans="1:2" ht="15" x14ac:dyDescent="0.25">
      <c r="A3" s="2">
        <v>43648</v>
      </c>
      <c r="B3" s="1">
        <v>3.66</v>
      </c>
    </row>
    <row r="4" spans="1:2" ht="15" x14ac:dyDescent="0.25">
      <c r="A4" s="2">
        <v>43649</v>
      </c>
      <c r="B4" s="1">
        <v>2.62</v>
      </c>
    </row>
    <row r="5" spans="1:2" ht="15" x14ac:dyDescent="0.25">
      <c r="A5" s="2">
        <v>43651</v>
      </c>
      <c r="B5" s="1">
        <v>3.18</v>
      </c>
    </row>
    <row r="6" spans="1:2" ht="15" x14ac:dyDescent="0.25">
      <c r="A6" s="2">
        <v>43654</v>
      </c>
      <c r="B6" s="1">
        <v>2.81</v>
      </c>
    </row>
    <row r="7" spans="1:2" ht="15" x14ac:dyDescent="0.25">
      <c r="A7" s="2">
        <v>43655</v>
      </c>
      <c r="B7" s="1">
        <v>2.61</v>
      </c>
    </row>
    <row r="8" spans="1:2" ht="15" x14ac:dyDescent="0.25">
      <c r="A8" s="2">
        <v>43656</v>
      </c>
      <c r="B8" s="1">
        <v>2.35</v>
      </c>
    </row>
    <row r="9" spans="1:2" ht="15" x14ac:dyDescent="0.25">
      <c r="A9" s="2">
        <v>43657</v>
      </c>
      <c r="B9" s="1">
        <v>4.05</v>
      </c>
    </row>
    <row r="10" spans="1:2" ht="15" x14ac:dyDescent="0.25">
      <c r="A10" s="2">
        <v>43658</v>
      </c>
      <c r="B10" s="1">
        <v>2.61</v>
      </c>
    </row>
    <row r="11" spans="1:2" ht="15" x14ac:dyDescent="0.25">
      <c r="A11" s="2">
        <v>43661</v>
      </c>
      <c r="B11" s="1">
        <v>2.61</v>
      </c>
    </row>
    <row r="12" spans="1:2" ht="15" x14ac:dyDescent="0.25">
      <c r="A12" s="2">
        <v>43662</v>
      </c>
      <c r="B12" s="1">
        <v>3.07</v>
      </c>
    </row>
    <row r="13" spans="1:2" ht="15" x14ac:dyDescent="0.25">
      <c r="A13" s="2">
        <v>43663</v>
      </c>
      <c r="B13" s="1">
        <v>3.85</v>
      </c>
    </row>
    <row r="14" spans="1:2" ht="15" x14ac:dyDescent="0.25">
      <c r="A14" s="2">
        <v>43664</v>
      </c>
      <c r="B14" s="1">
        <v>2.99</v>
      </c>
    </row>
    <row r="15" spans="1:2" ht="15" x14ac:dyDescent="0.25">
      <c r="A15" s="2">
        <v>43665</v>
      </c>
      <c r="B15" s="1">
        <v>3</v>
      </c>
    </row>
    <row r="16" spans="1:2" ht="15" x14ac:dyDescent="0.25">
      <c r="A16" s="2">
        <v>43668</v>
      </c>
      <c r="B16" s="1">
        <v>1.65</v>
      </c>
    </row>
    <row r="17" spans="1:2" ht="15" x14ac:dyDescent="0.25">
      <c r="A17" s="2">
        <v>43669</v>
      </c>
      <c r="B17" s="1">
        <v>3.79</v>
      </c>
    </row>
    <row r="18" spans="1:2" ht="15" x14ac:dyDescent="0.25">
      <c r="A18" s="2">
        <v>43670</v>
      </c>
      <c r="B18" s="1">
        <v>3.24</v>
      </c>
    </row>
    <row r="19" spans="1:2" ht="15" x14ac:dyDescent="0.25">
      <c r="A19" s="2">
        <v>43671</v>
      </c>
      <c r="B19" s="1">
        <v>1.82</v>
      </c>
    </row>
    <row r="20" spans="1:2" ht="15" x14ac:dyDescent="0.25">
      <c r="A20" s="2">
        <v>43672</v>
      </c>
      <c r="B20" s="1">
        <v>4.9400000000000004</v>
      </c>
    </row>
    <row r="21" spans="1:2" ht="15" x14ac:dyDescent="0.25">
      <c r="A21" s="2">
        <v>43675</v>
      </c>
      <c r="B21" s="1">
        <v>2.15</v>
      </c>
    </row>
    <row r="22" spans="1:2" ht="15" x14ac:dyDescent="0.25">
      <c r="A22" s="2">
        <v>43676</v>
      </c>
      <c r="B22" s="1">
        <v>2.1</v>
      </c>
    </row>
    <row r="23" spans="1:2" ht="15" x14ac:dyDescent="0.25">
      <c r="A23" s="2">
        <v>43677</v>
      </c>
      <c r="B23" s="1">
        <v>1.52</v>
      </c>
    </row>
    <row r="24" spans="1:2" ht="15" x14ac:dyDescent="0.25">
      <c r="A24" s="2">
        <v>43678</v>
      </c>
      <c r="B24" s="1">
        <v>4.18</v>
      </c>
    </row>
    <row r="25" spans="1:2" ht="15" x14ac:dyDescent="0.25">
      <c r="A25" s="2">
        <v>43679</v>
      </c>
      <c r="B25" s="1">
        <v>3.02</v>
      </c>
    </row>
    <row r="26" spans="1:2" ht="15" x14ac:dyDescent="0.25">
      <c r="A26" s="2">
        <v>43682</v>
      </c>
      <c r="B26" s="1">
        <v>2.1</v>
      </c>
    </row>
    <row r="27" spans="1:2" ht="15" x14ac:dyDescent="0.25">
      <c r="A27" s="2">
        <v>43683</v>
      </c>
      <c r="B27" s="1">
        <v>2.91</v>
      </c>
    </row>
    <row r="28" spans="1:2" ht="15" x14ac:dyDescent="0.25">
      <c r="A28" s="2">
        <v>43684</v>
      </c>
      <c r="B28" s="1">
        <v>2.12</v>
      </c>
    </row>
    <row r="29" spans="1:2" ht="15" x14ac:dyDescent="0.25">
      <c r="A29" s="2">
        <v>43685</v>
      </c>
      <c r="B29" s="1">
        <v>3.07</v>
      </c>
    </row>
    <row r="30" spans="1:2" ht="15" x14ac:dyDescent="0.25">
      <c r="A30" s="2">
        <v>43686</v>
      </c>
      <c r="B30" s="1">
        <v>3.2</v>
      </c>
    </row>
    <row r="31" spans="1:2" ht="15.75" thickBot="1" x14ac:dyDescent="0.3">
      <c r="A31" s="20">
        <v>43689</v>
      </c>
      <c r="B31" s="21">
        <v>2.02</v>
      </c>
    </row>
    <row r="32" spans="1:2" ht="15" x14ac:dyDescent="0.25">
      <c r="A32" s="2">
        <v>43690</v>
      </c>
      <c r="B32" s="1">
        <v>3.05</v>
      </c>
    </row>
    <row r="33" spans="1:2" ht="15" x14ac:dyDescent="0.25">
      <c r="A33" s="2">
        <v>43691</v>
      </c>
      <c r="B33" s="1">
        <v>4.78</v>
      </c>
    </row>
    <row r="34" spans="1:2" ht="15" x14ac:dyDescent="0.25">
      <c r="A34" s="2">
        <v>43692</v>
      </c>
      <c r="B34" s="1">
        <v>3.12</v>
      </c>
    </row>
    <row r="35" spans="1:2" ht="15" x14ac:dyDescent="0.25">
      <c r="A35" s="2">
        <v>43693</v>
      </c>
      <c r="B35" s="1">
        <v>4.49</v>
      </c>
    </row>
    <row r="36" spans="1:2" ht="15" x14ac:dyDescent="0.25">
      <c r="A36" s="2">
        <v>43696</v>
      </c>
      <c r="B36" s="1">
        <v>2.4300000000000002</v>
      </c>
    </row>
    <row r="37" spans="1:2" ht="15" x14ac:dyDescent="0.25">
      <c r="A37" s="2">
        <v>43697</v>
      </c>
      <c r="B37" s="1">
        <v>2.67</v>
      </c>
    </row>
    <row r="38" spans="1:2" ht="15" x14ac:dyDescent="0.25">
      <c r="A38" s="2">
        <v>43698</v>
      </c>
      <c r="B38" s="1">
        <v>4.4800000000000004</v>
      </c>
    </row>
    <row r="39" spans="1:2" ht="15" x14ac:dyDescent="0.25">
      <c r="A39" s="2">
        <v>43699</v>
      </c>
      <c r="B39" s="1">
        <v>4.1100000000000003</v>
      </c>
    </row>
    <row r="40" spans="1:2" ht="15" x14ac:dyDescent="0.25">
      <c r="A40" s="2">
        <v>43700</v>
      </c>
      <c r="B40" s="1">
        <v>3.87</v>
      </c>
    </row>
    <row r="41" spans="1:2" ht="15" x14ac:dyDescent="0.25">
      <c r="A41" s="2">
        <v>43703</v>
      </c>
      <c r="B41" s="1">
        <v>2.52</v>
      </c>
    </row>
    <row r="42" spans="1:2" ht="15" x14ac:dyDescent="0.25">
      <c r="A42" s="2">
        <v>43704</v>
      </c>
      <c r="B42" s="1">
        <v>3.43</v>
      </c>
    </row>
    <row r="43" spans="1:2" ht="15" x14ac:dyDescent="0.25">
      <c r="A43" s="2">
        <v>43705</v>
      </c>
      <c r="B43" s="1">
        <v>2.85</v>
      </c>
    </row>
    <row r="44" spans="1:2" ht="15" x14ac:dyDescent="0.25">
      <c r="A44" s="2">
        <v>43706</v>
      </c>
      <c r="B44" s="1">
        <v>4.18</v>
      </c>
    </row>
    <row r="45" spans="1:2" ht="15" x14ac:dyDescent="0.25">
      <c r="A45" s="2">
        <v>43707</v>
      </c>
      <c r="B45" s="1">
        <v>4.7300000000000004</v>
      </c>
    </row>
  </sheetData>
  <conditionalFormatting sqref="B2:B31">
    <cfRule type="cellIs" dxfId="4" priority="2" operator="greaterThan">
      <formula>4</formula>
    </cfRule>
  </conditionalFormatting>
  <conditionalFormatting sqref="B32:B45">
    <cfRule type="cellIs" dxfId="3" priority="1" operator="greaterThan">
      <formula>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U27" sqref="U27"/>
    </sheetView>
  </sheetViews>
  <sheetFormatPr defaultRowHeight="14.4" x14ac:dyDescent="0.3"/>
  <sheetData>
    <row r="1" spans="1:10" ht="15" x14ac:dyDescent="0.25">
      <c r="B1" s="12" t="s">
        <v>65</v>
      </c>
    </row>
    <row r="2" spans="1:10" ht="15" x14ac:dyDescent="0.25">
      <c r="B2" t="s">
        <v>66</v>
      </c>
      <c r="C2" s="22" t="s">
        <v>67</v>
      </c>
      <c r="D2" s="23"/>
      <c r="E2" s="23"/>
      <c r="F2" s="24"/>
      <c r="G2" s="22" t="s">
        <v>68</v>
      </c>
      <c r="H2" s="25"/>
      <c r="I2" s="25"/>
      <c r="J2" s="26"/>
    </row>
    <row r="3" spans="1:10" ht="15" x14ac:dyDescent="0.25">
      <c r="A3" s="1" t="s">
        <v>0</v>
      </c>
      <c r="B3" s="1" t="s">
        <v>14</v>
      </c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3" t="s">
        <v>74</v>
      </c>
      <c r="I3" s="13" t="s">
        <v>71</v>
      </c>
      <c r="J3" s="13" t="s">
        <v>72</v>
      </c>
    </row>
    <row r="4" spans="1:10" ht="15" x14ac:dyDescent="0.25">
      <c r="A4" s="2">
        <v>43647</v>
      </c>
      <c r="B4" s="1">
        <v>1.97</v>
      </c>
      <c r="C4" s="14"/>
      <c r="D4" s="14">
        <f>$D$34</f>
        <v>1.0334482758620689</v>
      </c>
      <c r="E4" s="14">
        <f>$E$35</f>
        <v>3.3793758620689651</v>
      </c>
      <c r="F4" s="14">
        <f>$E$36</f>
        <v>0</v>
      </c>
      <c r="G4" s="15">
        <f>B4</f>
        <v>1.97</v>
      </c>
      <c r="H4" s="14">
        <f>$H$34</f>
        <v>2.8083333333333336</v>
      </c>
      <c r="I4" s="16">
        <f>$I$35</f>
        <v>5.5573057471264367</v>
      </c>
      <c r="J4" s="14">
        <f>$I$36</f>
        <v>5.9360919540230039E-2</v>
      </c>
    </row>
    <row r="5" spans="1:10" ht="15" x14ac:dyDescent="0.25">
      <c r="A5" s="2">
        <v>43648</v>
      </c>
      <c r="B5" s="1">
        <v>3.66</v>
      </c>
      <c r="C5" s="14">
        <f>ABS(B5-B4)</f>
        <v>1.6900000000000002</v>
      </c>
      <c r="D5" s="14">
        <f t="shared" ref="D5:D33" si="0">$D$34</f>
        <v>1.0334482758620689</v>
      </c>
      <c r="E5" s="14">
        <f t="shared" ref="E5:E33" si="1">$E$35</f>
        <v>3.3793758620689651</v>
      </c>
      <c r="F5" s="14">
        <f t="shared" ref="F5:F33" si="2">$E$36</f>
        <v>0</v>
      </c>
      <c r="G5" s="14">
        <f t="shared" ref="G5:G33" si="3">B5</f>
        <v>3.66</v>
      </c>
      <c r="H5" s="14">
        <f t="shared" ref="H5:H33" si="4">$H$34</f>
        <v>2.8083333333333336</v>
      </c>
      <c r="I5" s="14">
        <f t="shared" ref="I5:I33" si="5">$I$35</f>
        <v>5.5573057471264367</v>
      </c>
      <c r="J5" s="14">
        <f t="shared" ref="J5:J33" si="6">$I$36</f>
        <v>5.9360919540230039E-2</v>
      </c>
    </row>
    <row r="6" spans="1:10" ht="15" x14ac:dyDescent="0.25">
      <c r="A6" s="2">
        <v>43649</v>
      </c>
      <c r="B6" s="1">
        <v>2.62</v>
      </c>
      <c r="C6" s="14">
        <f t="shared" ref="C6:C33" si="7">ABS(B6-B5)</f>
        <v>1.04</v>
      </c>
      <c r="D6" s="14">
        <f t="shared" si="0"/>
        <v>1.0334482758620689</v>
      </c>
      <c r="E6" s="14">
        <f t="shared" si="1"/>
        <v>3.3793758620689651</v>
      </c>
      <c r="F6" s="14">
        <f t="shared" si="2"/>
        <v>0</v>
      </c>
      <c r="G6" s="14">
        <f t="shared" si="3"/>
        <v>2.62</v>
      </c>
      <c r="H6" s="14">
        <f t="shared" si="4"/>
        <v>2.8083333333333336</v>
      </c>
      <c r="I6" s="14">
        <f t="shared" si="5"/>
        <v>5.5573057471264367</v>
      </c>
      <c r="J6" s="14">
        <f t="shared" si="6"/>
        <v>5.9360919540230039E-2</v>
      </c>
    </row>
    <row r="7" spans="1:10" ht="15" x14ac:dyDescent="0.25">
      <c r="A7" s="2">
        <v>43651</v>
      </c>
      <c r="B7" s="1">
        <v>3.18</v>
      </c>
      <c r="C7" s="14">
        <f t="shared" si="7"/>
        <v>0.56000000000000005</v>
      </c>
      <c r="D7" s="14">
        <f t="shared" si="0"/>
        <v>1.0334482758620689</v>
      </c>
      <c r="E7" s="14">
        <f t="shared" si="1"/>
        <v>3.3793758620689651</v>
      </c>
      <c r="F7" s="14">
        <f t="shared" si="2"/>
        <v>0</v>
      </c>
      <c r="G7" s="14">
        <f t="shared" si="3"/>
        <v>3.18</v>
      </c>
      <c r="H7" s="14">
        <f t="shared" si="4"/>
        <v>2.8083333333333336</v>
      </c>
      <c r="I7" s="14">
        <f t="shared" si="5"/>
        <v>5.5573057471264367</v>
      </c>
      <c r="J7" s="14">
        <f t="shared" si="6"/>
        <v>5.9360919540230039E-2</v>
      </c>
    </row>
    <row r="8" spans="1:10" ht="15" x14ac:dyDescent="0.25">
      <c r="A8" s="2">
        <v>43654</v>
      </c>
      <c r="B8" s="1">
        <v>2.81</v>
      </c>
      <c r="C8" s="14">
        <f t="shared" si="7"/>
        <v>0.37000000000000011</v>
      </c>
      <c r="D8" s="14">
        <f t="shared" si="0"/>
        <v>1.0334482758620689</v>
      </c>
      <c r="E8" s="14">
        <f t="shared" si="1"/>
        <v>3.3793758620689651</v>
      </c>
      <c r="F8" s="14">
        <f t="shared" si="2"/>
        <v>0</v>
      </c>
      <c r="G8" s="14">
        <f t="shared" si="3"/>
        <v>2.81</v>
      </c>
      <c r="H8" s="14">
        <f t="shared" si="4"/>
        <v>2.8083333333333336</v>
      </c>
      <c r="I8" s="14">
        <f t="shared" si="5"/>
        <v>5.5573057471264367</v>
      </c>
      <c r="J8" s="14">
        <f t="shared" si="6"/>
        <v>5.9360919540230039E-2</v>
      </c>
    </row>
    <row r="9" spans="1:10" ht="15" x14ac:dyDescent="0.25">
      <c r="A9" s="2">
        <v>43655</v>
      </c>
      <c r="B9" s="1">
        <v>2.61</v>
      </c>
      <c r="C9" s="14">
        <f t="shared" si="7"/>
        <v>0.20000000000000018</v>
      </c>
      <c r="D9" s="14">
        <f t="shared" si="0"/>
        <v>1.0334482758620689</v>
      </c>
      <c r="E9" s="14">
        <f t="shared" si="1"/>
        <v>3.3793758620689651</v>
      </c>
      <c r="F9" s="14">
        <f t="shared" si="2"/>
        <v>0</v>
      </c>
      <c r="G9" s="14">
        <f t="shared" si="3"/>
        <v>2.61</v>
      </c>
      <c r="H9" s="14">
        <f t="shared" si="4"/>
        <v>2.8083333333333336</v>
      </c>
      <c r="I9" s="14">
        <f t="shared" si="5"/>
        <v>5.5573057471264367</v>
      </c>
      <c r="J9" s="14">
        <f t="shared" si="6"/>
        <v>5.9360919540230039E-2</v>
      </c>
    </row>
    <row r="10" spans="1:10" ht="15" x14ac:dyDescent="0.25">
      <c r="A10" s="2">
        <v>43656</v>
      </c>
      <c r="B10" s="1">
        <v>2.35</v>
      </c>
      <c r="C10" s="14">
        <f t="shared" si="7"/>
        <v>0.25999999999999979</v>
      </c>
      <c r="D10" s="14">
        <f t="shared" si="0"/>
        <v>1.0334482758620689</v>
      </c>
      <c r="E10" s="14">
        <f t="shared" si="1"/>
        <v>3.3793758620689651</v>
      </c>
      <c r="F10" s="14">
        <f t="shared" si="2"/>
        <v>0</v>
      </c>
      <c r="G10" s="14">
        <f t="shared" si="3"/>
        <v>2.35</v>
      </c>
      <c r="H10" s="14">
        <f t="shared" si="4"/>
        <v>2.8083333333333336</v>
      </c>
      <c r="I10" s="14">
        <f t="shared" si="5"/>
        <v>5.5573057471264367</v>
      </c>
      <c r="J10" s="14">
        <f t="shared" si="6"/>
        <v>5.9360919540230039E-2</v>
      </c>
    </row>
    <row r="11" spans="1:10" ht="15" x14ac:dyDescent="0.25">
      <c r="A11" s="2">
        <v>43657</v>
      </c>
      <c r="B11" s="1">
        <v>4.05</v>
      </c>
      <c r="C11" s="14">
        <f t="shared" si="7"/>
        <v>1.6999999999999997</v>
      </c>
      <c r="D11" s="14">
        <f t="shared" si="0"/>
        <v>1.0334482758620689</v>
      </c>
      <c r="E11" s="14">
        <f t="shared" si="1"/>
        <v>3.3793758620689651</v>
      </c>
      <c r="F11" s="14">
        <f t="shared" si="2"/>
        <v>0</v>
      </c>
      <c r="G11" s="14">
        <f t="shared" si="3"/>
        <v>4.05</v>
      </c>
      <c r="H11" s="14">
        <f t="shared" si="4"/>
        <v>2.8083333333333336</v>
      </c>
      <c r="I11" s="14">
        <f t="shared" si="5"/>
        <v>5.5573057471264367</v>
      </c>
      <c r="J11" s="14">
        <f t="shared" si="6"/>
        <v>5.9360919540230039E-2</v>
      </c>
    </row>
    <row r="12" spans="1:10" ht="15" x14ac:dyDescent="0.25">
      <c r="A12" s="2">
        <v>43658</v>
      </c>
      <c r="B12" s="1">
        <v>2.61</v>
      </c>
      <c r="C12" s="14">
        <f t="shared" si="7"/>
        <v>1.44</v>
      </c>
      <c r="D12" s="14">
        <f t="shared" si="0"/>
        <v>1.0334482758620689</v>
      </c>
      <c r="E12" s="14">
        <f t="shared" si="1"/>
        <v>3.3793758620689651</v>
      </c>
      <c r="F12" s="14">
        <f t="shared" si="2"/>
        <v>0</v>
      </c>
      <c r="G12" s="14">
        <f t="shared" si="3"/>
        <v>2.61</v>
      </c>
      <c r="H12" s="14">
        <f t="shared" si="4"/>
        <v>2.8083333333333336</v>
      </c>
      <c r="I12" s="14">
        <f t="shared" si="5"/>
        <v>5.5573057471264367</v>
      </c>
      <c r="J12" s="14">
        <f t="shared" si="6"/>
        <v>5.9360919540230039E-2</v>
      </c>
    </row>
    <row r="13" spans="1:10" ht="15" x14ac:dyDescent="0.25">
      <c r="A13" s="2">
        <v>43661</v>
      </c>
      <c r="B13" s="1">
        <v>2.61</v>
      </c>
      <c r="C13" s="14">
        <f t="shared" si="7"/>
        <v>0</v>
      </c>
      <c r="D13" s="14">
        <f t="shared" si="0"/>
        <v>1.0334482758620689</v>
      </c>
      <c r="E13" s="14">
        <f t="shared" si="1"/>
        <v>3.3793758620689651</v>
      </c>
      <c r="F13" s="14">
        <f t="shared" si="2"/>
        <v>0</v>
      </c>
      <c r="G13" s="14">
        <f t="shared" si="3"/>
        <v>2.61</v>
      </c>
      <c r="H13" s="14">
        <f t="shared" si="4"/>
        <v>2.8083333333333336</v>
      </c>
      <c r="I13" s="14">
        <f t="shared" si="5"/>
        <v>5.5573057471264367</v>
      </c>
      <c r="J13" s="14">
        <f t="shared" si="6"/>
        <v>5.9360919540230039E-2</v>
      </c>
    </row>
    <row r="14" spans="1:10" ht="15" x14ac:dyDescent="0.25">
      <c r="A14" s="2">
        <v>43662</v>
      </c>
      <c r="B14" s="1">
        <v>3.07</v>
      </c>
      <c r="C14" s="14">
        <f t="shared" si="7"/>
        <v>0.45999999999999996</v>
      </c>
      <c r="D14" s="14">
        <f t="shared" si="0"/>
        <v>1.0334482758620689</v>
      </c>
      <c r="E14" s="14">
        <f t="shared" si="1"/>
        <v>3.3793758620689651</v>
      </c>
      <c r="F14" s="14">
        <f t="shared" si="2"/>
        <v>0</v>
      </c>
      <c r="G14" s="14">
        <f t="shared" si="3"/>
        <v>3.07</v>
      </c>
      <c r="H14" s="14">
        <f t="shared" si="4"/>
        <v>2.8083333333333336</v>
      </c>
      <c r="I14" s="14">
        <f t="shared" si="5"/>
        <v>5.5573057471264367</v>
      </c>
      <c r="J14" s="14">
        <f t="shared" si="6"/>
        <v>5.9360919540230039E-2</v>
      </c>
    </row>
    <row r="15" spans="1:10" ht="15" x14ac:dyDescent="0.25">
      <c r="A15" s="2">
        <v>43663</v>
      </c>
      <c r="B15" s="1">
        <v>3.85</v>
      </c>
      <c r="C15" s="14">
        <f t="shared" si="7"/>
        <v>0.78000000000000025</v>
      </c>
      <c r="D15" s="14">
        <f t="shared" si="0"/>
        <v>1.0334482758620689</v>
      </c>
      <c r="E15" s="14">
        <f t="shared" si="1"/>
        <v>3.3793758620689651</v>
      </c>
      <c r="F15" s="14">
        <f t="shared" si="2"/>
        <v>0</v>
      </c>
      <c r="G15" s="14">
        <f t="shared" si="3"/>
        <v>3.85</v>
      </c>
      <c r="H15" s="14">
        <f t="shared" si="4"/>
        <v>2.8083333333333336</v>
      </c>
      <c r="I15" s="14">
        <f t="shared" si="5"/>
        <v>5.5573057471264367</v>
      </c>
      <c r="J15" s="14">
        <f t="shared" si="6"/>
        <v>5.9360919540230039E-2</v>
      </c>
    </row>
    <row r="16" spans="1:10" ht="15" x14ac:dyDescent="0.25">
      <c r="A16" s="2">
        <v>43664</v>
      </c>
      <c r="B16" s="1">
        <v>2.99</v>
      </c>
      <c r="C16" s="14">
        <f t="shared" si="7"/>
        <v>0.85999999999999988</v>
      </c>
      <c r="D16" s="14">
        <f t="shared" si="0"/>
        <v>1.0334482758620689</v>
      </c>
      <c r="E16" s="14">
        <f t="shared" si="1"/>
        <v>3.3793758620689651</v>
      </c>
      <c r="F16" s="14">
        <f t="shared" si="2"/>
        <v>0</v>
      </c>
      <c r="G16" s="14">
        <f t="shared" si="3"/>
        <v>2.99</v>
      </c>
      <c r="H16" s="14">
        <f t="shared" si="4"/>
        <v>2.8083333333333336</v>
      </c>
      <c r="I16" s="14">
        <f t="shared" si="5"/>
        <v>5.5573057471264367</v>
      </c>
      <c r="J16" s="14">
        <f t="shared" si="6"/>
        <v>5.9360919540230039E-2</v>
      </c>
    </row>
    <row r="17" spans="1:10" ht="15" x14ac:dyDescent="0.25">
      <c r="A17" s="2">
        <v>43665</v>
      </c>
      <c r="B17" s="1">
        <v>3</v>
      </c>
      <c r="C17" s="14">
        <f t="shared" si="7"/>
        <v>9.9999999999997868E-3</v>
      </c>
      <c r="D17" s="14">
        <f t="shared" si="0"/>
        <v>1.0334482758620689</v>
      </c>
      <c r="E17" s="14">
        <f t="shared" si="1"/>
        <v>3.3793758620689651</v>
      </c>
      <c r="F17" s="14">
        <f t="shared" si="2"/>
        <v>0</v>
      </c>
      <c r="G17" s="14">
        <f t="shared" si="3"/>
        <v>3</v>
      </c>
      <c r="H17" s="14">
        <f t="shared" si="4"/>
        <v>2.8083333333333336</v>
      </c>
      <c r="I17" s="14">
        <f t="shared" si="5"/>
        <v>5.5573057471264367</v>
      </c>
      <c r="J17" s="14">
        <f t="shared" si="6"/>
        <v>5.9360919540230039E-2</v>
      </c>
    </row>
    <row r="18" spans="1:10" ht="15" x14ac:dyDescent="0.25">
      <c r="A18" s="2">
        <v>43668</v>
      </c>
      <c r="B18" s="1">
        <v>1.65</v>
      </c>
      <c r="C18" s="14">
        <f t="shared" si="7"/>
        <v>1.35</v>
      </c>
      <c r="D18" s="14">
        <f t="shared" si="0"/>
        <v>1.0334482758620689</v>
      </c>
      <c r="E18" s="14">
        <f t="shared" si="1"/>
        <v>3.3793758620689651</v>
      </c>
      <c r="F18" s="14">
        <f t="shared" si="2"/>
        <v>0</v>
      </c>
      <c r="G18" s="14">
        <f t="shared" si="3"/>
        <v>1.65</v>
      </c>
      <c r="H18" s="14">
        <f t="shared" si="4"/>
        <v>2.8083333333333336</v>
      </c>
      <c r="I18" s="14">
        <f t="shared" si="5"/>
        <v>5.5573057471264367</v>
      </c>
      <c r="J18" s="14">
        <f t="shared" si="6"/>
        <v>5.9360919540230039E-2</v>
      </c>
    </row>
    <row r="19" spans="1:10" ht="15" x14ac:dyDescent="0.25">
      <c r="A19" s="2">
        <v>43669</v>
      </c>
      <c r="B19" s="1">
        <v>3.79</v>
      </c>
      <c r="C19" s="14">
        <f t="shared" si="7"/>
        <v>2.14</v>
      </c>
      <c r="D19" s="14">
        <f t="shared" si="0"/>
        <v>1.0334482758620689</v>
      </c>
      <c r="E19" s="14">
        <f t="shared" si="1"/>
        <v>3.3793758620689651</v>
      </c>
      <c r="F19" s="14">
        <f t="shared" si="2"/>
        <v>0</v>
      </c>
      <c r="G19" s="14">
        <f t="shared" si="3"/>
        <v>3.79</v>
      </c>
      <c r="H19" s="14">
        <f t="shared" si="4"/>
        <v>2.8083333333333336</v>
      </c>
      <c r="I19" s="14">
        <f t="shared" si="5"/>
        <v>5.5573057471264367</v>
      </c>
      <c r="J19" s="14">
        <f t="shared" si="6"/>
        <v>5.9360919540230039E-2</v>
      </c>
    </row>
    <row r="20" spans="1:10" ht="15" x14ac:dyDescent="0.25">
      <c r="A20" s="2">
        <v>43670</v>
      </c>
      <c r="B20" s="1">
        <v>3.24</v>
      </c>
      <c r="C20" s="14">
        <f t="shared" si="7"/>
        <v>0.54999999999999982</v>
      </c>
      <c r="D20" s="14">
        <f t="shared" si="0"/>
        <v>1.0334482758620689</v>
      </c>
      <c r="E20" s="14">
        <f t="shared" si="1"/>
        <v>3.3793758620689651</v>
      </c>
      <c r="F20" s="14">
        <f t="shared" si="2"/>
        <v>0</v>
      </c>
      <c r="G20" s="14">
        <f t="shared" si="3"/>
        <v>3.24</v>
      </c>
      <c r="H20" s="14">
        <f t="shared" si="4"/>
        <v>2.8083333333333336</v>
      </c>
      <c r="I20" s="14">
        <f t="shared" si="5"/>
        <v>5.5573057471264367</v>
      </c>
      <c r="J20" s="14">
        <f t="shared" si="6"/>
        <v>5.9360919540230039E-2</v>
      </c>
    </row>
    <row r="21" spans="1:10" ht="15" x14ac:dyDescent="0.25">
      <c r="A21" s="2">
        <v>43671</v>
      </c>
      <c r="B21" s="1">
        <v>1.82</v>
      </c>
      <c r="C21" s="14">
        <f t="shared" si="7"/>
        <v>1.4200000000000002</v>
      </c>
      <c r="D21" s="14">
        <f t="shared" si="0"/>
        <v>1.0334482758620689</v>
      </c>
      <c r="E21" s="14">
        <f t="shared" si="1"/>
        <v>3.3793758620689651</v>
      </c>
      <c r="F21" s="14">
        <f t="shared" si="2"/>
        <v>0</v>
      </c>
      <c r="G21" s="14">
        <f t="shared" si="3"/>
        <v>1.82</v>
      </c>
      <c r="H21" s="14">
        <f t="shared" si="4"/>
        <v>2.8083333333333336</v>
      </c>
      <c r="I21" s="14">
        <f t="shared" si="5"/>
        <v>5.5573057471264367</v>
      </c>
      <c r="J21" s="14">
        <f t="shared" si="6"/>
        <v>5.9360919540230039E-2</v>
      </c>
    </row>
    <row r="22" spans="1:10" ht="15" x14ac:dyDescent="0.25">
      <c r="A22" s="2">
        <v>43672</v>
      </c>
      <c r="B22" s="1">
        <v>4.9400000000000004</v>
      </c>
      <c r="C22" s="14">
        <f t="shared" si="7"/>
        <v>3.12</v>
      </c>
      <c r="D22" s="14">
        <f t="shared" si="0"/>
        <v>1.0334482758620689</v>
      </c>
      <c r="E22" s="14">
        <f t="shared" si="1"/>
        <v>3.3793758620689651</v>
      </c>
      <c r="F22" s="14">
        <f t="shared" si="2"/>
        <v>0</v>
      </c>
      <c r="G22" s="14">
        <f t="shared" si="3"/>
        <v>4.9400000000000004</v>
      </c>
      <c r="H22" s="14">
        <f t="shared" si="4"/>
        <v>2.8083333333333336</v>
      </c>
      <c r="I22" s="14">
        <f t="shared" si="5"/>
        <v>5.5573057471264367</v>
      </c>
      <c r="J22" s="14">
        <f t="shared" si="6"/>
        <v>5.9360919540230039E-2</v>
      </c>
    </row>
    <row r="23" spans="1:10" ht="15" x14ac:dyDescent="0.25">
      <c r="A23" s="2">
        <v>43675</v>
      </c>
      <c r="B23" s="1">
        <v>2.15</v>
      </c>
      <c r="C23" s="14">
        <f t="shared" si="7"/>
        <v>2.7900000000000005</v>
      </c>
      <c r="D23" s="14">
        <f t="shared" si="0"/>
        <v>1.0334482758620689</v>
      </c>
      <c r="E23" s="14">
        <f t="shared" si="1"/>
        <v>3.3793758620689651</v>
      </c>
      <c r="F23" s="14">
        <f t="shared" si="2"/>
        <v>0</v>
      </c>
      <c r="G23" s="14">
        <f t="shared" si="3"/>
        <v>2.15</v>
      </c>
      <c r="H23" s="14">
        <f t="shared" si="4"/>
        <v>2.8083333333333336</v>
      </c>
      <c r="I23" s="14">
        <f t="shared" si="5"/>
        <v>5.5573057471264367</v>
      </c>
      <c r="J23" s="14">
        <f t="shared" si="6"/>
        <v>5.9360919540230039E-2</v>
      </c>
    </row>
    <row r="24" spans="1:10" ht="15" x14ac:dyDescent="0.25">
      <c r="A24" s="2">
        <v>43676</v>
      </c>
      <c r="B24" s="1">
        <v>2.1</v>
      </c>
      <c r="C24" s="14">
        <f t="shared" si="7"/>
        <v>4.9999999999999822E-2</v>
      </c>
      <c r="D24" s="14">
        <f t="shared" si="0"/>
        <v>1.0334482758620689</v>
      </c>
      <c r="E24" s="14">
        <f t="shared" si="1"/>
        <v>3.3793758620689651</v>
      </c>
      <c r="F24" s="14">
        <f t="shared" si="2"/>
        <v>0</v>
      </c>
      <c r="G24" s="14">
        <f t="shared" si="3"/>
        <v>2.1</v>
      </c>
      <c r="H24" s="14">
        <f t="shared" si="4"/>
        <v>2.8083333333333336</v>
      </c>
      <c r="I24" s="14">
        <f t="shared" si="5"/>
        <v>5.5573057471264367</v>
      </c>
      <c r="J24" s="14">
        <f t="shared" si="6"/>
        <v>5.9360919540230039E-2</v>
      </c>
    </row>
    <row r="25" spans="1:10" x14ac:dyDescent="0.3">
      <c r="A25" s="2">
        <v>43677</v>
      </c>
      <c r="B25" s="1">
        <v>1.52</v>
      </c>
      <c r="C25" s="14">
        <f t="shared" si="7"/>
        <v>0.58000000000000007</v>
      </c>
      <c r="D25" s="14">
        <f t="shared" si="0"/>
        <v>1.0334482758620689</v>
      </c>
      <c r="E25" s="14">
        <f t="shared" si="1"/>
        <v>3.3793758620689651</v>
      </c>
      <c r="F25" s="14">
        <f t="shared" si="2"/>
        <v>0</v>
      </c>
      <c r="G25" s="14">
        <f t="shared" si="3"/>
        <v>1.52</v>
      </c>
      <c r="H25" s="14">
        <f t="shared" si="4"/>
        <v>2.8083333333333336</v>
      </c>
      <c r="I25" s="14">
        <f t="shared" si="5"/>
        <v>5.5573057471264367</v>
      </c>
      <c r="J25" s="14">
        <f t="shared" si="6"/>
        <v>5.9360919540230039E-2</v>
      </c>
    </row>
    <row r="26" spans="1:10" x14ac:dyDescent="0.3">
      <c r="A26" s="2">
        <v>43678</v>
      </c>
      <c r="B26" s="1">
        <v>4.18</v>
      </c>
      <c r="C26" s="14">
        <f t="shared" si="7"/>
        <v>2.6599999999999997</v>
      </c>
      <c r="D26" s="14">
        <f t="shared" si="0"/>
        <v>1.0334482758620689</v>
      </c>
      <c r="E26" s="14">
        <f t="shared" si="1"/>
        <v>3.3793758620689651</v>
      </c>
      <c r="F26" s="14">
        <f t="shared" si="2"/>
        <v>0</v>
      </c>
      <c r="G26" s="14">
        <f t="shared" si="3"/>
        <v>4.18</v>
      </c>
      <c r="H26" s="14">
        <f t="shared" si="4"/>
        <v>2.8083333333333336</v>
      </c>
      <c r="I26" s="14">
        <f t="shared" si="5"/>
        <v>5.5573057471264367</v>
      </c>
      <c r="J26" s="14">
        <f t="shared" si="6"/>
        <v>5.9360919540230039E-2</v>
      </c>
    </row>
    <row r="27" spans="1:10" x14ac:dyDescent="0.3">
      <c r="A27" s="2">
        <v>43679</v>
      </c>
      <c r="B27" s="1">
        <v>3.02</v>
      </c>
      <c r="C27" s="14">
        <f t="shared" si="7"/>
        <v>1.1599999999999997</v>
      </c>
      <c r="D27" s="14">
        <f t="shared" si="0"/>
        <v>1.0334482758620689</v>
      </c>
      <c r="E27" s="14">
        <f t="shared" si="1"/>
        <v>3.3793758620689651</v>
      </c>
      <c r="F27" s="14">
        <f t="shared" si="2"/>
        <v>0</v>
      </c>
      <c r="G27" s="14">
        <f t="shared" si="3"/>
        <v>3.02</v>
      </c>
      <c r="H27" s="14">
        <f t="shared" si="4"/>
        <v>2.8083333333333336</v>
      </c>
      <c r="I27" s="14">
        <f t="shared" si="5"/>
        <v>5.5573057471264367</v>
      </c>
      <c r="J27" s="14">
        <f t="shared" si="6"/>
        <v>5.9360919540230039E-2</v>
      </c>
    </row>
    <row r="28" spans="1:10" x14ac:dyDescent="0.3">
      <c r="A28" s="2">
        <v>43682</v>
      </c>
      <c r="B28" s="1">
        <v>2.1</v>
      </c>
      <c r="C28" s="14">
        <f t="shared" si="7"/>
        <v>0.91999999999999993</v>
      </c>
      <c r="D28" s="14">
        <f t="shared" si="0"/>
        <v>1.0334482758620689</v>
      </c>
      <c r="E28" s="14">
        <f t="shared" si="1"/>
        <v>3.3793758620689651</v>
      </c>
      <c r="F28" s="14">
        <f t="shared" si="2"/>
        <v>0</v>
      </c>
      <c r="G28" s="14">
        <f t="shared" si="3"/>
        <v>2.1</v>
      </c>
      <c r="H28" s="14">
        <f t="shared" si="4"/>
        <v>2.8083333333333336</v>
      </c>
      <c r="I28" s="14">
        <f t="shared" si="5"/>
        <v>5.5573057471264367</v>
      </c>
      <c r="J28" s="14">
        <f t="shared" si="6"/>
        <v>5.9360919540230039E-2</v>
      </c>
    </row>
    <row r="29" spans="1:10" x14ac:dyDescent="0.3">
      <c r="A29" s="2">
        <v>43683</v>
      </c>
      <c r="B29" s="1">
        <v>2.91</v>
      </c>
      <c r="C29" s="14">
        <f t="shared" si="7"/>
        <v>0.81</v>
      </c>
      <c r="D29" s="14">
        <f t="shared" si="0"/>
        <v>1.0334482758620689</v>
      </c>
      <c r="E29" s="14">
        <f t="shared" si="1"/>
        <v>3.3793758620689651</v>
      </c>
      <c r="F29" s="14">
        <f t="shared" si="2"/>
        <v>0</v>
      </c>
      <c r="G29" s="14">
        <f t="shared" si="3"/>
        <v>2.91</v>
      </c>
      <c r="H29" s="14">
        <f t="shared" si="4"/>
        <v>2.8083333333333336</v>
      </c>
      <c r="I29" s="14">
        <f t="shared" si="5"/>
        <v>5.5573057471264367</v>
      </c>
      <c r="J29" s="14">
        <f t="shared" si="6"/>
        <v>5.9360919540230039E-2</v>
      </c>
    </row>
    <row r="30" spans="1:10" x14ac:dyDescent="0.3">
      <c r="A30" s="2">
        <v>43684</v>
      </c>
      <c r="B30" s="1">
        <v>2.12</v>
      </c>
      <c r="C30" s="14">
        <f t="shared" si="7"/>
        <v>0.79</v>
      </c>
      <c r="D30" s="14">
        <f t="shared" si="0"/>
        <v>1.0334482758620689</v>
      </c>
      <c r="E30" s="14">
        <f t="shared" si="1"/>
        <v>3.3793758620689651</v>
      </c>
      <c r="F30" s="14">
        <f t="shared" si="2"/>
        <v>0</v>
      </c>
      <c r="G30" s="14">
        <f t="shared" si="3"/>
        <v>2.12</v>
      </c>
      <c r="H30" s="14">
        <f t="shared" si="4"/>
        <v>2.8083333333333336</v>
      </c>
      <c r="I30" s="14">
        <f t="shared" si="5"/>
        <v>5.5573057471264367</v>
      </c>
      <c r="J30" s="14">
        <f t="shared" si="6"/>
        <v>5.9360919540230039E-2</v>
      </c>
    </row>
    <row r="31" spans="1:10" x14ac:dyDescent="0.3">
      <c r="A31" s="2">
        <v>43685</v>
      </c>
      <c r="B31" s="1">
        <v>3.07</v>
      </c>
      <c r="C31" s="14">
        <f t="shared" si="7"/>
        <v>0.94999999999999973</v>
      </c>
      <c r="D31" s="14">
        <f t="shared" si="0"/>
        <v>1.0334482758620689</v>
      </c>
      <c r="E31" s="14">
        <f t="shared" si="1"/>
        <v>3.3793758620689651</v>
      </c>
      <c r="F31" s="14">
        <f t="shared" si="2"/>
        <v>0</v>
      </c>
      <c r="G31" s="14">
        <f t="shared" si="3"/>
        <v>3.07</v>
      </c>
      <c r="H31" s="14">
        <f t="shared" si="4"/>
        <v>2.8083333333333336</v>
      </c>
      <c r="I31" s="14">
        <f t="shared" si="5"/>
        <v>5.5573057471264367</v>
      </c>
      <c r="J31" s="14">
        <f t="shared" si="6"/>
        <v>5.9360919540230039E-2</v>
      </c>
    </row>
    <row r="32" spans="1:10" x14ac:dyDescent="0.3">
      <c r="A32" s="2">
        <v>43686</v>
      </c>
      <c r="B32" s="1">
        <v>3.2</v>
      </c>
      <c r="C32" s="14">
        <f t="shared" si="7"/>
        <v>0.13000000000000034</v>
      </c>
      <c r="D32" s="14">
        <f t="shared" si="0"/>
        <v>1.0334482758620689</v>
      </c>
      <c r="E32" s="14">
        <f t="shared" si="1"/>
        <v>3.3793758620689651</v>
      </c>
      <c r="F32" s="14">
        <f t="shared" si="2"/>
        <v>0</v>
      </c>
      <c r="G32" s="14">
        <f t="shared" si="3"/>
        <v>3.2</v>
      </c>
      <c r="H32" s="14">
        <f t="shared" si="4"/>
        <v>2.8083333333333336</v>
      </c>
      <c r="I32" s="14">
        <f t="shared" si="5"/>
        <v>5.5573057471264367</v>
      </c>
      <c r="J32" s="14">
        <f t="shared" si="6"/>
        <v>5.9360919540230039E-2</v>
      </c>
    </row>
    <row r="33" spans="1:10" x14ac:dyDescent="0.3">
      <c r="A33" s="2">
        <v>43689</v>
      </c>
      <c r="B33" s="1">
        <v>2.02</v>
      </c>
      <c r="C33" s="17">
        <f t="shared" si="7"/>
        <v>1.1800000000000002</v>
      </c>
      <c r="D33" s="17">
        <f t="shared" si="0"/>
        <v>1.0334482758620689</v>
      </c>
      <c r="E33" s="17">
        <f t="shared" si="1"/>
        <v>3.3793758620689651</v>
      </c>
      <c r="F33" s="17">
        <f t="shared" si="2"/>
        <v>0</v>
      </c>
      <c r="G33" s="17">
        <f t="shared" si="3"/>
        <v>2.02</v>
      </c>
      <c r="H33" s="17">
        <f t="shared" si="4"/>
        <v>2.8083333333333336</v>
      </c>
      <c r="I33" s="17">
        <f t="shared" si="5"/>
        <v>5.5573057471264367</v>
      </c>
      <c r="J33" s="17">
        <f t="shared" si="6"/>
        <v>5.9360919540230039E-2</v>
      </c>
    </row>
    <row r="34" spans="1:10" ht="15" thickBot="1" x14ac:dyDescent="0.35">
      <c r="C34" t="s">
        <v>70</v>
      </c>
      <c r="D34" s="18">
        <f>AVERAGE(C5:C33)</f>
        <v>1.0334482758620689</v>
      </c>
      <c r="E34" s="19"/>
      <c r="G34" t="s">
        <v>75</v>
      </c>
      <c r="H34" s="18">
        <f>AVERAGE(G4:G9)</f>
        <v>2.8083333333333336</v>
      </c>
    </row>
    <row r="35" spans="1:10" x14ac:dyDescent="0.3">
      <c r="C35" t="s">
        <v>78</v>
      </c>
      <c r="E35">
        <f>3.27*D34</f>
        <v>3.3793758620689651</v>
      </c>
      <c r="G35" t="s">
        <v>76</v>
      </c>
      <c r="I35">
        <f>H34+D34*2.66</f>
        <v>5.5573057471264367</v>
      </c>
    </row>
    <row r="36" spans="1:10" x14ac:dyDescent="0.3">
      <c r="C36" t="s">
        <v>79</v>
      </c>
      <c r="E36">
        <f>0*D34</f>
        <v>0</v>
      </c>
      <c r="G36" t="s">
        <v>77</v>
      </c>
      <c r="I36">
        <f>H34-D34*2.66</f>
        <v>5.9360919540230039E-2</v>
      </c>
    </row>
  </sheetData>
  <mergeCells count="2">
    <mergeCell ref="C2:F2"/>
    <mergeCell ref="G2:J2"/>
  </mergeCells>
  <conditionalFormatting sqref="B4:B33">
    <cfRule type="cellIs" dxfId="2" priority="1" operator="greaterThan">
      <formula>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V18" sqref="V18"/>
    </sheetView>
  </sheetViews>
  <sheetFormatPr defaultRowHeight="14.4" x14ac:dyDescent="0.3"/>
  <sheetData>
    <row r="1" spans="1:10" ht="15" x14ac:dyDescent="0.25">
      <c r="B1" s="12" t="s">
        <v>65</v>
      </c>
    </row>
    <row r="2" spans="1:10" ht="15" x14ac:dyDescent="0.25">
      <c r="B2" t="s">
        <v>66</v>
      </c>
      <c r="C2" s="22" t="s">
        <v>67</v>
      </c>
      <c r="D2" s="23"/>
      <c r="E2" s="23"/>
      <c r="F2" s="24"/>
      <c r="G2" s="22" t="s">
        <v>68</v>
      </c>
      <c r="H2" s="25"/>
      <c r="I2" s="25"/>
      <c r="J2" s="26"/>
    </row>
    <row r="3" spans="1:10" ht="15" x14ac:dyDescent="0.25">
      <c r="A3" s="1" t="s">
        <v>0</v>
      </c>
      <c r="B3" s="1" t="s">
        <v>14</v>
      </c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3" t="s">
        <v>74</v>
      </c>
      <c r="I3" s="13" t="s">
        <v>71</v>
      </c>
      <c r="J3" s="13" t="s">
        <v>72</v>
      </c>
    </row>
    <row r="4" spans="1:10" ht="15" x14ac:dyDescent="0.25">
      <c r="A4" s="2">
        <v>43690</v>
      </c>
      <c r="B4" s="1">
        <v>3.05</v>
      </c>
      <c r="C4" s="14"/>
      <c r="D4" s="14">
        <f t="shared" ref="D4:D17" si="0">$D$18</f>
        <v>1.0923076923076924</v>
      </c>
      <c r="E4" s="14">
        <f>'Control chart Before'!$E$35</f>
        <v>3.3793758620689651</v>
      </c>
      <c r="F4" s="14">
        <f>'Control chart Before'!$E$36</f>
        <v>0</v>
      </c>
      <c r="G4" s="15">
        <f>B4</f>
        <v>3.05</v>
      </c>
      <c r="H4" s="14">
        <f t="shared" ref="H4:H17" si="1">$H$18</f>
        <v>3.4233333333333333</v>
      </c>
      <c r="I4" s="16">
        <f>'Control chart Before'!$I$35</f>
        <v>5.5573057471264367</v>
      </c>
      <c r="J4" s="14">
        <f>'Control chart Before'!$I$36</f>
        <v>5.9360919540230039E-2</v>
      </c>
    </row>
    <row r="5" spans="1:10" ht="15" x14ac:dyDescent="0.25">
      <c r="A5" s="2">
        <v>43691</v>
      </c>
      <c r="B5" s="1">
        <v>4.78</v>
      </c>
      <c r="C5" s="14">
        <f>ABS(B5-B4)</f>
        <v>1.7300000000000004</v>
      </c>
      <c r="D5" s="14">
        <f t="shared" si="0"/>
        <v>1.0923076923076924</v>
      </c>
      <c r="E5" s="14">
        <f>'Control chart Before'!$E$35</f>
        <v>3.3793758620689651</v>
      </c>
      <c r="F5" s="14">
        <f>'Control chart Before'!$E$36</f>
        <v>0</v>
      </c>
      <c r="G5" s="14">
        <f t="shared" ref="G5:G17" si="2">B5</f>
        <v>4.78</v>
      </c>
      <c r="H5" s="14">
        <f t="shared" si="1"/>
        <v>3.4233333333333333</v>
      </c>
      <c r="I5" s="14">
        <f>'Control chart Before'!$I$35</f>
        <v>5.5573057471264367</v>
      </c>
      <c r="J5" s="14">
        <f>'Control chart Before'!$I$36</f>
        <v>5.9360919540230039E-2</v>
      </c>
    </row>
    <row r="6" spans="1:10" ht="15" x14ac:dyDescent="0.25">
      <c r="A6" s="2">
        <v>43692</v>
      </c>
      <c r="B6" s="1">
        <v>3.12</v>
      </c>
      <c r="C6" s="14">
        <f t="shared" ref="C6:C17" si="3">ABS(B6-B5)</f>
        <v>1.6600000000000001</v>
      </c>
      <c r="D6" s="14">
        <f t="shared" si="0"/>
        <v>1.0923076923076924</v>
      </c>
      <c r="E6" s="14">
        <f>'Control chart Before'!$E$35</f>
        <v>3.3793758620689651</v>
      </c>
      <c r="F6" s="14">
        <f>'Control chart Before'!$E$36</f>
        <v>0</v>
      </c>
      <c r="G6" s="14">
        <f t="shared" si="2"/>
        <v>3.12</v>
      </c>
      <c r="H6" s="14">
        <f t="shared" si="1"/>
        <v>3.4233333333333333</v>
      </c>
      <c r="I6" s="14">
        <f>'Control chart Before'!$I$35</f>
        <v>5.5573057471264367</v>
      </c>
      <c r="J6" s="14">
        <f>'Control chart Before'!$I$36</f>
        <v>5.9360919540230039E-2</v>
      </c>
    </row>
    <row r="7" spans="1:10" ht="15" x14ac:dyDescent="0.25">
      <c r="A7" s="2">
        <v>43693</v>
      </c>
      <c r="B7" s="1">
        <v>4.49</v>
      </c>
      <c r="C7" s="14">
        <f t="shared" si="3"/>
        <v>1.37</v>
      </c>
      <c r="D7" s="14">
        <f t="shared" si="0"/>
        <v>1.0923076923076924</v>
      </c>
      <c r="E7" s="14">
        <f>'Control chart Before'!$E$35</f>
        <v>3.3793758620689651</v>
      </c>
      <c r="F7" s="14">
        <f>'Control chart Before'!$E$36</f>
        <v>0</v>
      </c>
      <c r="G7" s="14">
        <f t="shared" si="2"/>
        <v>4.49</v>
      </c>
      <c r="H7" s="14">
        <f t="shared" si="1"/>
        <v>3.4233333333333333</v>
      </c>
      <c r="I7" s="14">
        <f>'Control chart Before'!$I$35</f>
        <v>5.5573057471264367</v>
      </c>
      <c r="J7" s="14">
        <f>'Control chart Before'!$I$36</f>
        <v>5.9360919540230039E-2</v>
      </c>
    </row>
    <row r="8" spans="1:10" ht="15" x14ac:dyDescent="0.25">
      <c r="A8" s="2">
        <v>43696</v>
      </c>
      <c r="B8" s="1">
        <v>2.4300000000000002</v>
      </c>
      <c r="C8" s="14">
        <f t="shared" si="3"/>
        <v>2.06</v>
      </c>
      <c r="D8" s="14">
        <f t="shared" si="0"/>
        <v>1.0923076923076924</v>
      </c>
      <c r="E8" s="14">
        <f>'Control chart Before'!$E$35</f>
        <v>3.3793758620689651</v>
      </c>
      <c r="F8" s="14">
        <f>'Control chart Before'!$E$36</f>
        <v>0</v>
      </c>
      <c r="G8" s="14">
        <f t="shared" si="2"/>
        <v>2.4300000000000002</v>
      </c>
      <c r="H8" s="14">
        <f t="shared" si="1"/>
        <v>3.4233333333333333</v>
      </c>
      <c r="I8" s="14">
        <f>'Control chart Before'!$I$35</f>
        <v>5.5573057471264367</v>
      </c>
      <c r="J8" s="14">
        <f>'Control chart Before'!$I$36</f>
        <v>5.9360919540230039E-2</v>
      </c>
    </row>
    <row r="9" spans="1:10" ht="15" x14ac:dyDescent="0.25">
      <c r="A9" s="2">
        <v>43697</v>
      </c>
      <c r="B9" s="1">
        <v>2.67</v>
      </c>
      <c r="C9" s="14">
        <f t="shared" si="3"/>
        <v>0.23999999999999977</v>
      </c>
      <c r="D9" s="14">
        <f t="shared" si="0"/>
        <v>1.0923076923076924</v>
      </c>
      <c r="E9" s="14">
        <f>'Control chart Before'!$E$35</f>
        <v>3.3793758620689651</v>
      </c>
      <c r="F9" s="14">
        <f>'Control chart Before'!$E$36</f>
        <v>0</v>
      </c>
      <c r="G9" s="14">
        <f t="shared" si="2"/>
        <v>2.67</v>
      </c>
      <c r="H9" s="14">
        <f t="shared" si="1"/>
        <v>3.4233333333333333</v>
      </c>
      <c r="I9" s="14">
        <f>'Control chart Before'!$I$35</f>
        <v>5.5573057471264367</v>
      </c>
      <c r="J9" s="14">
        <f>'Control chart Before'!$I$36</f>
        <v>5.9360919540230039E-2</v>
      </c>
    </row>
    <row r="10" spans="1:10" ht="15" x14ac:dyDescent="0.25">
      <c r="A10" s="2">
        <v>43698</v>
      </c>
      <c r="B10" s="1">
        <v>4.4800000000000004</v>
      </c>
      <c r="C10" s="14">
        <f t="shared" si="3"/>
        <v>1.8100000000000005</v>
      </c>
      <c r="D10" s="14">
        <f t="shared" si="0"/>
        <v>1.0923076923076924</v>
      </c>
      <c r="E10" s="14">
        <f>'Control chart Before'!$E$35</f>
        <v>3.3793758620689651</v>
      </c>
      <c r="F10" s="14">
        <f>'Control chart Before'!$E$36</f>
        <v>0</v>
      </c>
      <c r="G10" s="14">
        <f t="shared" si="2"/>
        <v>4.4800000000000004</v>
      </c>
      <c r="H10" s="14">
        <f t="shared" si="1"/>
        <v>3.4233333333333333</v>
      </c>
      <c r="I10" s="14">
        <f>'Control chart Before'!$I$35</f>
        <v>5.5573057471264367</v>
      </c>
      <c r="J10" s="14">
        <f>'Control chart Before'!$I$36</f>
        <v>5.9360919540230039E-2</v>
      </c>
    </row>
    <row r="11" spans="1:10" ht="15" x14ac:dyDescent="0.25">
      <c r="A11" s="2">
        <v>43699</v>
      </c>
      <c r="B11" s="1">
        <v>4.1100000000000003</v>
      </c>
      <c r="C11" s="14">
        <f t="shared" si="3"/>
        <v>0.37000000000000011</v>
      </c>
      <c r="D11" s="14">
        <f t="shared" si="0"/>
        <v>1.0923076923076924</v>
      </c>
      <c r="E11" s="14">
        <f>'Control chart Before'!$E$35</f>
        <v>3.3793758620689651</v>
      </c>
      <c r="F11" s="14">
        <f>'Control chart Before'!$E$36</f>
        <v>0</v>
      </c>
      <c r="G11" s="14">
        <f t="shared" si="2"/>
        <v>4.1100000000000003</v>
      </c>
      <c r="H11" s="14">
        <f t="shared" si="1"/>
        <v>3.4233333333333333</v>
      </c>
      <c r="I11" s="14">
        <f>'Control chart Before'!$I$35</f>
        <v>5.5573057471264367</v>
      </c>
      <c r="J11" s="14">
        <f>'Control chart Before'!$I$36</f>
        <v>5.9360919540230039E-2</v>
      </c>
    </row>
    <row r="12" spans="1:10" ht="15" x14ac:dyDescent="0.25">
      <c r="A12" s="2">
        <v>43700</v>
      </c>
      <c r="B12" s="1">
        <v>3.87</v>
      </c>
      <c r="C12" s="14">
        <f t="shared" si="3"/>
        <v>0.24000000000000021</v>
      </c>
      <c r="D12" s="14">
        <f t="shared" si="0"/>
        <v>1.0923076923076924</v>
      </c>
      <c r="E12" s="14">
        <f>'Control chart Before'!$E$35</f>
        <v>3.3793758620689651</v>
      </c>
      <c r="F12" s="14">
        <f>'Control chart Before'!$E$36</f>
        <v>0</v>
      </c>
      <c r="G12" s="14">
        <f t="shared" si="2"/>
        <v>3.87</v>
      </c>
      <c r="H12" s="14">
        <f t="shared" si="1"/>
        <v>3.4233333333333333</v>
      </c>
      <c r="I12" s="14">
        <f>'Control chart Before'!$I$35</f>
        <v>5.5573057471264367</v>
      </c>
      <c r="J12" s="14">
        <f>'Control chart Before'!$I$36</f>
        <v>5.9360919540230039E-2</v>
      </c>
    </row>
    <row r="13" spans="1:10" ht="15" x14ac:dyDescent="0.25">
      <c r="A13" s="2">
        <v>43703</v>
      </c>
      <c r="B13" s="1">
        <v>2.52</v>
      </c>
      <c r="C13" s="14">
        <f t="shared" si="3"/>
        <v>1.35</v>
      </c>
      <c r="D13" s="14">
        <f t="shared" si="0"/>
        <v>1.0923076923076924</v>
      </c>
      <c r="E13" s="14">
        <f>'Control chart Before'!$E$35</f>
        <v>3.3793758620689651</v>
      </c>
      <c r="F13" s="14">
        <f>'Control chart Before'!$E$36</f>
        <v>0</v>
      </c>
      <c r="G13" s="14">
        <f t="shared" si="2"/>
        <v>2.52</v>
      </c>
      <c r="H13" s="14">
        <f t="shared" si="1"/>
        <v>3.4233333333333333</v>
      </c>
      <c r="I13" s="14">
        <f>'Control chart Before'!$I$35</f>
        <v>5.5573057471264367</v>
      </c>
      <c r="J13" s="14">
        <f>'Control chart Before'!$I$36</f>
        <v>5.9360919540230039E-2</v>
      </c>
    </row>
    <row r="14" spans="1:10" ht="15" x14ac:dyDescent="0.25">
      <c r="A14" s="2">
        <v>43704</v>
      </c>
      <c r="B14" s="1">
        <v>3.43</v>
      </c>
      <c r="C14" s="14">
        <f t="shared" si="3"/>
        <v>0.91000000000000014</v>
      </c>
      <c r="D14" s="14">
        <f t="shared" si="0"/>
        <v>1.0923076923076924</v>
      </c>
      <c r="E14" s="14">
        <f>'Control chart Before'!$E$35</f>
        <v>3.3793758620689651</v>
      </c>
      <c r="F14" s="14">
        <f>'Control chart Before'!$E$36</f>
        <v>0</v>
      </c>
      <c r="G14" s="14">
        <f t="shared" si="2"/>
        <v>3.43</v>
      </c>
      <c r="H14" s="14">
        <f t="shared" si="1"/>
        <v>3.4233333333333333</v>
      </c>
      <c r="I14" s="14">
        <f>'Control chart Before'!$I$35</f>
        <v>5.5573057471264367</v>
      </c>
      <c r="J14" s="14">
        <f>'Control chart Before'!$I$36</f>
        <v>5.9360919540230039E-2</v>
      </c>
    </row>
    <row r="15" spans="1:10" ht="15" x14ac:dyDescent="0.25">
      <c r="A15" s="2">
        <v>43705</v>
      </c>
      <c r="B15" s="1">
        <v>2.85</v>
      </c>
      <c r="C15" s="14">
        <f t="shared" si="3"/>
        <v>0.58000000000000007</v>
      </c>
      <c r="D15" s="14">
        <f t="shared" si="0"/>
        <v>1.0923076923076924</v>
      </c>
      <c r="E15" s="14">
        <f>'Control chart Before'!$E$35</f>
        <v>3.3793758620689651</v>
      </c>
      <c r="F15" s="14">
        <f>'Control chart Before'!$E$36</f>
        <v>0</v>
      </c>
      <c r="G15" s="14">
        <f t="shared" si="2"/>
        <v>2.85</v>
      </c>
      <c r="H15" s="14">
        <f t="shared" si="1"/>
        <v>3.4233333333333333</v>
      </c>
      <c r="I15" s="14">
        <f>'Control chart Before'!$I$35</f>
        <v>5.5573057471264367</v>
      </c>
      <c r="J15" s="14">
        <f>'Control chart Before'!$I$36</f>
        <v>5.9360919540230039E-2</v>
      </c>
    </row>
    <row r="16" spans="1:10" ht="15" x14ac:dyDescent="0.25">
      <c r="A16" s="2">
        <v>43706</v>
      </c>
      <c r="B16" s="1">
        <v>4.18</v>
      </c>
      <c r="C16" s="14">
        <f t="shared" si="3"/>
        <v>1.3299999999999996</v>
      </c>
      <c r="D16" s="14">
        <f t="shared" si="0"/>
        <v>1.0923076923076924</v>
      </c>
      <c r="E16" s="14">
        <f>'Control chart Before'!$E$35</f>
        <v>3.3793758620689651</v>
      </c>
      <c r="F16" s="14">
        <f>'Control chart Before'!$E$36</f>
        <v>0</v>
      </c>
      <c r="G16" s="14">
        <f t="shared" si="2"/>
        <v>4.18</v>
      </c>
      <c r="H16" s="14">
        <f t="shared" si="1"/>
        <v>3.4233333333333333</v>
      </c>
      <c r="I16" s="14">
        <f>'Control chart Before'!$I$35</f>
        <v>5.5573057471264367</v>
      </c>
      <c r="J16" s="14">
        <f>'Control chart Before'!$I$36</f>
        <v>5.9360919540230039E-2</v>
      </c>
    </row>
    <row r="17" spans="1:10" ht="15" x14ac:dyDescent="0.25">
      <c r="A17" s="2">
        <v>43707</v>
      </c>
      <c r="B17" s="1">
        <v>4.7300000000000004</v>
      </c>
      <c r="C17" s="17">
        <f t="shared" si="3"/>
        <v>0.55000000000000071</v>
      </c>
      <c r="D17" s="17">
        <f t="shared" si="0"/>
        <v>1.0923076923076924</v>
      </c>
      <c r="E17" s="17">
        <f>'Control chart Before'!$E$35</f>
        <v>3.3793758620689651</v>
      </c>
      <c r="F17" s="17">
        <f>'Control chart Before'!$E$36</f>
        <v>0</v>
      </c>
      <c r="G17" s="17">
        <f t="shared" si="2"/>
        <v>4.7300000000000004</v>
      </c>
      <c r="H17" s="17">
        <f t="shared" si="1"/>
        <v>3.4233333333333333</v>
      </c>
      <c r="I17" s="17">
        <f>'Control chart Before'!$I$35</f>
        <v>5.5573057471264367</v>
      </c>
      <c r="J17" s="17">
        <f>'Control chart Before'!$I$36</f>
        <v>5.9360919540230039E-2</v>
      </c>
    </row>
    <row r="18" spans="1:10" ht="15.75" thickBot="1" x14ac:dyDescent="0.3">
      <c r="A18" s="2"/>
      <c r="B18" s="1"/>
      <c r="C18" t="s">
        <v>70</v>
      </c>
      <c r="D18" s="18">
        <f>AVERAGE(C5:C17)</f>
        <v>1.0923076923076924</v>
      </c>
      <c r="E18" s="19"/>
      <c r="G18" t="s">
        <v>75</v>
      </c>
      <c r="H18" s="18">
        <f>AVERAGE(G4:G9)</f>
        <v>3.4233333333333333</v>
      </c>
    </row>
    <row r="19" spans="1:10" ht="15" x14ac:dyDescent="0.25">
      <c r="A19" s="2"/>
      <c r="B19" s="1"/>
    </row>
    <row r="20" spans="1:10" ht="15" x14ac:dyDescent="0.25">
      <c r="A20" s="2"/>
      <c r="B20" s="1"/>
    </row>
    <row r="21" spans="1:10" ht="15" x14ac:dyDescent="0.25">
      <c r="A21" s="2"/>
      <c r="B21" s="1"/>
    </row>
    <row r="22" spans="1:10" ht="15" x14ac:dyDescent="0.25">
      <c r="A22" s="2"/>
      <c r="B22" s="1"/>
    </row>
    <row r="23" spans="1:10" ht="15" x14ac:dyDescent="0.25">
      <c r="A23" s="2"/>
      <c r="B23" s="1"/>
    </row>
    <row r="24" spans="1:10" ht="15" x14ac:dyDescent="0.25">
      <c r="A24" s="2"/>
      <c r="B24" s="1"/>
    </row>
    <row r="25" spans="1:10" x14ac:dyDescent="0.3">
      <c r="A25" s="2"/>
      <c r="B25" s="1"/>
    </row>
    <row r="26" spans="1:10" x14ac:dyDescent="0.3">
      <c r="A26" s="2"/>
      <c r="B26" s="1"/>
    </row>
    <row r="27" spans="1:10" x14ac:dyDescent="0.3">
      <c r="A27" s="2"/>
      <c r="B27" s="1"/>
    </row>
    <row r="28" spans="1:10" x14ac:dyDescent="0.3">
      <c r="A28" s="2"/>
      <c r="B28" s="1"/>
    </row>
    <row r="29" spans="1:10" x14ac:dyDescent="0.3">
      <c r="A29" s="2"/>
      <c r="B29" s="1"/>
    </row>
    <row r="30" spans="1:10" x14ac:dyDescent="0.3">
      <c r="A30" s="2"/>
      <c r="B30" s="1"/>
    </row>
    <row r="31" spans="1:10" x14ac:dyDescent="0.3">
      <c r="A31" s="2"/>
      <c r="B31" s="1"/>
    </row>
    <row r="32" spans="1:10" x14ac:dyDescent="0.3">
      <c r="A32" s="2"/>
      <c r="B32" s="1"/>
    </row>
    <row r="33" spans="1:2" x14ac:dyDescent="0.3">
      <c r="A33" s="2"/>
      <c r="B33" s="1"/>
    </row>
  </sheetData>
  <mergeCells count="2">
    <mergeCell ref="C2:F2"/>
    <mergeCell ref="G2:J2"/>
  </mergeCells>
  <conditionalFormatting sqref="B18:B33">
    <cfRule type="cellIs" dxfId="1" priority="2" operator="greaterThan">
      <formula>4</formula>
    </cfRule>
  </conditionalFormatting>
  <conditionalFormatting sqref="B4:B17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Pareto chart</vt:lpstr>
      <vt:lpstr>Sheet3</vt:lpstr>
      <vt:lpstr>Run CHart</vt:lpstr>
      <vt:lpstr>Control chart Before</vt:lpstr>
      <vt:lpstr>Control chart After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Je Wu / FPC Management Center</dc:creator>
  <cp:lastModifiedBy>Bing Je Wu / FPC Management Center</cp:lastModifiedBy>
  <dcterms:created xsi:type="dcterms:W3CDTF">2019-07-16T13:05:11Z</dcterms:created>
  <dcterms:modified xsi:type="dcterms:W3CDTF">2019-09-06T17:46:35Z</dcterms:modified>
</cp:coreProperties>
</file>