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inhv\OneDrive\Desktop\"/>
    </mc:Choice>
  </mc:AlternateContent>
  <xr:revisionPtr revIDLastSave="0" documentId="13_ncr:1_{3EAEEF1D-CDE1-4CB8-B9FA-26A5C3F63EBF}" xr6:coauthVersionLast="47" xr6:coauthVersionMax="47" xr10:uidLastSave="{00000000-0000-0000-0000-000000000000}"/>
  <bookViews>
    <workbookView xWindow="2880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T25" i="1"/>
  <c r="S25" i="1"/>
  <c r="R25" i="1"/>
  <c r="T23" i="1"/>
  <c r="S23" i="1"/>
  <c r="R23" i="1"/>
  <c r="T19" i="1"/>
  <c r="S19" i="1"/>
  <c r="R19" i="1"/>
  <c r="T17" i="1"/>
  <c r="S17" i="1"/>
  <c r="R17" i="1"/>
  <c r="T16" i="1"/>
  <c r="S16" i="1"/>
  <c r="R16" i="1"/>
  <c r="Q16" i="1"/>
  <c r="Q11" i="1"/>
  <c r="Q7" i="1"/>
  <c r="T15" i="1"/>
  <c r="S14" i="1"/>
  <c r="T14" i="1" s="1"/>
  <c r="R14" i="1"/>
  <c r="Q14" i="1"/>
  <c r="Q5" i="1"/>
  <c r="T12" i="1"/>
  <c r="R11" i="1"/>
  <c r="S11" i="1"/>
  <c r="T11" i="1"/>
  <c r="T10" i="1"/>
  <c r="T8" i="1"/>
  <c r="T7" i="1"/>
  <c r="S7" i="1"/>
  <c r="R7" i="1"/>
  <c r="T5" i="1"/>
  <c r="S5" i="1"/>
  <c r="R5" i="1"/>
  <c r="S2" i="1"/>
  <c r="T2" i="1" s="1"/>
  <c r="R2" i="1"/>
  <c r="E69" i="1"/>
  <c r="E67" i="1"/>
  <c r="E65" i="1"/>
  <c r="E62" i="1"/>
  <c r="E61" i="1"/>
  <c r="E60" i="1"/>
  <c r="E59" i="1"/>
  <c r="E58" i="1"/>
  <c r="E57" i="1"/>
  <c r="E55" i="1"/>
  <c r="E54" i="1"/>
  <c r="B69" i="1"/>
  <c r="B67" i="1"/>
  <c r="B65" i="1"/>
  <c r="B63" i="1"/>
  <c r="B62" i="1"/>
  <c r="B61" i="1"/>
  <c r="B60" i="1"/>
  <c r="B59" i="1"/>
  <c r="B58" i="1"/>
  <c r="B57" i="1"/>
  <c r="B55" i="1"/>
  <c r="B54" i="1"/>
  <c r="E52" i="1"/>
  <c r="D52" i="1"/>
  <c r="E50" i="1"/>
  <c r="D50" i="1"/>
  <c r="E48" i="1"/>
  <c r="D48" i="1"/>
  <c r="E45" i="1"/>
  <c r="D45" i="1"/>
  <c r="E44" i="1"/>
  <c r="D44" i="1"/>
  <c r="E43" i="1"/>
  <c r="D43" i="1"/>
  <c r="E42" i="1"/>
  <c r="D42" i="1"/>
  <c r="E41" i="1"/>
  <c r="D41" i="1"/>
  <c r="E40" i="1"/>
  <c r="D40" i="1"/>
  <c r="E38" i="1"/>
  <c r="D38" i="1"/>
  <c r="E37" i="1"/>
  <c r="D37" i="1"/>
  <c r="E35" i="1"/>
  <c r="D35" i="1"/>
  <c r="C35" i="1"/>
  <c r="E33" i="1"/>
  <c r="D33" i="1"/>
  <c r="C33" i="1"/>
  <c r="E31" i="1"/>
  <c r="D31" i="1"/>
  <c r="C31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6" i="1"/>
  <c r="D16" i="1"/>
  <c r="C16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<sst xmlns="http://schemas.openxmlformats.org/spreadsheetml/2006/main" count="50" uniqueCount="26">
  <si>
    <t>Revenue</t>
  </si>
  <si>
    <t>COGS</t>
  </si>
  <si>
    <t>Net Profit</t>
  </si>
  <si>
    <t>Research and Development</t>
  </si>
  <si>
    <t>Sales and Marketing</t>
  </si>
  <si>
    <t>General and Administrative</t>
  </si>
  <si>
    <t>Litigation</t>
  </si>
  <si>
    <t>Restructuring</t>
  </si>
  <si>
    <t>Goodwill Impairment</t>
  </si>
  <si>
    <t>Intangibles Impairment</t>
  </si>
  <si>
    <t>Operating Expense</t>
  </si>
  <si>
    <t>Income from Operations</t>
  </si>
  <si>
    <t>Shares Outstanding</t>
  </si>
  <si>
    <t>Price</t>
  </si>
  <si>
    <t>LT Debt</t>
  </si>
  <si>
    <t>Cash and Cash Equivalents</t>
  </si>
  <si>
    <t>Current Assets</t>
  </si>
  <si>
    <t>Current Liabilities</t>
  </si>
  <si>
    <t>Capital Expenditure</t>
  </si>
  <si>
    <t>Depreciation and Amortization</t>
  </si>
  <si>
    <t>Net</t>
  </si>
  <si>
    <t>Change in NWC</t>
  </si>
  <si>
    <t>FCFF</t>
  </si>
  <si>
    <t>EV</t>
  </si>
  <si>
    <t>Net Debt</t>
  </si>
  <si>
    <t>Real 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</si>
</sst>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/>
    <xf numFmtId="43" fontId="2" fillId="0" borderId="0" xfId="1" applyFont="1"/>
    <xf numFmtId="43" fontId="2" fillId="0" borderId="1" xfId="1" applyFont="1" applyBorder="1"/>
    <xf numFmtId="43" fontId="2" fillId="0" borderId="0" xfId="1" applyFont="1" applyBorder="1"/>
    <xf numFmtId="43" fontId="2" fillId="0" borderId="2" xfId="1" applyFont="1" applyBorder="1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1" applyFont="1" applyBorder="1"/>
    <xf numFmtId="0" fontId="2" fillId="0" borderId="5" xfId="0" applyFont="1" applyBorder="1" applyAlignment="1">
      <alignment horizontal="center"/>
    </xf>
    <xf numFmtId="43" fontId="1" fillId="0" borderId="0" xfId="1" applyFont="1"/>
    <xf numFmtId="43" fontId="1" fillId="0" borderId="1" xfId="1" applyFont="1" applyBorder="1"/>
    <xf numFmtId="43" fontId="1" fillId="0" borderId="0" xfId="1" applyFont="1" applyBorder="1"/>
    <xf numFmtId="43" fontId="1" fillId="0" borderId="2" xfId="1" applyFont="1" applyBorder="1"/>
    <xf numFmtId="10" fontId="0" fillId="0" borderId="0" xfId="1" applyNumberFormat="1" applyFont="1"/>
    <xf numFmtId="10" fontId="0" fillId="0" borderId="1" xfId="1" applyNumberFormat="1" applyFont="1" applyBorder="1"/>
    <xf numFmtId="10" fontId="1" fillId="0" borderId="1" xfId="1" applyNumberFormat="1" applyFont="1" applyBorder="1"/>
    <xf numFmtId="10" fontId="2" fillId="0" borderId="1" xfId="1" applyNumberFormat="1" applyFont="1" applyBorder="1"/>
    <xf numFmtId="10" fontId="0" fillId="0" borderId="0" xfId="1" applyNumberFormat="1" applyFont="1" applyBorder="1"/>
    <xf numFmtId="10" fontId="2" fillId="0" borderId="0" xfId="1" applyNumberFormat="1" applyFont="1" applyBorder="1"/>
    <xf numFmtId="0" fontId="2" fillId="0" borderId="6" xfId="0" applyFont="1" applyBorder="1"/>
    <xf numFmtId="0" fontId="2" fillId="0" borderId="9" xfId="0" applyFont="1" applyBorder="1"/>
    <xf numFmtId="43" fontId="2" fillId="0" borderId="10" xfId="1" applyFont="1" applyBorder="1"/>
    <xf numFmtId="10" fontId="2" fillId="0" borderId="10" xfId="1" applyNumberFormat="1" applyFont="1" applyBorder="1"/>
    <xf numFmtId="10" fontId="2" fillId="0" borderId="9" xfId="1" applyNumberFormat="1" applyFont="1" applyBorder="1"/>
    <xf numFmtId="43" fontId="2" fillId="0" borderId="9" xfId="1" applyFont="1" applyBorder="1"/>
    <xf numFmtId="43" fontId="2" fillId="0" borderId="11" xfId="1" applyFont="1" applyBorder="1"/>
    <xf numFmtId="10" fontId="2" fillId="0" borderId="7" xfId="1" applyNumberFormat="1" applyFont="1" applyBorder="1"/>
    <xf numFmtId="10" fontId="2" fillId="0" borderId="6" xfId="1" applyNumberFormat="1" applyFont="1" applyBorder="1"/>
    <xf numFmtId="43" fontId="2" fillId="0" borderId="6" xfId="1" applyFont="1" applyBorder="1"/>
    <xf numFmtId="43" fontId="2" fillId="0" borderId="7" xfId="1" applyFont="1" applyBorder="1"/>
    <xf numFmtId="43" fontId="2" fillId="0" borderId="8" xfId="1" applyFont="1" applyBorder="1"/>
    <xf numFmtId="10" fontId="1" fillId="0" borderId="0" xfId="1" applyNumberFormat="1" applyFont="1" applyBorder="1"/>
    <xf numFmtId="0" fontId="2" fillId="0" borderId="0" xfId="1" applyNumberFormat="1" applyFont="1"/>
    <xf numFmtId="0" fontId="1" fillId="0" borderId="0" xfId="1" applyNumberFormat="1" applyFont="1"/>
    <xf numFmtId="0" fontId="0" fillId="0" borderId="0" xfId="1" applyNumberFormat="1" applyFont="1"/>
    <xf numFmtId="0" fontId="0" fillId="0" borderId="0" xfId="1" applyNumberFormat="1" applyFont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459442</xdr:colOff>
      <xdr:row>32</xdr:row>
      <xdr:rowOff>123264</xdr:rowOff>
    </xdr:from>
    <xdr:to>
      <xdr:col>16</xdr:col>
      <xdr:colOff>480534</xdr:colOff>
      <xdr:row>55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59DD1-A7EA-3E41-34B7-C54A0258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0618" y="6219264"/>
          <a:ext cx="10621857" cy="4353533"/>
        </a:xfrm>
        <a:prstGeom prst="rect">
          <a:avLst/>
        </a:prstGeom>
      </xdr:spPr>
    </xdr:pic>
    <xdr:clientData/>
  </xdr:twoCellAnchor>
  <xdr:twoCellAnchor>
    <xdr:from>
      <xdr:col>8</xdr:col>
      <xdr:colOff>672352</xdr:colOff>
      <xdr:row>34</xdr:row>
      <xdr:rowOff>179294</xdr:rowOff>
    </xdr:from>
    <xdr:to>
      <xdr:col>9</xdr:col>
      <xdr:colOff>683559</xdr:colOff>
      <xdr:row>55</xdr:row>
      <xdr:rowOff>123265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D811B9E-C0E9-D458-E27A-D440CBE4EAC5}"/>
            </a:ext>
          </a:extLst>
        </xdr:cNvPr>
        <xdr:cNvSpPr/>
      </xdr:nvSpPr>
      <xdr:spPr>
        <a:xfrm>
          <a:off x="8830234" y="6656294"/>
          <a:ext cx="1064560" cy="394447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302558</xdr:colOff>
      <xdr:row>34</xdr:row>
      <xdr:rowOff>179294</xdr:rowOff>
    </xdr:from>
    <xdr:to>
      <xdr:col>12</xdr:col>
      <xdr:colOff>313765</xdr:colOff>
      <xdr:row>55</xdr:row>
      <xdr:rowOff>123265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029113A-6DBE-7983-C330-C37BAE14286B}"/>
            </a:ext>
          </a:extLst>
        </xdr:cNvPr>
        <xdr:cNvSpPr/>
      </xdr:nvSpPr>
      <xdr:spPr>
        <a:xfrm>
          <a:off x="11620499" y="6656294"/>
          <a:ext cx="1064560" cy="394447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526676</xdr:colOff>
      <xdr:row>34</xdr:row>
      <xdr:rowOff>179294</xdr:rowOff>
    </xdr:from>
    <xdr:to>
      <xdr:col>16</xdr:col>
      <xdr:colOff>381001</xdr:colOff>
      <xdr:row>55</xdr:row>
      <xdr:rowOff>123265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6A6A0B-E134-49D6-01B7-F7B6F62FDA76}"/>
            </a:ext>
          </a:extLst>
        </xdr:cNvPr>
        <xdr:cNvSpPr/>
      </xdr:nvSpPr>
      <xdr:spPr>
        <a:xfrm>
          <a:off x="14556441" y="6656294"/>
          <a:ext cx="1064560" cy="394447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showGridLines="0" tabSelected="1" zoomScale="85" zoomScaleNormal="85" workbookViewId="0">
      <selection activeCell="O20" sqref="O20"/>
    </sheetView>
  </sheetViews>
  <sheetFormatPr defaultRowHeight="15" x14ac:dyDescent="0.25"/>
  <cols>
    <col min="1" max="1" width="1.7109375" customWidth="1"/>
    <col min="2" max="2" width="25.85546875" bestFit="1" customWidth="1"/>
    <col min="3" max="4" width="15.7109375" style="15" customWidth="1"/>
    <col min="5" max="6" width="15.7109375" style="16" customWidth="1"/>
    <col min="7" max="8" width="15.7109375" style="17" customWidth="1"/>
    <col min="9" max="9" width="15.7109375" style="18" customWidth="1"/>
    <col min="10" max="10" width="15.7109375" style="16" customWidth="1"/>
    <col min="11" max="12" width="15.7109375" style="17" customWidth="1"/>
    <col min="13" max="13" width="15.7109375" style="18" customWidth="1"/>
    <col min="14" max="15" width="9.140625" style="15"/>
    <col min="16" max="16" width="30.28515625" style="15" bestFit="1" customWidth="1"/>
    <col min="17" max="17" width="11.5703125" style="15" bestFit="1" customWidth="1"/>
    <col min="18" max="18" width="12.28515625" style="15" bestFit="1" customWidth="1"/>
    <col min="19" max="20" width="11.5703125" style="15" bestFit="1" customWidth="1"/>
    <col min="21" max="16384" width="9.140625" style="15"/>
  </cols>
  <sheetData>
    <row r="1" spans="1:20" customFormat="1" x14ac:dyDescent="0.25"/>
    <row r="2" spans="1:20" s="1" customFormat="1" x14ac:dyDescent="0.25">
      <c r="B2" s="3"/>
      <c r="C2" s="4">
        <v>2022</v>
      </c>
      <c r="D2" s="4">
        <v>2023</v>
      </c>
      <c r="E2" s="19">
        <v>2024</v>
      </c>
      <c r="F2" s="5">
        <v>2025</v>
      </c>
      <c r="G2" s="6"/>
      <c r="H2" s="6"/>
      <c r="I2" s="7"/>
      <c r="J2" s="5">
        <v>2026</v>
      </c>
      <c r="K2" s="6"/>
      <c r="L2" s="6"/>
      <c r="M2" s="7"/>
      <c r="P2" s="3"/>
      <c r="Q2" s="4">
        <v>2022</v>
      </c>
      <c r="R2" s="4">
        <f>1+Q2</f>
        <v>2023</v>
      </c>
      <c r="S2" s="4">
        <f t="shared" ref="S2:U2" si="0">1+R2</f>
        <v>2024</v>
      </c>
      <c r="T2" s="4">
        <f t="shared" si="0"/>
        <v>2025</v>
      </c>
    </row>
    <row r="3" spans="1:20" s="11" customFormat="1" x14ac:dyDescent="0.25">
      <c r="A3" s="1"/>
      <c r="B3" s="1" t="s">
        <v>0</v>
      </c>
      <c r="C3" s="11">
        <v>932472</v>
      </c>
      <c r="D3" s="11">
        <v>740840</v>
      </c>
      <c r="E3" s="12">
        <v>673759</v>
      </c>
      <c r="F3" s="12"/>
      <c r="G3" s="13"/>
      <c r="H3" s="13"/>
      <c r="I3" s="14"/>
      <c r="J3" s="12"/>
      <c r="K3" s="13"/>
      <c r="L3" s="13"/>
      <c r="M3" s="14"/>
      <c r="P3" s="44" t="s">
        <v>12</v>
      </c>
      <c r="Q3" s="11">
        <v>29286</v>
      </c>
      <c r="R3" s="20">
        <v>28908</v>
      </c>
      <c r="S3" s="20">
        <v>29616</v>
      </c>
      <c r="T3" s="20">
        <v>28500</v>
      </c>
    </row>
    <row r="4" spans="1:20" x14ac:dyDescent="0.25">
      <c r="B4" t="s">
        <v>1</v>
      </c>
      <c r="C4" s="15">
        <v>681923</v>
      </c>
      <c r="D4" s="15">
        <v>491588</v>
      </c>
      <c r="E4" s="16">
        <v>477832</v>
      </c>
      <c r="P4" s="45" t="s">
        <v>13</v>
      </c>
      <c r="Q4" s="15">
        <v>40</v>
      </c>
      <c r="R4" s="15">
        <v>20</v>
      </c>
      <c r="S4" s="15">
        <v>14</v>
      </c>
      <c r="T4" s="15">
        <v>26</v>
      </c>
    </row>
    <row r="5" spans="1:20" s="11" customFormat="1" x14ac:dyDescent="0.25">
      <c r="A5" s="1"/>
      <c r="B5" s="1"/>
      <c r="E5" s="12"/>
      <c r="F5" s="12"/>
      <c r="G5" s="13"/>
      <c r="H5" s="13"/>
      <c r="I5" s="14"/>
      <c r="J5" s="12"/>
      <c r="K5" s="13"/>
      <c r="L5" s="13"/>
      <c r="M5" s="14"/>
      <c r="P5" s="43"/>
      <c r="Q5" s="11">
        <f>+Q3*Q4</f>
        <v>1171440</v>
      </c>
      <c r="R5" s="11">
        <f>+R3*R4</f>
        <v>578160</v>
      </c>
      <c r="S5" s="11">
        <f t="shared" ref="S5:T5" si="1">+S3*S4</f>
        <v>414624</v>
      </c>
      <c r="T5" s="11">
        <f t="shared" si="1"/>
        <v>741000</v>
      </c>
    </row>
    <row r="6" spans="1:20" x14ac:dyDescent="0.25">
      <c r="B6" t="s">
        <v>3</v>
      </c>
      <c r="C6" s="15">
        <v>88443</v>
      </c>
      <c r="D6" s="15">
        <v>83295</v>
      </c>
      <c r="E6" s="16">
        <v>81082</v>
      </c>
      <c r="P6" s="45"/>
    </row>
    <row r="7" spans="1:20" s="20" customFormat="1" x14ac:dyDescent="0.25">
      <c r="A7" s="8"/>
      <c r="B7" s="8" t="s">
        <v>4</v>
      </c>
      <c r="C7" s="20">
        <v>139675</v>
      </c>
      <c r="D7" s="20">
        <v>127778</v>
      </c>
      <c r="E7" s="21">
        <v>123694</v>
      </c>
      <c r="F7" s="21"/>
      <c r="G7" s="22"/>
      <c r="H7" s="22"/>
      <c r="I7" s="23"/>
      <c r="J7" s="21"/>
      <c r="K7" s="22"/>
      <c r="L7" s="22"/>
      <c r="M7" s="23"/>
      <c r="P7" s="44" t="s">
        <v>14</v>
      </c>
      <c r="Q7" s="20">
        <f>398930-345971</f>
        <v>52959</v>
      </c>
      <c r="R7" s="20">
        <f>311647-264348</f>
        <v>47299</v>
      </c>
      <c r="S7" s="20">
        <f>309164-270083</f>
        <v>39081</v>
      </c>
      <c r="T7" s="20">
        <f>+S7</f>
        <v>39081</v>
      </c>
    </row>
    <row r="8" spans="1:20" x14ac:dyDescent="0.25">
      <c r="B8" t="s">
        <v>5</v>
      </c>
      <c r="C8" s="15">
        <v>56316</v>
      </c>
      <c r="D8" s="15">
        <v>66243</v>
      </c>
      <c r="E8" s="16">
        <v>63468</v>
      </c>
      <c r="P8" s="45" t="s">
        <v>15</v>
      </c>
      <c r="Q8" s="15">
        <v>146500</v>
      </c>
      <c r="R8" s="15">
        <v>176717</v>
      </c>
      <c r="S8" s="15">
        <v>286444</v>
      </c>
      <c r="T8" s="20">
        <f>+R8</f>
        <v>176717</v>
      </c>
    </row>
    <row r="9" spans="1:20" x14ac:dyDescent="0.25">
      <c r="B9" t="s">
        <v>6</v>
      </c>
      <c r="C9" s="15">
        <v>20</v>
      </c>
      <c r="D9" s="15">
        <v>178</v>
      </c>
      <c r="E9" s="16">
        <v>-89012</v>
      </c>
      <c r="P9" s="45"/>
      <c r="T9" s="20"/>
    </row>
    <row r="10" spans="1:20" x14ac:dyDescent="0.25">
      <c r="B10" t="s">
        <v>7</v>
      </c>
      <c r="C10" s="15">
        <v>4577</v>
      </c>
      <c r="D10" s="15">
        <v>3962</v>
      </c>
      <c r="E10" s="16">
        <v>4479</v>
      </c>
      <c r="P10" s="45" t="s">
        <v>16</v>
      </c>
      <c r="Q10" s="15">
        <v>834291</v>
      </c>
      <c r="R10" s="15">
        <v>747979</v>
      </c>
      <c r="S10" s="15">
        <v>758029</v>
      </c>
      <c r="T10" s="20">
        <f t="shared" ref="T8:T16" si="2">+S10</f>
        <v>758029</v>
      </c>
    </row>
    <row r="11" spans="1:20" x14ac:dyDescent="0.25">
      <c r="B11" t="s">
        <v>8</v>
      </c>
      <c r="C11" s="15">
        <v>44442</v>
      </c>
      <c r="D11" s="15">
        <v>1071</v>
      </c>
      <c r="E11" s="16">
        <v>0</v>
      </c>
      <c r="P11" s="46" t="s">
        <v>20</v>
      </c>
      <c r="Q11" s="15">
        <f t="shared" ref="Q11:R11" si="3">+Q10-Q7</f>
        <v>781332</v>
      </c>
      <c r="R11" s="15">
        <f t="shared" si="3"/>
        <v>700680</v>
      </c>
      <c r="S11" s="15">
        <f>+S10-S7</f>
        <v>718948</v>
      </c>
      <c r="T11" s="20">
        <f t="shared" si="2"/>
        <v>718948</v>
      </c>
    </row>
    <row r="12" spans="1:20" x14ac:dyDescent="0.25">
      <c r="B12" t="s">
        <v>9</v>
      </c>
      <c r="C12" s="15">
        <v>0</v>
      </c>
      <c r="D12" s="15">
        <v>0</v>
      </c>
      <c r="E12" s="16">
        <v>0</v>
      </c>
      <c r="P12" s="45" t="s">
        <v>17</v>
      </c>
      <c r="Q12" s="15">
        <v>345971</v>
      </c>
      <c r="R12" s="15">
        <v>264348</v>
      </c>
      <c r="S12" s="15">
        <v>270083</v>
      </c>
      <c r="T12" s="20">
        <f>+S12</f>
        <v>270083</v>
      </c>
    </row>
    <row r="13" spans="1:20" x14ac:dyDescent="0.25">
      <c r="T13" s="20"/>
    </row>
    <row r="14" spans="1:20" s="11" customFormat="1" x14ac:dyDescent="0.25">
      <c r="A14" s="1"/>
      <c r="B14" s="1" t="s">
        <v>10</v>
      </c>
      <c r="C14" s="11">
        <f>+SUM(C6:C12)</f>
        <v>333473</v>
      </c>
      <c r="D14" s="11">
        <f t="shared" ref="D14:M14" si="4">+SUM(D6:D12)</f>
        <v>282527</v>
      </c>
      <c r="E14" s="12">
        <f t="shared" si="4"/>
        <v>183711</v>
      </c>
      <c r="F14" s="12">
        <f t="shared" si="4"/>
        <v>0</v>
      </c>
      <c r="G14" s="13">
        <f t="shared" si="4"/>
        <v>0</v>
      </c>
      <c r="H14" s="13">
        <f t="shared" si="4"/>
        <v>0</v>
      </c>
      <c r="I14" s="14">
        <f t="shared" si="4"/>
        <v>0</v>
      </c>
      <c r="J14" s="12">
        <f t="shared" si="4"/>
        <v>0</v>
      </c>
      <c r="K14" s="13">
        <f t="shared" si="4"/>
        <v>0</v>
      </c>
      <c r="L14" s="13">
        <f t="shared" si="4"/>
        <v>0</v>
      </c>
      <c r="M14" s="14">
        <f t="shared" si="4"/>
        <v>0</v>
      </c>
      <c r="P14" s="45" t="s">
        <v>18</v>
      </c>
      <c r="Q14" s="20">
        <f>5757+600</f>
        <v>6357</v>
      </c>
      <c r="R14" s="20">
        <f>5799+720</f>
        <v>6519</v>
      </c>
      <c r="S14" s="20">
        <f>8994+225</f>
        <v>9219</v>
      </c>
      <c r="T14" s="20">
        <f t="shared" si="2"/>
        <v>9219</v>
      </c>
    </row>
    <row r="15" spans="1:20" x14ac:dyDescent="0.25">
      <c r="P15" s="44" t="s">
        <v>19</v>
      </c>
      <c r="Q15" s="20">
        <v>10070</v>
      </c>
      <c r="R15" s="20">
        <v>7161</v>
      </c>
      <c r="S15" s="20">
        <v>6514</v>
      </c>
      <c r="T15" s="20">
        <f t="shared" si="2"/>
        <v>6514</v>
      </c>
    </row>
    <row r="16" spans="1:20" x14ac:dyDescent="0.25">
      <c r="B16" t="s">
        <v>11</v>
      </c>
      <c r="C16" s="15">
        <f>+C3-C4-C14</f>
        <v>-82924</v>
      </c>
      <c r="D16" s="15">
        <f t="shared" ref="D16:E16" si="5">+D3-D4-D14</f>
        <v>-33275</v>
      </c>
      <c r="E16" s="16">
        <f t="shared" si="5"/>
        <v>12216</v>
      </c>
      <c r="Q16" s="20">
        <f>+Q11-Q12</f>
        <v>435361</v>
      </c>
      <c r="R16" s="20">
        <f t="shared" ref="R16:T16" si="6">+R11-R12</f>
        <v>436332</v>
      </c>
      <c r="S16" s="20">
        <f t="shared" si="6"/>
        <v>448865</v>
      </c>
      <c r="T16" s="20">
        <f t="shared" si="6"/>
        <v>448865</v>
      </c>
    </row>
    <row r="17" spans="1:20" x14ac:dyDescent="0.25">
      <c r="P17" s="45" t="s">
        <v>21</v>
      </c>
      <c r="R17" s="15">
        <f>+R16-Q16</f>
        <v>971</v>
      </c>
      <c r="S17" s="15">
        <f t="shared" ref="S17:T17" si="7">+S16-R16</f>
        <v>12533</v>
      </c>
      <c r="T17" s="15">
        <f t="shared" si="7"/>
        <v>0</v>
      </c>
    </row>
    <row r="18" spans="1:20" x14ac:dyDescent="0.25">
      <c r="B18" s="1" t="s">
        <v>2</v>
      </c>
      <c r="C18" s="11">
        <v>12363</v>
      </c>
      <c r="D18" s="11">
        <v>-104767</v>
      </c>
      <c r="E18" s="12">
        <v>-68987</v>
      </c>
    </row>
    <row r="19" spans="1:20" x14ac:dyDescent="0.25">
      <c r="P19" s="45" t="s">
        <v>22</v>
      </c>
      <c r="Q19" s="15">
        <f>+C18+Q15-Q14-Q17</f>
        <v>16076</v>
      </c>
      <c r="R19" s="15">
        <f>+D18+R15-R14-R17</f>
        <v>-105096</v>
      </c>
      <c r="S19" s="15">
        <f t="shared" ref="S19:T19" si="8">+E18+S15-S14-S17</f>
        <v>-84225</v>
      </c>
      <c r="T19" s="15">
        <f t="shared" si="8"/>
        <v>-2705</v>
      </c>
    </row>
    <row r="20" spans="1:20" s="11" customFormat="1" x14ac:dyDescent="0.25">
      <c r="A20" s="1"/>
      <c r="B20" s="30" t="s">
        <v>0</v>
      </c>
      <c r="C20" s="37">
        <f>+C3/C$3</f>
        <v>1</v>
      </c>
      <c r="D20" s="37">
        <f t="shared" ref="D20:E20" si="9">+D3/D$3</f>
        <v>1</v>
      </c>
      <c r="E20" s="38">
        <f t="shared" si="9"/>
        <v>1</v>
      </c>
      <c r="F20" s="39"/>
      <c r="G20" s="40"/>
      <c r="H20" s="40"/>
      <c r="I20" s="41"/>
      <c r="J20" s="39"/>
      <c r="K20" s="40"/>
      <c r="L20" s="40"/>
      <c r="M20" s="41"/>
      <c r="N20" s="40"/>
      <c r="O20" s="41"/>
    </row>
    <row r="21" spans="1:20" s="20" customFormat="1" x14ac:dyDescent="0.25">
      <c r="A21" s="8"/>
      <c r="B21" s="9" t="s">
        <v>1</v>
      </c>
      <c r="C21" s="42">
        <f t="shared" ref="C21:E21" si="10">+C4/C$3</f>
        <v>0.73130667730505583</v>
      </c>
      <c r="D21" s="42">
        <f t="shared" si="10"/>
        <v>0.66355488364559145</v>
      </c>
      <c r="E21" s="26">
        <f t="shared" si="10"/>
        <v>0.70920314236989779</v>
      </c>
      <c r="F21" s="21"/>
      <c r="G21" s="22"/>
      <c r="H21" s="22"/>
      <c r="I21" s="23"/>
      <c r="J21" s="21"/>
      <c r="K21" s="22"/>
      <c r="L21" s="22"/>
      <c r="M21" s="23"/>
      <c r="N21" s="22"/>
      <c r="O21" s="23"/>
      <c r="P21" s="44" t="s">
        <v>24</v>
      </c>
      <c r="R21" s="20">
        <v>0</v>
      </c>
      <c r="S21" s="20">
        <v>0</v>
      </c>
      <c r="T21" s="20">
        <v>0</v>
      </c>
    </row>
    <row r="22" spans="1:20" x14ac:dyDescent="0.25">
      <c r="B22" s="10"/>
      <c r="C22" s="28">
        <f t="shared" ref="C22:E22" si="11">+C5/C$3</f>
        <v>0</v>
      </c>
      <c r="D22" s="28">
        <f t="shared" si="11"/>
        <v>0</v>
      </c>
      <c r="E22" s="25">
        <f t="shared" si="11"/>
        <v>0</v>
      </c>
      <c r="N22" s="17"/>
      <c r="O22" s="18"/>
      <c r="P22" s="45" t="s">
        <v>25</v>
      </c>
      <c r="R22" s="15">
        <v>-129418</v>
      </c>
      <c r="S22" s="15">
        <v>-247363</v>
      </c>
      <c r="T22" s="15">
        <v>-137636</v>
      </c>
    </row>
    <row r="23" spans="1:20" x14ac:dyDescent="0.25">
      <c r="B23" s="2" t="s">
        <v>3</v>
      </c>
      <c r="C23" s="28">
        <f t="shared" ref="C23:E23" si="12">+C6/C$3</f>
        <v>9.4847888193961852E-2</v>
      </c>
      <c r="D23" s="28">
        <f t="shared" si="12"/>
        <v>0.11243318395335025</v>
      </c>
      <c r="E23" s="25">
        <f t="shared" si="12"/>
        <v>0.12034273382619008</v>
      </c>
      <c r="N23" s="17"/>
      <c r="O23" s="18"/>
      <c r="P23" s="45"/>
      <c r="R23" s="15">
        <f>+R5-R21</f>
        <v>578160</v>
      </c>
      <c r="S23" s="15">
        <f t="shared" ref="S23:T23" si="13">+S5-S21</f>
        <v>414624</v>
      </c>
      <c r="T23" s="15">
        <f t="shared" si="13"/>
        <v>741000</v>
      </c>
    </row>
    <row r="24" spans="1:20" x14ac:dyDescent="0.25">
      <c r="B24" s="9" t="s">
        <v>4</v>
      </c>
      <c r="C24" s="28">
        <f t="shared" ref="C24:E24" si="14">+C7/C$3</f>
        <v>0.14979002050463713</v>
      </c>
      <c r="D24" s="28">
        <f t="shared" si="14"/>
        <v>0.1724771880568004</v>
      </c>
      <c r="E24" s="25">
        <f t="shared" si="14"/>
        <v>0.18358790012452525</v>
      </c>
      <c r="N24" s="17"/>
      <c r="O24" s="18"/>
    </row>
    <row r="25" spans="1:20" x14ac:dyDescent="0.25">
      <c r="B25" s="2" t="s">
        <v>5</v>
      </c>
      <c r="C25" s="28">
        <f t="shared" ref="C25:E25" si="15">+C8/C$3</f>
        <v>6.0394306745939826E-2</v>
      </c>
      <c r="D25" s="28">
        <f t="shared" si="15"/>
        <v>8.9416068246854927E-2</v>
      </c>
      <c r="E25" s="25">
        <f t="shared" si="15"/>
        <v>9.4199854844239553E-2</v>
      </c>
      <c r="N25" s="17"/>
      <c r="O25" s="18"/>
      <c r="P25" s="45" t="s">
        <v>23</v>
      </c>
      <c r="Q25" s="24"/>
      <c r="R25" s="24">
        <f>+R19/R23</f>
        <v>-0.18177667081776672</v>
      </c>
      <c r="S25" s="24">
        <f t="shared" ref="S25:T25" si="16">+S19/S23</f>
        <v>-0.20313585320676084</v>
      </c>
      <c r="T25" s="24">
        <f t="shared" si="16"/>
        <v>-3.6504723346828609E-3</v>
      </c>
    </row>
    <row r="26" spans="1:20" x14ac:dyDescent="0.25">
      <c r="B26" s="2" t="s">
        <v>6</v>
      </c>
      <c r="C26" s="28">
        <f t="shared" ref="C26:E26" si="17">+C9/C$3</f>
        <v>2.1448365205604028E-5</v>
      </c>
      <c r="D26" s="28">
        <f t="shared" si="17"/>
        <v>2.4026780411424869E-4</v>
      </c>
      <c r="E26" s="25">
        <f t="shared" si="17"/>
        <v>-0.13211252094591686</v>
      </c>
      <c r="N26" s="17"/>
      <c r="O26" s="18"/>
      <c r="P26" s="45"/>
    </row>
    <row r="27" spans="1:20" x14ac:dyDescent="0.25">
      <c r="B27" s="2" t="s">
        <v>7</v>
      </c>
      <c r="C27" s="28">
        <f t="shared" ref="C27:E27" si="18">+C10/C$3</f>
        <v>4.9084583773024819E-3</v>
      </c>
      <c r="D27" s="28">
        <f t="shared" si="18"/>
        <v>5.3479833702283893E-3</v>
      </c>
      <c r="E27" s="25">
        <f t="shared" si="18"/>
        <v>6.6477776178128977E-3</v>
      </c>
      <c r="N27" s="17"/>
      <c r="O27" s="18"/>
    </row>
    <row r="28" spans="1:20" x14ac:dyDescent="0.25">
      <c r="B28" s="2" t="s">
        <v>8</v>
      </c>
      <c r="C28" s="28">
        <f t="shared" ref="C28:E28" si="19">+C11/C$3</f>
        <v>4.766041232337271E-2</v>
      </c>
      <c r="D28" s="28">
        <f t="shared" si="19"/>
        <v>1.4456562820582043E-3</v>
      </c>
      <c r="E28" s="25">
        <f t="shared" si="19"/>
        <v>0</v>
      </c>
      <c r="N28" s="17"/>
      <c r="O28" s="18"/>
    </row>
    <row r="29" spans="1:20" x14ac:dyDescent="0.25">
      <c r="B29" s="2" t="s">
        <v>9</v>
      </c>
      <c r="C29" s="28">
        <f t="shared" ref="C29:E29" si="20">+C12/C$3</f>
        <v>0</v>
      </c>
      <c r="D29" s="28">
        <f t="shared" si="20"/>
        <v>0</v>
      </c>
      <c r="E29" s="25">
        <f t="shared" si="20"/>
        <v>0</v>
      </c>
      <c r="N29" s="17"/>
      <c r="O29" s="18"/>
    </row>
    <row r="30" spans="1:20" x14ac:dyDescent="0.25">
      <c r="B30" s="2"/>
      <c r="C30" s="28"/>
      <c r="D30" s="28"/>
      <c r="E30" s="25"/>
      <c r="N30" s="17"/>
      <c r="O30" s="18"/>
    </row>
    <row r="31" spans="1:20" s="11" customFormat="1" x14ac:dyDescent="0.25">
      <c r="A31" s="1"/>
      <c r="B31" s="10" t="s">
        <v>10</v>
      </c>
      <c r="C31" s="29">
        <f t="shared" ref="C31:E31" si="21">+C14/C$3</f>
        <v>0.35762253451041964</v>
      </c>
      <c r="D31" s="29">
        <f t="shared" si="21"/>
        <v>0.38136034771340638</v>
      </c>
      <c r="E31" s="27">
        <f t="shared" si="21"/>
        <v>0.27266574546685091</v>
      </c>
      <c r="F31" s="12"/>
      <c r="G31" s="13"/>
      <c r="H31" s="13"/>
      <c r="I31" s="14"/>
      <c r="J31" s="12"/>
      <c r="K31" s="13"/>
      <c r="L31" s="13"/>
      <c r="M31" s="14"/>
      <c r="N31" s="13"/>
      <c r="O31" s="14"/>
    </row>
    <row r="32" spans="1:20" x14ac:dyDescent="0.25">
      <c r="B32" s="2"/>
      <c r="C32" s="28"/>
      <c r="D32" s="28"/>
      <c r="E32" s="25"/>
      <c r="N32" s="17"/>
      <c r="O32" s="18"/>
    </row>
    <row r="33" spans="1:15" x14ac:dyDescent="0.25">
      <c r="B33" s="2" t="s">
        <v>11</v>
      </c>
      <c r="C33" s="28">
        <f t="shared" ref="C33:E33" si="22">+C16/C$3</f>
        <v>-8.8929211815475431E-2</v>
      </c>
      <c r="D33" s="28">
        <f t="shared" si="22"/>
        <v>-4.4915231358997894E-2</v>
      </c>
      <c r="E33" s="25">
        <f t="shared" si="22"/>
        <v>1.8131112163251251E-2</v>
      </c>
      <c r="N33" s="17"/>
      <c r="O33" s="18"/>
    </row>
    <row r="34" spans="1:15" x14ac:dyDescent="0.25">
      <c r="B34" s="2"/>
      <c r="C34" s="28"/>
      <c r="D34" s="28"/>
      <c r="E34" s="25"/>
      <c r="N34" s="17"/>
      <c r="O34" s="18"/>
    </row>
    <row r="35" spans="1:15" s="11" customFormat="1" x14ac:dyDescent="0.25">
      <c r="A35" s="1"/>
      <c r="B35" s="31" t="s">
        <v>2</v>
      </c>
      <c r="C35" s="33">
        <f t="shared" ref="C35:E35" si="23">+C18/C$3</f>
        <v>1.3258306951844131E-2</v>
      </c>
      <c r="D35" s="33">
        <f t="shared" si="23"/>
        <v>-0.14141650018897467</v>
      </c>
      <c r="E35" s="34">
        <f t="shared" si="23"/>
        <v>-0.10239121110070515</v>
      </c>
      <c r="F35" s="35"/>
      <c r="G35" s="32"/>
      <c r="H35" s="32"/>
      <c r="I35" s="36"/>
      <c r="J35" s="35"/>
      <c r="K35" s="32"/>
      <c r="L35" s="32"/>
      <c r="M35" s="36"/>
      <c r="N35" s="32"/>
      <c r="O35" s="36"/>
    </row>
    <row r="37" spans="1:15" s="11" customFormat="1" x14ac:dyDescent="0.25">
      <c r="A37" s="1"/>
      <c r="B37" s="30" t="s">
        <v>0</v>
      </c>
      <c r="C37" s="40"/>
      <c r="D37" s="37">
        <f>+D3/C3-1</f>
        <v>-0.20550965605401561</v>
      </c>
      <c r="E37" s="38">
        <f t="shared" ref="E37:E52" si="24">+E3/D3-1</f>
        <v>-9.0547216672965836E-2</v>
      </c>
      <c r="F37" s="39"/>
      <c r="G37" s="40"/>
      <c r="H37" s="40"/>
      <c r="I37" s="41"/>
      <c r="J37" s="39"/>
      <c r="K37" s="40"/>
      <c r="L37" s="40"/>
      <c r="M37" s="41"/>
      <c r="N37" s="40"/>
      <c r="O37" s="41"/>
    </row>
    <row r="38" spans="1:15" x14ac:dyDescent="0.25">
      <c r="B38" s="2" t="s">
        <v>1</v>
      </c>
      <c r="C38" s="17"/>
      <c r="D38" s="28">
        <f t="shared" ref="D38:E38" si="25">+D4/C4-1</f>
        <v>-0.27911509070672202</v>
      </c>
      <c r="E38" s="25">
        <f t="shared" si="24"/>
        <v>-2.7982782329918576E-2</v>
      </c>
      <c r="N38" s="17"/>
      <c r="O38" s="18"/>
    </row>
    <row r="39" spans="1:15" x14ac:dyDescent="0.25">
      <c r="B39" s="10"/>
      <c r="C39" s="17"/>
      <c r="D39" s="28"/>
      <c r="E39" s="25"/>
      <c r="N39" s="17"/>
      <c r="O39" s="18"/>
    </row>
    <row r="40" spans="1:15" x14ac:dyDescent="0.25">
      <c r="B40" s="9" t="s">
        <v>3</v>
      </c>
      <c r="C40" s="17"/>
      <c r="D40" s="28">
        <f t="shared" ref="D40:E40" si="26">+D6/C6-1</f>
        <v>-5.8206980767273819E-2</v>
      </c>
      <c r="E40" s="25">
        <f t="shared" si="24"/>
        <v>-2.6568221381835677E-2</v>
      </c>
      <c r="N40" s="17"/>
      <c r="O40" s="18"/>
    </row>
    <row r="41" spans="1:15" s="20" customFormat="1" x14ac:dyDescent="0.25">
      <c r="A41" s="8"/>
      <c r="B41" s="9" t="s">
        <v>4</v>
      </c>
      <c r="C41" s="22"/>
      <c r="D41" s="42">
        <f t="shared" ref="D41:E41" si="27">+D7/C7-1</f>
        <v>-8.5176302129944537E-2</v>
      </c>
      <c r="E41" s="26">
        <f t="shared" si="24"/>
        <v>-3.1961683544898145E-2</v>
      </c>
      <c r="F41" s="21"/>
      <c r="G41" s="22"/>
      <c r="H41" s="22"/>
      <c r="I41" s="23"/>
      <c r="J41" s="21"/>
      <c r="K41" s="22"/>
      <c r="L41" s="22"/>
      <c r="M41" s="23"/>
      <c r="N41" s="22"/>
      <c r="O41" s="23"/>
    </row>
    <row r="42" spans="1:15" x14ac:dyDescent="0.25">
      <c r="B42" s="2" t="s">
        <v>5</v>
      </c>
      <c r="C42" s="17"/>
      <c r="D42" s="28">
        <f t="shared" ref="D42:E42" si="28">+D8/C8-1</f>
        <v>0.17627317281056887</v>
      </c>
      <c r="E42" s="25">
        <f t="shared" si="24"/>
        <v>-4.1891218694805499E-2</v>
      </c>
      <c r="N42" s="17"/>
      <c r="O42" s="18"/>
    </row>
    <row r="43" spans="1:15" x14ac:dyDescent="0.25">
      <c r="B43" s="9" t="s">
        <v>6</v>
      </c>
      <c r="C43" s="17"/>
      <c r="D43" s="28">
        <f t="shared" ref="D43:E43" si="29">+D9/C9-1</f>
        <v>7.9</v>
      </c>
      <c r="E43" s="25">
        <f t="shared" si="24"/>
        <v>-501.06741573033707</v>
      </c>
      <c r="N43" s="17"/>
      <c r="O43" s="18"/>
    </row>
    <row r="44" spans="1:15" x14ac:dyDescent="0.25">
      <c r="B44" s="2" t="s">
        <v>7</v>
      </c>
      <c r="C44" s="17"/>
      <c r="D44" s="28">
        <f t="shared" ref="D44:E44" si="30">+D10/C10-1</f>
        <v>-0.13436748962202316</v>
      </c>
      <c r="E44" s="25">
        <f t="shared" si="24"/>
        <v>0.13048965169106519</v>
      </c>
      <c r="N44" s="17"/>
      <c r="O44" s="18"/>
    </row>
    <row r="45" spans="1:15" x14ac:dyDescent="0.25">
      <c r="B45" s="2" t="s">
        <v>8</v>
      </c>
      <c r="C45" s="17"/>
      <c r="D45" s="28">
        <f t="shared" ref="D45:E45" si="31">+D11/C11-1</f>
        <v>-0.97590117456460101</v>
      </c>
      <c r="E45" s="25">
        <f t="shared" si="24"/>
        <v>-1</v>
      </c>
      <c r="N45" s="17"/>
      <c r="O45" s="18"/>
    </row>
    <row r="46" spans="1:15" x14ac:dyDescent="0.25">
      <c r="B46" s="2" t="s">
        <v>9</v>
      </c>
      <c r="C46" s="17"/>
      <c r="D46" s="28">
        <v>0</v>
      </c>
      <c r="E46" s="25">
        <v>0</v>
      </c>
      <c r="N46" s="17"/>
      <c r="O46" s="18"/>
    </row>
    <row r="47" spans="1:15" x14ac:dyDescent="0.25">
      <c r="B47" s="2"/>
      <c r="C47" s="17"/>
      <c r="D47" s="28">
        <v>0</v>
      </c>
      <c r="E47" s="25">
        <v>0</v>
      </c>
      <c r="N47" s="17"/>
      <c r="O47" s="18"/>
    </row>
    <row r="48" spans="1:15" s="11" customFormat="1" x14ac:dyDescent="0.25">
      <c r="A48" s="1"/>
      <c r="B48" s="10" t="s">
        <v>10</v>
      </c>
      <c r="C48" s="13"/>
      <c r="D48" s="29">
        <f t="shared" ref="D48:E48" si="32">+D14/C14-1</f>
        <v>-0.15277398769915407</v>
      </c>
      <c r="E48" s="27">
        <f t="shared" si="24"/>
        <v>-0.34975772227079183</v>
      </c>
      <c r="F48" s="12"/>
      <c r="G48" s="13"/>
      <c r="H48" s="13"/>
      <c r="I48" s="14"/>
      <c r="J48" s="12"/>
      <c r="K48" s="13"/>
      <c r="L48" s="13"/>
      <c r="M48" s="14"/>
      <c r="N48" s="13"/>
      <c r="O48" s="14"/>
    </row>
    <row r="49" spans="1:15" x14ac:dyDescent="0.25">
      <c r="B49" s="2"/>
      <c r="C49" s="17"/>
      <c r="D49" s="28"/>
      <c r="E49" s="25"/>
      <c r="N49" s="17"/>
      <c r="O49" s="18"/>
    </row>
    <row r="50" spans="1:15" s="20" customFormat="1" x14ac:dyDescent="0.25">
      <c r="A50" s="8"/>
      <c r="B50" s="9" t="s">
        <v>11</v>
      </c>
      <c r="C50" s="22"/>
      <c r="D50" s="42">
        <f t="shared" ref="D50:E50" si="33">+D16/C16-1</f>
        <v>-0.59872895663499115</v>
      </c>
      <c r="E50" s="26">
        <f t="shared" si="24"/>
        <v>-1.367122464312547</v>
      </c>
      <c r="F50" s="21"/>
      <c r="G50" s="22"/>
      <c r="H50" s="22"/>
      <c r="I50" s="23"/>
      <c r="J50" s="21"/>
      <c r="K50" s="22"/>
      <c r="L50" s="22"/>
      <c r="M50" s="23"/>
      <c r="N50" s="22"/>
      <c r="O50" s="23"/>
    </row>
    <row r="51" spans="1:15" x14ac:dyDescent="0.25">
      <c r="B51" s="2"/>
      <c r="C51" s="17"/>
      <c r="D51" s="28"/>
      <c r="E51" s="25"/>
      <c r="N51" s="17"/>
      <c r="O51" s="18"/>
    </row>
    <row r="52" spans="1:15" s="11" customFormat="1" x14ac:dyDescent="0.25">
      <c r="A52" s="1"/>
      <c r="B52" s="31" t="s">
        <v>2</v>
      </c>
      <c r="C52" s="32"/>
      <c r="D52" s="33">
        <f t="shared" ref="D52:E52" si="34">+D18/C18-1</f>
        <v>-9.4742376445846475</v>
      </c>
      <c r="E52" s="34">
        <f t="shared" si="24"/>
        <v>-0.34151975335745033</v>
      </c>
      <c r="F52" s="35"/>
      <c r="G52" s="32"/>
      <c r="H52" s="32"/>
      <c r="I52" s="36"/>
      <c r="J52" s="35"/>
      <c r="K52" s="32"/>
      <c r="L52" s="32"/>
      <c r="M52" s="36"/>
      <c r="N52" s="32"/>
      <c r="O52" s="36"/>
    </row>
    <row r="54" spans="1:15" s="11" customFormat="1" x14ac:dyDescent="0.25">
      <c r="A54" s="1"/>
      <c r="B54" s="30" t="str">
        <f>+B37</f>
        <v>Revenue</v>
      </c>
      <c r="C54" s="40"/>
      <c r="D54" s="40"/>
      <c r="E54" s="38">
        <f>+E3/C3-1</f>
        <v>-0.2774485453718718</v>
      </c>
      <c r="F54" s="39"/>
      <c r="G54" s="40"/>
      <c r="H54" s="40"/>
      <c r="I54" s="41"/>
      <c r="J54" s="39"/>
      <c r="K54" s="40"/>
      <c r="L54" s="40"/>
      <c r="M54" s="41"/>
      <c r="N54" s="40"/>
      <c r="O54" s="41"/>
    </row>
    <row r="55" spans="1:15" s="20" customFormat="1" x14ac:dyDescent="0.25">
      <c r="A55" s="8"/>
      <c r="B55" s="9" t="str">
        <f t="shared" ref="B55:B72" si="35">+B38</f>
        <v>COGS</v>
      </c>
      <c r="C55" s="22"/>
      <c r="D55" s="22"/>
      <c r="E55" s="26">
        <f t="shared" ref="E55:E69" si="36">+E4/C4-1</f>
        <v>-0.29928745620839892</v>
      </c>
      <c r="F55" s="21"/>
      <c r="G55" s="22"/>
      <c r="H55" s="22"/>
      <c r="I55" s="23"/>
      <c r="J55" s="21"/>
      <c r="K55" s="22"/>
      <c r="L55" s="22"/>
      <c r="M55" s="23"/>
      <c r="N55" s="22"/>
      <c r="O55" s="23"/>
    </row>
    <row r="56" spans="1:15" x14ac:dyDescent="0.25">
      <c r="B56" s="10"/>
      <c r="C56" s="17"/>
      <c r="D56" s="17"/>
      <c r="E56" s="25"/>
      <c r="N56" s="17"/>
      <c r="O56" s="18"/>
    </row>
    <row r="57" spans="1:15" s="20" customFormat="1" x14ac:dyDescent="0.25">
      <c r="A57" s="8"/>
      <c r="B57" s="9" t="str">
        <f t="shared" si="35"/>
        <v>Research and Development</v>
      </c>
      <c r="C57" s="22"/>
      <c r="D57" s="22"/>
      <c r="E57" s="26">
        <f t="shared" si="36"/>
        <v>-8.3228746198116266E-2</v>
      </c>
      <c r="F57" s="21"/>
      <c r="G57" s="22"/>
      <c r="H57" s="22"/>
      <c r="I57" s="23"/>
      <c r="J57" s="21"/>
      <c r="K57" s="22"/>
      <c r="L57" s="22"/>
      <c r="M57" s="23"/>
      <c r="N57" s="22"/>
      <c r="O57" s="23"/>
    </row>
    <row r="58" spans="1:15" s="20" customFormat="1" x14ac:dyDescent="0.25">
      <c r="A58" s="8"/>
      <c r="B58" s="9" t="str">
        <f t="shared" si="35"/>
        <v>Sales and Marketing</v>
      </c>
      <c r="C58" s="22"/>
      <c r="D58" s="22"/>
      <c r="E58" s="26">
        <f t="shared" si="36"/>
        <v>-0.11441560766064074</v>
      </c>
      <c r="F58" s="21"/>
      <c r="G58" s="22"/>
      <c r="H58" s="22"/>
      <c r="I58" s="23"/>
      <c r="J58" s="21"/>
      <c r="K58" s="22"/>
      <c r="L58" s="22"/>
      <c r="M58" s="23"/>
      <c r="N58" s="22"/>
      <c r="O58" s="23"/>
    </row>
    <row r="59" spans="1:15" s="20" customFormat="1" x14ac:dyDescent="0.25">
      <c r="A59" s="8"/>
      <c r="B59" s="9" t="str">
        <f t="shared" si="35"/>
        <v>General and Administrative</v>
      </c>
      <c r="C59" s="22"/>
      <c r="D59" s="22"/>
      <c r="E59" s="26">
        <f t="shared" si="36"/>
        <v>0.12699765608352864</v>
      </c>
      <c r="F59" s="21"/>
      <c r="G59" s="22"/>
      <c r="H59" s="22"/>
      <c r="I59" s="23"/>
      <c r="J59" s="21"/>
      <c r="K59" s="22"/>
      <c r="L59" s="22"/>
      <c r="M59" s="23"/>
      <c r="N59" s="22"/>
      <c r="O59" s="23"/>
    </row>
    <row r="60" spans="1:15" s="20" customFormat="1" x14ac:dyDescent="0.25">
      <c r="A60" s="8"/>
      <c r="B60" s="9" t="str">
        <f t="shared" si="35"/>
        <v>Litigation</v>
      </c>
      <c r="C60" s="22"/>
      <c r="D60" s="22"/>
      <c r="E60" s="26">
        <f t="shared" si="36"/>
        <v>-4451.6000000000004</v>
      </c>
      <c r="F60" s="21"/>
      <c r="G60" s="22"/>
      <c r="H60" s="22"/>
      <c r="I60" s="23"/>
      <c r="J60" s="21"/>
      <c r="K60" s="22"/>
      <c r="L60" s="22"/>
      <c r="M60" s="23"/>
      <c r="N60" s="22"/>
      <c r="O60" s="23"/>
    </row>
    <row r="61" spans="1:15" s="20" customFormat="1" x14ac:dyDescent="0.25">
      <c r="A61" s="8"/>
      <c r="B61" s="9" t="str">
        <f t="shared" si="35"/>
        <v>Restructuring</v>
      </c>
      <c r="C61" s="22"/>
      <c r="D61" s="22"/>
      <c r="E61" s="26">
        <f t="shared" si="36"/>
        <v>-2.1411404850338656E-2</v>
      </c>
      <c r="F61" s="21"/>
      <c r="G61" s="22"/>
      <c r="H61" s="22"/>
      <c r="I61" s="23"/>
      <c r="J61" s="21"/>
      <c r="K61" s="22"/>
      <c r="L61" s="22"/>
      <c r="M61" s="23"/>
      <c r="N61" s="22"/>
      <c r="O61" s="23"/>
    </row>
    <row r="62" spans="1:15" s="20" customFormat="1" x14ac:dyDescent="0.25">
      <c r="A62" s="8"/>
      <c r="B62" s="9" t="str">
        <f t="shared" si="35"/>
        <v>Goodwill Impairment</v>
      </c>
      <c r="C62" s="22"/>
      <c r="D62" s="22"/>
      <c r="E62" s="26">
        <f t="shared" si="36"/>
        <v>-1</v>
      </c>
      <c r="F62" s="21"/>
      <c r="G62" s="22"/>
      <c r="H62" s="22"/>
      <c r="I62" s="23"/>
      <c r="J62" s="21"/>
      <c r="K62" s="22"/>
      <c r="L62" s="22"/>
      <c r="M62" s="23"/>
      <c r="N62" s="22"/>
      <c r="O62" s="23"/>
    </row>
    <row r="63" spans="1:15" s="20" customFormat="1" x14ac:dyDescent="0.25">
      <c r="A63" s="8"/>
      <c r="B63" s="9" t="str">
        <f t="shared" si="35"/>
        <v>Intangibles Impairment</v>
      </c>
      <c r="C63" s="22"/>
      <c r="D63" s="22"/>
      <c r="E63" s="26">
        <v>0</v>
      </c>
      <c r="F63" s="21"/>
      <c r="G63" s="22"/>
      <c r="H63" s="22"/>
      <c r="I63" s="23"/>
      <c r="J63" s="21"/>
      <c r="K63" s="22"/>
      <c r="L63" s="22"/>
      <c r="M63" s="23"/>
      <c r="N63" s="22"/>
      <c r="O63" s="23"/>
    </row>
    <row r="64" spans="1:15" x14ac:dyDescent="0.25">
      <c r="B64" s="10"/>
      <c r="C64" s="17"/>
      <c r="D64" s="17"/>
      <c r="E64" s="25"/>
      <c r="N64" s="17"/>
      <c r="O64" s="18"/>
    </row>
    <row r="65" spans="1:15" x14ac:dyDescent="0.25">
      <c r="B65" s="10" t="str">
        <f t="shared" si="35"/>
        <v>Operating Expense</v>
      </c>
      <c r="C65" s="17"/>
      <c r="D65" s="17"/>
      <c r="E65" s="25">
        <f t="shared" si="36"/>
        <v>-0.44909782801006382</v>
      </c>
      <c r="N65" s="17"/>
      <c r="O65" s="18"/>
    </row>
    <row r="66" spans="1:15" x14ac:dyDescent="0.25">
      <c r="B66" s="10"/>
      <c r="C66" s="17"/>
      <c r="D66" s="17"/>
      <c r="E66" s="25"/>
      <c r="N66" s="17"/>
      <c r="O66" s="18"/>
    </row>
    <row r="67" spans="1:15" s="20" customFormat="1" x14ac:dyDescent="0.25">
      <c r="A67" s="8"/>
      <c r="B67" s="9" t="str">
        <f t="shared" si="35"/>
        <v>Income from Operations</v>
      </c>
      <c r="C67" s="22"/>
      <c r="D67" s="22"/>
      <c r="E67" s="26">
        <f t="shared" si="36"/>
        <v>-1.147315614297429</v>
      </c>
      <c r="F67" s="21"/>
      <c r="G67" s="22"/>
      <c r="H67" s="22"/>
      <c r="I67" s="23"/>
      <c r="J67" s="21"/>
      <c r="K67" s="22"/>
      <c r="L67" s="22"/>
      <c r="M67" s="23"/>
      <c r="N67" s="22"/>
      <c r="O67" s="23"/>
    </row>
    <row r="68" spans="1:15" x14ac:dyDescent="0.25">
      <c r="B68" s="10"/>
      <c r="C68" s="17"/>
      <c r="D68" s="17"/>
      <c r="E68" s="25"/>
      <c r="N68" s="17"/>
      <c r="O68" s="18"/>
    </row>
    <row r="69" spans="1:15" s="11" customFormat="1" x14ac:dyDescent="0.25">
      <c r="A69" s="1"/>
      <c r="B69" s="31" t="str">
        <f t="shared" si="35"/>
        <v>Net Profit</v>
      </c>
      <c r="C69" s="32"/>
      <c r="D69" s="32"/>
      <c r="E69" s="34">
        <f t="shared" si="36"/>
        <v>-6.5801180943136783</v>
      </c>
      <c r="F69" s="35"/>
      <c r="G69" s="32"/>
      <c r="H69" s="32"/>
      <c r="I69" s="36"/>
      <c r="J69" s="35"/>
      <c r="K69" s="32"/>
      <c r="L69" s="32"/>
      <c r="M69" s="36"/>
      <c r="N69" s="32"/>
      <c r="O69" s="36"/>
    </row>
    <row r="70" spans="1:15" x14ac:dyDescent="0.25">
      <c r="B70" s="1"/>
    </row>
    <row r="71" spans="1:15" x14ac:dyDescent="0.25">
      <c r="B71" s="1"/>
    </row>
    <row r="72" spans="1:15" x14ac:dyDescent="0.25">
      <c r="B72" s="1"/>
    </row>
  </sheetData>
  <mergeCells count="2">
    <mergeCell ref="F2:I2"/>
    <mergeCell ref="J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2025-03-01T17:41:05Z</dcterms:modified>
</cp:coreProperties>
</file>