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minhv\OneDrive\Documents\GitHub\models\modelz\Model\"/>
    </mc:Choice>
  </mc:AlternateContent>
  <xr:revisionPtr revIDLastSave="0" documentId="13_ncr:1_{DCF9C4F0-F5FD-4983-B2BF-C097043733CE}" xr6:coauthVersionLast="47" xr6:coauthVersionMax="47" xr10:uidLastSave="{00000000-0000-0000-0000-000000000000}"/>
  <bookViews>
    <workbookView xWindow="28800" yWindow="0" windowWidth="28800" windowHeight="156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29" i="1" l="1"/>
  <c r="S29" i="1"/>
  <c r="T28" i="1"/>
  <c r="S28" i="1"/>
  <c r="U27" i="1"/>
  <c r="T27" i="1"/>
  <c r="S27" i="1"/>
  <c r="U26" i="1"/>
  <c r="T26" i="1"/>
  <c r="S26" i="1"/>
  <c r="S7" i="1"/>
  <c r="U16" i="1"/>
  <c r="U8" i="1" s="1"/>
  <c r="T16" i="1"/>
  <c r="T8" i="1" s="1"/>
  <c r="S16" i="1"/>
  <c r="S8" i="1" s="1"/>
  <c r="R16" i="1"/>
  <c r="R23" i="1"/>
  <c r="R19" i="1"/>
  <c r="U13" i="1"/>
  <c r="T13" i="1"/>
  <c r="R13" i="1"/>
  <c r="S13" i="1"/>
  <c r="T6" i="1"/>
  <c r="T5" i="1"/>
  <c r="R5" i="1"/>
  <c r="S3" i="1"/>
  <c r="R3" i="1"/>
  <c r="T3" i="1"/>
  <c r="X17" i="1"/>
  <c r="W17" i="1"/>
  <c r="V17" i="1"/>
  <c r="U19" i="1"/>
  <c r="T19" i="1"/>
  <c r="S19" i="1"/>
  <c r="X21" i="1"/>
  <c r="W21" i="1"/>
  <c r="V21" i="1"/>
  <c r="U23" i="1"/>
  <c r="T23" i="1"/>
  <c r="S23" i="1"/>
  <c r="S2" i="1"/>
  <c r="R2" i="1"/>
  <c r="I133" i="1"/>
  <c r="I132" i="1"/>
  <c r="I131" i="1"/>
  <c r="I128" i="1"/>
  <c r="I127" i="1"/>
  <c r="I126" i="1"/>
  <c r="I125" i="1"/>
  <c r="I122" i="1"/>
  <c r="I121" i="1"/>
  <c r="I120" i="1"/>
  <c r="I119" i="1"/>
  <c r="I116" i="1"/>
  <c r="I115" i="1"/>
  <c r="I114" i="1"/>
  <c r="I113" i="1"/>
  <c r="I110" i="1"/>
  <c r="I109" i="1"/>
  <c r="I108" i="1"/>
  <c r="I107" i="1"/>
  <c r="I104" i="1"/>
  <c r="I103" i="1"/>
  <c r="I102" i="1"/>
  <c r="I101" i="1"/>
  <c r="I98" i="1"/>
  <c r="I97" i="1"/>
  <c r="I96" i="1"/>
  <c r="I95" i="1"/>
  <c r="I92" i="1"/>
  <c r="I91" i="1"/>
  <c r="I90" i="1"/>
  <c r="I89" i="1"/>
  <c r="I86" i="1"/>
  <c r="I85" i="1"/>
  <c r="I84" i="1"/>
  <c r="I83" i="1"/>
  <c r="I80" i="1"/>
  <c r="I79" i="1"/>
  <c r="I78" i="1"/>
  <c r="I77" i="1"/>
  <c r="E133" i="1"/>
  <c r="E132" i="1"/>
  <c r="E131" i="1"/>
  <c r="E128" i="1"/>
  <c r="E127" i="1"/>
  <c r="E126" i="1"/>
  <c r="E125" i="1"/>
  <c r="E122" i="1"/>
  <c r="E121" i="1"/>
  <c r="E120" i="1"/>
  <c r="E119" i="1"/>
  <c r="E116" i="1"/>
  <c r="E115" i="1"/>
  <c r="E114" i="1"/>
  <c r="E113" i="1"/>
  <c r="E110" i="1"/>
  <c r="E109" i="1"/>
  <c r="E108" i="1"/>
  <c r="E107" i="1"/>
  <c r="E104" i="1"/>
  <c r="E103" i="1"/>
  <c r="D103" i="1"/>
  <c r="E102" i="1"/>
  <c r="D102" i="1"/>
  <c r="E101" i="1"/>
  <c r="D101" i="1"/>
  <c r="E98" i="1"/>
  <c r="D98" i="1"/>
  <c r="E97" i="1"/>
  <c r="D97" i="1"/>
  <c r="E96" i="1"/>
  <c r="D96" i="1"/>
  <c r="E95" i="1"/>
  <c r="D95" i="1"/>
  <c r="E92" i="1"/>
  <c r="D92" i="1"/>
  <c r="E91" i="1"/>
  <c r="D91" i="1"/>
  <c r="E90" i="1"/>
  <c r="D90" i="1"/>
  <c r="E89" i="1"/>
  <c r="D89" i="1"/>
  <c r="E86" i="1"/>
  <c r="D86" i="1"/>
  <c r="E85" i="1"/>
  <c r="D85" i="1"/>
  <c r="E84" i="1"/>
  <c r="D84" i="1"/>
  <c r="E83" i="1"/>
  <c r="D83" i="1"/>
  <c r="E80" i="1"/>
  <c r="D80" i="1"/>
  <c r="E79" i="1"/>
  <c r="D79" i="1"/>
  <c r="E78" i="1"/>
  <c r="D78" i="1"/>
  <c r="E77" i="1"/>
  <c r="D77" i="1"/>
  <c r="E74" i="1"/>
  <c r="E73" i="1"/>
  <c r="E72" i="1"/>
  <c r="E71" i="1"/>
  <c r="E70" i="1"/>
  <c r="E68" i="1"/>
  <c r="E67" i="1"/>
  <c r="E66" i="1"/>
  <c r="D66" i="1"/>
  <c r="E65" i="1"/>
  <c r="E64" i="1"/>
  <c r="E62" i="1"/>
  <c r="E61" i="1"/>
  <c r="E60" i="1"/>
  <c r="E59" i="1"/>
  <c r="E58" i="1"/>
  <c r="E56" i="1"/>
  <c r="E55" i="1"/>
  <c r="E54" i="1"/>
  <c r="E53" i="1"/>
  <c r="D53" i="1"/>
  <c r="E52" i="1"/>
  <c r="E50" i="1"/>
  <c r="E49" i="1"/>
  <c r="E48" i="1"/>
  <c r="E47" i="1"/>
  <c r="C47" i="1"/>
  <c r="E46" i="1"/>
  <c r="B116" i="1"/>
  <c r="B122" i="1" s="1"/>
  <c r="B128" i="1" s="1"/>
  <c r="B134" i="1" s="1"/>
  <c r="B115" i="1"/>
  <c r="B121" i="1" s="1"/>
  <c r="B127" i="1" s="1"/>
  <c r="B133" i="1" s="1"/>
  <c r="B114" i="1"/>
  <c r="B120" i="1" s="1"/>
  <c r="B126" i="1" s="1"/>
  <c r="B132" i="1" s="1"/>
  <c r="B113" i="1"/>
  <c r="B119" i="1" s="1"/>
  <c r="B125" i="1" s="1"/>
  <c r="B131" i="1" s="1"/>
  <c r="B86" i="1"/>
  <c r="B92" i="1" s="1"/>
  <c r="B98" i="1" s="1"/>
  <c r="B104" i="1" s="1"/>
  <c r="B85" i="1"/>
  <c r="B91" i="1" s="1"/>
  <c r="B97" i="1" s="1"/>
  <c r="B103" i="1" s="1"/>
  <c r="B84" i="1"/>
  <c r="B90" i="1" s="1"/>
  <c r="B96" i="1" s="1"/>
  <c r="B102" i="1" s="1"/>
  <c r="B83" i="1"/>
  <c r="B89" i="1" s="1"/>
  <c r="B95" i="1" s="1"/>
  <c r="B101" i="1" s="1"/>
  <c r="B56" i="1"/>
  <c r="B62" i="1" s="1"/>
  <c r="B68" i="1" s="1"/>
  <c r="B74" i="1" s="1"/>
  <c r="B55" i="1"/>
  <c r="B61" i="1" s="1"/>
  <c r="B67" i="1" s="1"/>
  <c r="B73" i="1" s="1"/>
  <c r="B54" i="1"/>
  <c r="B60" i="1" s="1"/>
  <c r="B66" i="1" s="1"/>
  <c r="B72" i="1" s="1"/>
  <c r="B53" i="1"/>
  <c r="B59" i="1" s="1"/>
  <c r="B65" i="1" s="1"/>
  <c r="B71" i="1" s="1"/>
  <c r="I9" i="1"/>
  <c r="I4" i="1"/>
  <c r="C40" i="1"/>
  <c r="E130" i="1" s="1"/>
  <c r="C34" i="1"/>
  <c r="C65" i="1" s="1"/>
  <c r="C28" i="1"/>
  <c r="C59" i="1" s="1"/>
  <c r="C22" i="1"/>
  <c r="E112" i="1" s="1"/>
  <c r="C16" i="1"/>
  <c r="C46" i="1" s="1"/>
  <c r="D16" i="1"/>
  <c r="D46" i="1" s="1"/>
  <c r="D40" i="1"/>
  <c r="D71" i="1" s="1"/>
  <c r="D34" i="1"/>
  <c r="D65" i="1" s="1"/>
  <c r="D28" i="1"/>
  <c r="E88" i="1" s="1"/>
  <c r="D22" i="1"/>
  <c r="D52" i="1" s="1"/>
  <c r="I40" i="1"/>
  <c r="I74" i="1" s="1"/>
  <c r="I34" i="1"/>
  <c r="I68" i="1" s="1"/>
  <c r="I28" i="1"/>
  <c r="I88" i="1" s="1"/>
  <c r="I22" i="1"/>
  <c r="I53" i="1" s="1"/>
  <c r="B26" i="1"/>
  <c r="B32" i="1" s="1"/>
  <c r="B38" i="1" s="1"/>
  <c r="B44" i="1" s="1"/>
  <c r="B25" i="1"/>
  <c r="B31" i="1" s="1"/>
  <c r="B37" i="1" s="1"/>
  <c r="B43" i="1" s="1"/>
  <c r="B24" i="1"/>
  <c r="B30" i="1" s="1"/>
  <c r="B36" i="1" s="1"/>
  <c r="B42" i="1" s="1"/>
  <c r="B23" i="1"/>
  <c r="B29" i="1" s="1"/>
  <c r="B35" i="1" s="1"/>
  <c r="B41" i="1" s="1"/>
  <c r="I16" i="1"/>
  <c r="I47" i="1" s="1"/>
  <c r="M16" i="1"/>
  <c r="L16" i="1"/>
  <c r="K16" i="1"/>
  <c r="J16" i="1"/>
  <c r="O6" i="1"/>
  <c r="N6" i="1"/>
  <c r="M6" i="1"/>
  <c r="L6" i="1"/>
  <c r="K6" i="1"/>
  <c r="J6" i="1"/>
  <c r="H6" i="1"/>
  <c r="F6" i="1"/>
  <c r="G13" i="1"/>
  <c r="G11" i="1"/>
  <c r="I11" i="1" s="1"/>
  <c r="G8" i="1"/>
  <c r="I8" i="1" s="1"/>
  <c r="G4" i="1"/>
  <c r="G3" i="1"/>
  <c r="G6" i="1" s="1"/>
  <c r="E2" i="1"/>
  <c r="F2" i="1" s="1"/>
  <c r="J2" i="1" s="1"/>
  <c r="N2" i="1" s="1"/>
  <c r="O2" i="1" s="1"/>
  <c r="C66" i="1" l="1"/>
  <c r="D67" i="1"/>
  <c r="S5" i="1"/>
  <c r="C54" i="1"/>
  <c r="D82" i="1"/>
  <c r="U5" i="1"/>
  <c r="R6" i="1"/>
  <c r="S6" i="1"/>
  <c r="D72" i="1"/>
  <c r="S24" i="1"/>
  <c r="U6" i="1"/>
  <c r="D47" i="1"/>
  <c r="I13" i="1"/>
  <c r="I14" i="1" s="1"/>
  <c r="U3" i="1" s="1"/>
  <c r="D48" i="1"/>
  <c r="D100" i="1"/>
  <c r="R24" i="1"/>
  <c r="D60" i="1"/>
  <c r="E100" i="1"/>
  <c r="T24" i="1"/>
  <c r="C53" i="1"/>
  <c r="D59" i="1"/>
  <c r="C72" i="1"/>
  <c r="C73" i="1"/>
  <c r="C60" i="1"/>
  <c r="I3" i="1"/>
  <c r="I6" i="1" s="1"/>
  <c r="C48" i="1"/>
  <c r="D54" i="1"/>
  <c r="C67" i="1"/>
  <c r="D73" i="1"/>
  <c r="E82" i="1"/>
  <c r="E118" i="1"/>
  <c r="C55" i="1"/>
  <c r="D61" i="1"/>
  <c r="C74" i="1"/>
  <c r="C49" i="1"/>
  <c r="D55" i="1"/>
  <c r="C68" i="1"/>
  <c r="D74" i="1"/>
  <c r="D94" i="1"/>
  <c r="C61" i="1"/>
  <c r="D49" i="1"/>
  <c r="C62" i="1"/>
  <c r="D68" i="1"/>
  <c r="E94" i="1"/>
  <c r="U24" i="1"/>
  <c r="C56" i="1"/>
  <c r="D62" i="1"/>
  <c r="D76" i="1"/>
  <c r="E124" i="1"/>
  <c r="C50" i="1"/>
  <c r="D56" i="1"/>
  <c r="C70" i="1"/>
  <c r="E76" i="1"/>
  <c r="E106" i="1"/>
  <c r="W22" i="1"/>
  <c r="D50" i="1"/>
  <c r="C64" i="1"/>
  <c r="D70" i="1"/>
  <c r="T2" i="1"/>
  <c r="X22" i="1"/>
  <c r="C58" i="1"/>
  <c r="D64" i="1"/>
  <c r="U2" i="1"/>
  <c r="V2" i="1" s="1"/>
  <c r="W2" i="1" s="1"/>
  <c r="X2" i="1" s="1"/>
  <c r="C52" i="1"/>
  <c r="D58" i="1"/>
  <c r="C71" i="1"/>
  <c r="D88" i="1"/>
  <c r="I71" i="1"/>
  <c r="I72" i="1"/>
  <c r="I73" i="1"/>
  <c r="I70" i="1"/>
  <c r="I100" i="1"/>
  <c r="I130" i="1"/>
  <c r="I94" i="1"/>
  <c r="I124" i="1"/>
  <c r="I66" i="1"/>
  <c r="I64" i="1"/>
  <c r="I65" i="1"/>
  <c r="I67" i="1"/>
  <c r="I118" i="1"/>
  <c r="I58" i="1"/>
  <c r="I59" i="1"/>
  <c r="I60" i="1"/>
  <c r="I61" i="1"/>
  <c r="I62" i="1"/>
  <c r="I55" i="1"/>
  <c r="I54" i="1"/>
  <c r="I56" i="1"/>
  <c r="I82" i="1"/>
  <c r="I52" i="1"/>
  <c r="I112" i="1"/>
  <c r="I48" i="1"/>
  <c r="I49" i="1"/>
  <c r="I50" i="1"/>
  <c r="I76" i="1"/>
  <c r="I106" i="1"/>
  <c r="I46" i="1"/>
  <c r="U29" i="1" l="1"/>
  <c r="U28" i="1"/>
</calcChain>
</file>

<file path=xl/sharedStrings.xml><?xml version="1.0" encoding="utf-8"?>
<sst xmlns="http://schemas.openxmlformats.org/spreadsheetml/2006/main" count="72" uniqueCount="39">
  <si>
    <t>Revenue</t>
  </si>
  <si>
    <t>COGS</t>
  </si>
  <si>
    <t>SG&amp;A</t>
  </si>
  <si>
    <t>Interest expenses</t>
  </si>
  <si>
    <t>Net income</t>
  </si>
  <si>
    <t>Other expenses (income)</t>
  </si>
  <si>
    <t>Gross profit</t>
  </si>
  <si>
    <t>Revenue by Segment</t>
  </si>
  <si>
    <t>Paint Stores Group</t>
  </si>
  <si>
    <t>Consumer Brands Group</t>
  </si>
  <si>
    <t>Performance Coating Group</t>
  </si>
  <si>
    <t>Administrative</t>
  </si>
  <si>
    <t>Capital Expenditures by Segment</t>
  </si>
  <si>
    <t>Full year &gt;&gt;</t>
  </si>
  <si>
    <t>Depreciation by Segment</t>
  </si>
  <si>
    <t>Amortization by Segment</t>
  </si>
  <si>
    <t>Operating Profit by Segment</t>
  </si>
  <si>
    <t>YoY</t>
  </si>
  <si>
    <t>Growth</t>
  </si>
  <si>
    <t>of Category</t>
  </si>
  <si>
    <t>NOPAT</t>
  </si>
  <si>
    <t>Depreciation and Amortization</t>
  </si>
  <si>
    <t>Capital Expenditures</t>
  </si>
  <si>
    <t>Change in NWC</t>
  </si>
  <si>
    <t>Cash and Cash Equivalents</t>
  </si>
  <si>
    <t xml:space="preserve">Current Assets </t>
  </si>
  <si>
    <t>Net</t>
  </si>
  <si>
    <t>Current Liabilities</t>
  </si>
  <si>
    <t>LT Debt</t>
  </si>
  <si>
    <t>Shares Oustanding</t>
  </si>
  <si>
    <t>Price</t>
  </si>
  <si>
    <t>EV</t>
  </si>
  <si>
    <t>Market Capitalization</t>
  </si>
  <si>
    <t>Net income by Quarter</t>
  </si>
  <si>
    <t>FCFF</t>
  </si>
  <si>
    <t>NWC</t>
  </si>
  <si>
    <t>FCFF w/ real NWC</t>
  </si>
  <si>
    <t>FCFF Yield</t>
  </si>
  <si>
    <t>FCFF Yield w/ real NWC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</si>
</sst>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 val="singleAccounting"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8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43" fontId="0" fillId="0" borderId="2" xfId="1" applyFont="1" applyBorder="1"/>
    <xf numFmtId="43" fontId="0" fillId="0" borderId="0" xfId="1" applyFont="1" applyBorder="1"/>
    <xf numFmtId="43" fontId="0" fillId="0" borderId="5" xfId="1" applyFont="1" applyBorder="1"/>
    <xf numFmtId="43" fontId="0" fillId="0" borderId="0" xfId="1" applyFont="1"/>
    <xf numFmtId="43" fontId="0" fillId="0" borderId="0" xfId="1" applyFont="1" applyFill="1" applyBorder="1"/>
    <xf numFmtId="0" fontId="2" fillId="0" borderId="0" xfId="0" applyFont="1"/>
    <xf numFmtId="43" fontId="2" fillId="0" borderId="2" xfId="1" applyFont="1" applyBorder="1"/>
    <xf numFmtId="43" fontId="2" fillId="0" borderId="0" xfId="1" applyFont="1" applyBorder="1"/>
    <xf numFmtId="43" fontId="2" fillId="0" borderId="5" xfId="1" applyFont="1" applyBorder="1"/>
    <xf numFmtId="43" fontId="2" fillId="0" borderId="0" xfId="1" applyFont="1"/>
    <xf numFmtId="0" fontId="2" fillId="0" borderId="3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0" xfId="0" applyFont="1" applyAlignment="1">
      <alignment horizontal="left" indent="1"/>
    </xf>
    <xf numFmtId="43" fontId="3" fillId="0" borderId="5" xfId="1" applyFont="1" applyBorder="1"/>
    <xf numFmtId="0" fontId="2" fillId="0" borderId="0" xfId="0" applyFont="1" applyAlignment="1">
      <alignment horizontal="left"/>
    </xf>
    <xf numFmtId="0" fontId="0" fillId="0" borderId="0" xfId="0" applyAlignment="1">
      <alignment horizontal="left" indent="1"/>
    </xf>
    <xf numFmtId="43" fontId="4" fillId="0" borderId="0" xfId="1" applyFont="1" applyAlignment="1">
      <alignment horizontal="right"/>
    </xf>
    <xf numFmtId="43" fontId="0" fillId="0" borderId="0" xfId="1" applyFont="1" applyAlignment="1">
      <alignment horizontal="right"/>
    </xf>
    <xf numFmtId="0" fontId="0" fillId="0" borderId="0" xfId="0" applyAlignment="1">
      <alignment horizontal="right"/>
    </xf>
    <xf numFmtId="0" fontId="2" fillId="0" borderId="7" xfId="0" applyFont="1" applyBorder="1"/>
    <xf numFmtId="0" fontId="0" fillId="0" borderId="7" xfId="0" applyBorder="1"/>
    <xf numFmtId="0" fontId="0" fillId="0" borderId="7" xfId="0" applyBorder="1" applyAlignment="1">
      <alignment horizontal="right"/>
    </xf>
    <xf numFmtId="43" fontId="0" fillId="0" borderId="6" xfId="1" applyFont="1" applyBorder="1"/>
    <xf numFmtId="43" fontId="0" fillId="0" borderId="7" xfId="1" applyFont="1" applyBorder="1"/>
    <xf numFmtId="43" fontId="0" fillId="0" borderId="8" xfId="1" applyFont="1" applyBorder="1"/>
    <xf numFmtId="0" fontId="0" fillId="0" borderId="0" xfId="0" applyFont="1" applyBorder="1" applyAlignment="1">
      <alignment horizontal="left" indent="1"/>
    </xf>
    <xf numFmtId="0" fontId="0" fillId="0" borderId="0" xfId="0" applyBorder="1"/>
    <xf numFmtId="0" fontId="0" fillId="0" borderId="0" xfId="0" applyBorder="1" applyAlignment="1">
      <alignment horizontal="right"/>
    </xf>
    <xf numFmtId="0" fontId="2" fillId="0" borderId="0" xfId="0" applyFont="1" applyBorder="1" applyAlignment="1">
      <alignment horizontal="left"/>
    </xf>
    <xf numFmtId="0" fontId="0" fillId="0" borderId="0" xfId="0" applyBorder="1" applyAlignment="1">
      <alignment horizontal="left" indent="1"/>
    </xf>
    <xf numFmtId="0" fontId="2" fillId="0" borderId="0" xfId="0" applyFont="1" applyBorder="1"/>
    <xf numFmtId="0" fontId="0" fillId="0" borderId="10" xfId="0" applyBorder="1" applyAlignment="1">
      <alignment horizontal="left" indent="1"/>
    </xf>
    <xf numFmtId="0" fontId="0" fillId="0" borderId="10" xfId="0" applyBorder="1"/>
    <xf numFmtId="0" fontId="0" fillId="0" borderId="10" xfId="0" applyBorder="1" applyAlignment="1">
      <alignment horizontal="right"/>
    </xf>
    <xf numFmtId="43" fontId="0" fillId="0" borderId="9" xfId="1" applyFont="1" applyBorder="1"/>
    <xf numFmtId="43" fontId="0" fillId="0" borderId="10" xfId="1" applyFont="1" applyBorder="1"/>
    <xf numFmtId="43" fontId="0" fillId="0" borderId="11" xfId="1" applyFont="1" applyBorder="1"/>
    <xf numFmtId="0" fontId="0" fillId="0" borderId="6" xfId="0" applyBorder="1" applyAlignment="1">
      <alignment horizontal="center" vertical="center" textRotation="90"/>
    </xf>
    <xf numFmtId="0" fontId="0" fillId="0" borderId="2" xfId="0" applyBorder="1" applyAlignment="1">
      <alignment horizontal="center" vertical="center" textRotation="90"/>
    </xf>
    <xf numFmtId="0" fontId="0" fillId="0" borderId="9" xfId="0" applyBorder="1" applyAlignment="1">
      <alignment horizontal="center" vertical="center" textRotation="90"/>
    </xf>
    <xf numFmtId="10" fontId="0" fillId="0" borderId="7" xfId="0" applyNumberFormat="1" applyBorder="1" applyAlignment="1">
      <alignment horizontal="right"/>
    </xf>
    <xf numFmtId="10" fontId="0" fillId="0" borderId="0" xfId="0" applyNumberFormat="1" applyBorder="1"/>
    <xf numFmtId="10" fontId="0" fillId="0" borderId="0" xfId="0" applyNumberFormat="1" applyBorder="1" applyAlignment="1">
      <alignment horizontal="right"/>
    </xf>
    <xf numFmtId="10" fontId="0" fillId="0" borderId="10" xfId="0" applyNumberFormat="1" applyBorder="1"/>
    <xf numFmtId="10" fontId="0" fillId="0" borderId="10" xfId="0" applyNumberFormat="1" applyBorder="1" applyAlignment="1">
      <alignment horizontal="right"/>
    </xf>
    <xf numFmtId="10" fontId="2" fillId="0" borderId="7" xfId="0" applyNumberFormat="1" applyFont="1" applyBorder="1"/>
    <xf numFmtId="10" fontId="2" fillId="0" borderId="7" xfId="0" applyNumberFormat="1" applyFont="1" applyBorder="1" applyAlignment="1">
      <alignment horizontal="right"/>
    </xf>
    <xf numFmtId="43" fontId="2" fillId="0" borderId="6" xfId="1" applyFont="1" applyBorder="1"/>
    <xf numFmtId="43" fontId="2" fillId="0" borderId="7" xfId="1" applyFont="1" applyBorder="1"/>
    <xf numFmtId="43" fontId="2" fillId="0" borderId="8" xfId="1" applyFont="1" applyBorder="1"/>
    <xf numFmtId="10" fontId="2" fillId="0" borderId="0" xfId="0" applyNumberFormat="1" applyFont="1" applyBorder="1"/>
    <xf numFmtId="10" fontId="2" fillId="0" borderId="0" xfId="0" applyNumberFormat="1" applyFont="1" applyBorder="1" applyAlignment="1">
      <alignment horizontal="right"/>
    </xf>
    <xf numFmtId="10" fontId="2" fillId="0" borderId="8" xfId="1" applyNumberFormat="1" applyFont="1" applyBorder="1"/>
    <xf numFmtId="10" fontId="0" fillId="0" borderId="5" xfId="1" applyNumberFormat="1" applyFont="1" applyBorder="1"/>
    <xf numFmtId="10" fontId="2" fillId="0" borderId="5" xfId="1" applyNumberFormat="1" applyFont="1" applyBorder="1"/>
    <xf numFmtId="10" fontId="0" fillId="0" borderId="11" xfId="1" applyNumberFormat="1" applyFont="1" applyBorder="1"/>
    <xf numFmtId="10" fontId="0" fillId="0" borderId="8" xfId="1" applyNumberFormat="1" applyFont="1" applyBorder="1"/>
    <xf numFmtId="0" fontId="0" fillId="0" borderId="1" xfId="0" applyBorder="1" applyAlignment="1">
      <alignment horizontal="center"/>
    </xf>
    <xf numFmtId="0" fontId="1" fillId="0" borderId="0" xfId="1" applyNumberFormat="1" applyFont="1"/>
    <xf numFmtId="0" fontId="0" fillId="0" borderId="0" xfId="1" applyNumberFormat="1" applyFont="1"/>
    <xf numFmtId="0" fontId="1" fillId="0" borderId="0" xfId="1" applyNumberFormat="1" applyFont="1" applyAlignment="1">
      <alignment horizontal="left" indent="1"/>
    </xf>
    <xf numFmtId="0" fontId="0" fillId="0" borderId="0" xfId="1" applyNumberFormat="1" applyFont="1" applyAlignment="1">
      <alignment horizontal="left" indent="1"/>
    </xf>
    <xf numFmtId="0" fontId="2" fillId="0" borderId="0" xfId="0" applyFont="1" applyAlignment="1">
      <alignment horizontal="left" indent="1"/>
    </xf>
    <xf numFmtId="10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34"/>
  <sheetViews>
    <sheetView showGridLines="0" tabSelected="1" topLeftCell="C1" zoomScale="85" zoomScaleNormal="85" workbookViewId="0">
      <selection activeCell="X19" sqref="X19"/>
    </sheetView>
  </sheetViews>
  <sheetFormatPr defaultRowHeight="15" x14ac:dyDescent="0.25"/>
  <cols>
    <col min="1" max="1" width="5.7109375" customWidth="1"/>
    <col min="2" max="2" width="30.85546875" bestFit="1" customWidth="1"/>
    <col min="3" max="3" width="10.7109375" customWidth="1"/>
    <col min="4" max="5" width="10.7109375" style="22" customWidth="1"/>
    <col min="6" max="6" width="10.7109375" style="3" customWidth="1"/>
    <col min="7" max="8" width="10.7109375" style="4" customWidth="1"/>
    <col min="9" max="9" width="10.7109375" style="5" customWidth="1"/>
    <col min="10" max="10" width="10.7109375" style="3" customWidth="1"/>
    <col min="11" max="12" width="10.7109375" style="4" customWidth="1"/>
    <col min="13" max="13" width="10.7109375" style="5" customWidth="1"/>
    <col min="14" max="15" width="10.7109375" style="6" customWidth="1"/>
    <col min="16" max="16" width="9.140625" style="6"/>
    <col min="17" max="17" width="30.28515625" style="6" bestFit="1" customWidth="1"/>
    <col min="18" max="24" width="10.7109375" style="6" customWidth="1"/>
    <col min="25" max="16384" width="9.140625" style="6"/>
  </cols>
  <sheetData>
    <row r="1" spans="1:24" customFormat="1" x14ac:dyDescent="0.25"/>
    <row r="2" spans="1:24" s="1" customFormat="1" x14ac:dyDescent="0.25">
      <c r="B2" s="2"/>
      <c r="C2" s="2">
        <v>2021</v>
      </c>
      <c r="D2" s="2">
        <v>2022</v>
      </c>
      <c r="E2" s="2">
        <f>+D2+1</f>
        <v>2023</v>
      </c>
      <c r="F2" s="13">
        <f t="shared" ref="F2" si="0">+E2+1</f>
        <v>2024</v>
      </c>
      <c r="G2" s="14"/>
      <c r="H2" s="14"/>
      <c r="I2" s="15"/>
      <c r="J2" s="13">
        <f>+F2+1</f>
        <v>2025</v>
      </c>
      <c r="K2" s="14"/>
      <c r="L2" s="14"/>
      <c r="M2" s="15"/>
      <c r="N2" s="2">
        <f>+J2+1</f>
        <v>2026</v>
      </c>
      <c r="O2" s="2">
        <f>+N2+1</f>
        <v>2027</v>
      </c>
      <c r="Q2" s="61"/>
      <c r="R2" s="2">
        <f>+C2</f>
        <v>2021</v>
      </c>
      <c r="S2" s="2">
        <f t="shared" ref="S2:U2" si="1">+D2</f>
        <v>2022</v>
      </c>
      <c r="T2" s="2">
        <f t="shared" si="1"/>
        <v>2023</v>
      </c>
      <c r="U2" s="2">
        <f t="shared" si="1"/>
        <v>2024</v>
      </c>
      <c r="V2" s="2">
        <f>+U2+1</f>
        <v>2025</v>
      </c>
      <c r="W2" s="2">
        <f t="shared" ref="W2:X2" si="2">+V2+1</f>
        <v>2026</v>
      </c>
      <c r="X2" s="2">
        <f t="shared" si="2"/>
        <v>2027</v>
      </c>
    </row>
    <row r="3" spans="1:24" s="12" customFormat="1" x14ac:dyDescent="0.25">
      <c r="A3" s="8"/>
      <c r="B3" s="8" t="s">
        <v>0</v>
      </c>
      <c r="C3" s="8"/>
      <c r="D3" s="8"/>
      <c r="E3" s="8"/>
      <c r="F3" s="9">
        <v>5819.4</v>
      </c>
      <c r="G3" s="10">
        <f>(17801.3-H3)/2</f>
        <v>5819.4</v>
      </c>
      <c r="H3" s="10">
        <v>6162.5</v>
      </c>
      <c r="I3" s="11">
        <f>23098.5-SUM(F3:H3)</f>
        <v>5297.2000000000007</v>
      </c>
      <c r="J3" s="9"/>
      <c r="K3" s="10"/>
      <c r="L3" s="10"/>
      <c r="M3" s="11"/>
      <c r="Q3" s="62" t="s">
        <v>20</v>
      </c>
      <c r="R3" s="12">
        <f t="shared" ref="R3:S3" si="3">+C14</f>
        <v>1860</v>
      </c>
      <c r="S3" s="12">
        <f t="shared" si="3"/>
        <v>2020</v>
      </c>
      <c r="T3" s="12">
        <f>+E14</f>
        <v>2390</v>
      </c>
      <c r="U3" s="12">
        <f>+I14</f>
        <v>2681.4</v>
      </c>
    </row>
    <row r="4" spans="1:24" x14ac:dyDescent="0.25">
      <c r="B4" t="s">
        <v>1</v>
      </c>
      <c r="D4"/>
      <c r="E4"/>
      <c r="F4" s="3">
        <v>3022.2</v>
      </c>
      <c r="G4" s="4">
        <f>(9179.4-H4)/2</f>
        <v>3022.2</v>
      </c>
      <c r="H4" s="4">
        <v>3135</v>
      </c>
      <c r="I4" s="5">
        <f>11903.4-SUM(F4:H4)</f>
        <v>2724</v>
      </c>
      <c r="Q4" s="63"/>
    </row>
    <row r="5" spans="1:24" x14ac:dyDescent="0.25">
      <c r="D5"/>
      <c r="E5"/>
      <c r="Q5" s="63" t="s">
        <v>21</v>
      </c>
      <c r="R5" s="6">
        <f>+C28+C34</f>
        <v>572.6</v>
      </c>
      <c r="S5" s="6">
        <f t="shared" ref="S5:T5" si="4">+D28+D34</f>
        <v>581.1</v>
      </c>
      <c r="T5" s="6">
        <f t="shared" si="4"/>
        <v>622.5</v>
      </c>
      <c r="U5" s="6">
        <f>+I28+I34</f>
        <v>624</v>
      </c>
    </row>
    <row r="6" spans="1:24" x14ac:dyDescent="0.25">
      <c r="B6" t="s">
        <v>6</v>
      </c>
      <c r="D6"/>
      <c r="E6"/>
      <c r="F6" s="3">
        <f>+F3-F4</f>
        <v>2797.2</v>
      </c>
      <c r="G6" s="4">
        <f t="shared" ref="G6:O6" si="5">+G3-G4</f>
        <v>2797.2</v>
      </c>
      <c r="H6" s="4">
        <f t="shared" si="5"/>
        <v>3027.5</v>
      </c>
      <c r="I6" s="5">
        <f t="shared" si="5"/>
        <v>2573.2000000000007</v>
      </c>
      <c r="J6" s="3">
        <f t="shared" si="5"/>
        <v>0</v>
      </c>
      <c r="K6" s="4">
        <f t="shared" si="5"/>
        <v>0</v>
      </c>
      <c r="L6" s="4">
        <f t="shared" si="5"/>
        <v>0</v>
      </c>
      <c r="M6" s="5">
        <f t="shared" si="5"/>
        <v>0</v>
      </c>
      <c r="N6" s="6">
        <f t="shared" si="5"/>
        <v>0</v>
      </c>
      <c r="O6" s="6">
        <f t="shared" si="5"/>
        <v>0</v>
      </c>
      <c r="Q6" s="63" t="s">
        <v>22</v>
      </c>
      <c r="R6" s="6">
        <f>+C22</f>
        <v>372</v>
      </c>
      <c r="S6" s="6">
        <f t="shared" ref="S6:T6" si="6">+D22</f>
        <v>644.5</v>
      </c>
      <c r="T6" s="6">
        <f t="shared" si="6"/>
        <v>888.40000000000009</v>
      </c>
      <c r="U6" s="6">
        <f>+I22</f>
        <v>1070</v>
      </c>
    </row>
    <row r="7" spans="1:24" x14ac:dyDescent="0.25">
      <c r="D7"/>
      <c r="E7"/>
      <c r="Q7" s="63" t="s">
        <v>23</v>
      </c>
      <c r="R7" s="6">
        <v>0</v>
      </c>
      <c r="S7" s="6">
        <f>+S8</f>
        <v>579.69999999999982</v>
      </c>
      <c r="T7" s="6">
        <v>0</v>
      </c>
      <c r="U7" s="6">
        <v>0</v>
      </c>
    </row>
    <row r="8" spans="1:24" x14ac:dyDescent="0.25">
      <c r="B8" t="s">
        <v>2</v>
      </c>
      <c r="D8"/>
      <c r="E8"/>
      <c r="F8" s="3">
        <v>1822.75</v>
      </c>
      <c r="G8" s="4">
        <f>(5539.2-H8)/2</f>
        <v>1822.75</v>
      </c>
      <c r="H8" s="4">
        <v>1893.7</v>
      </c>
      <c r="I8" s="5">
        <f>7422.1-SUM(F8:H8)</f>
        <v>1882.9000000000005</v>
      </c>
      <c r="Q8" s="63" t="s">
        <v>23</v>
      </c>
      <c r="S8" s="6">
        <f>+S16-R16</f>
        <v>579.69999999999982</v>
      </c>
      <c r="T8" s="6">
        <f>+T16-S16</f>
        <v>-1139</v>
      </c>
      <c r="U8" s="6">
        <f>+U16-T16</f>
        <v>-227.49999999999909</v>
      </c>
    </row>
    <row r="9" spans="1:24" x14ac:dyDescent="0.25">
      <c r="B9" t="s">
        <v>5</v>
      </c>
      <c r="D9"/>
      <c r="E9"/>
      <c r="F9" s="3">
        <v>-15.45</v>
      </c>
      <c r="G9" s="4">
        <v>-15.45</v>
      </c>
      <c r="H9" s="7">
        <v>0.7</v>
      </c>
      <c r="I9" s="5">
        <f>+-44.7-SUM(F9:H9)</f>
        <v>-14.500000000000004</v>
      </c>
    </row>
    <row r="10" spans="1:24" x14ac:dyDescent="0.25">
      <c r="D10"/>
      <c r="E10"/>
    </row>
    <row r="11" spans="1:24" s="12" customFormat="1" x14ac:dyDescent="0.25">
      <c r="A11" s="8"/>
      <c r="B11" t="s">
        <v>3</v>
      </c>
      <c r="C11"/>
      <c r="D11"/>
      <c r="E11"/>
      <c r="F11" s="3">
        <v>106.89999999999999</v>
      </c>
      <c r="G11" s="4">
        <f>(317.2-H11)/2</f>
        <v>106.89999999999999</v>
      </c>
      <c r="H11" s="4">
        <v>103.4</v>
      </c>
      <c r="I11" s="11">
        <f>415.7-SUM(F11:H11)</f>
        <v>98.5</v>
      </c>
      <c r="J11" s="9"/>
      <c r="K11" s="10"/>
      <c r="L11" s="10"/>
      <c r="M11" s="11"/>
      <c r="Q11" s="63" t="s">
        <v>24</v>
      </c>
      <c r="R11" s="6">
        <v>165.7</v>
      </c>
      <c r="S11" s="6">
        <v>198.8</v>
      </c>
      <c r="T11" s="6">
        <v>276.8</v>
      </c>
      <c r="U11" s="6">
        <v>210.4</v>
      </c>
    </row>
    <row r="12" spans="1:24" x14ac:dyDescent="0.25">
      <c r="D12"/>
      <c r="E12"/>
      <c r="Q12" s="63" t="s">
        <v>25</v>
      </c>
      <c r="R12" s="6">
        <v>5053.7</v>
      </c>
      <c r="S12" s="6">
        <v>5907.7</v>
      </c>
      <c r="T12" s="6">
        <v>5512.9</v>
      </c>
      <c r="U12" s="6">
        <v>5400.8</v>
      </c>
    </row>
    <row r="13" spans="1:24" x14ac:dyDescent="0.25">
      <c r="B13" t="s">
        <v>33</v>
      </c>
      <c r="C13" s="12"/>
      <c r="D13" s="12"/>
      <c r="E13" s="12"/>
      <c r="F13" s="9">
        <v>697.55000000000007</v>
      </c>
      <c r="G13" s="10">
        <f>(2201.3-H13)/2</f>
        <v>697.55000000000007</v>
      </c>
      <c r="H13" s="10">
        <v>806.2</v>
      </c>
      <c r="I13" s="11">
        <f>2681.4-SUM(F13:H13)</f>
        <v>480.09999999999991</v>
      </c>
      <c r="Q13" s="64" t="s">
        <v>26</v>
      </c>
      <c r="R13" s="12">
        <f t="shared" ref="R13" si="7">+R12-R11</f>
        <v>4888</v>
      </c>
      <c r="S13" s="12">
        <f>+S12-S11</f>
        <v>5708.9</v>
      </c>
      <c r="T13" s="12">
        <f t="shared" ref="T13:U13" si="8">+T12-T11</f>
        <v>5236.0999999999995</v>
      </c>
      <c r="U13" s="12">
        <f t="shared" si="8"/>
        <v>5190.4000000000005</v>
      </c>
    </row>
    <row r="14" spans="1:24" x14ac:dyDescent="0.25">
      <c r="B14" s="66" t="s">
        <v>4</v>
      </c>
      <c r="C14" s="12">
        <v>1860</v>
      </c>
      <c r="D14" s="12">
        <v>2020</v>
      </c>
      <c r="E14" s="12">
        <v>2390</v>
      </c>
      <c r="I14" s="10">
        <f>+SUM(F13:I13)</f>
        <v>2681.4</v>
      </c>
      <c r="Q14" s="63" t="s">
        <v>27</v>
      </c>
      <c r="R14" s="6">
        <v>5719.5</v>
      </c>
      <c r="S14" s="6">
        <v>5960.7</v>
      </c>
      <c r="T14" s="6">
        <v>6626.9</v>
      </c>
      <c r="U14" s="6">
        <v>6808.7</v>
      </c>
    </row>
    <row r="15" spans="1:24" x14ac:dyDescent="0.25">
      <c r="D15"/>
      <c r="E15"/>
      <c r="I15" s="10"/>
      <c r="Q15" s="63"/>
    </row>
    <row r="16" spans="1:24" ht="17.25" x14ac:dyDescent="0.4">
      <c r="B16" s="8" t="s">
        <v>7</v>
      </c>
      <c r="C16" s="20">
        <f>+SUM(C17:C20)</f>
        <v>19944.600000000002</v>
      </c>
      <c r="D16" s="20">
        <f>+SUM(D17:D20)</f>
        <v>22148.899999999998</v>
      </c>
      <c r="E16" s="20">
        <v>23051.9</v>
      </c>
      <c r="I16" s="17">
        <f>+SUM(I17:I20)</f>
        <v>23098.5</v>
      </c>
      <c r="J16" s="3">
        <f t="shared" ref="J16:M16" si="9">+IF(SUM(J17:J20)=J3,SUM(J17:J20),"ERROR")</f>
        <v>0</v>
      </c>
      <c r="K16" s="4">
        <f t="shared" si="9"/>
        <v>0</v>
      </c>
      <c r="L16" s="4">
        <f t="shared" si="9"/>
        <v>0</v>
      </c>
      <c r="M16" s="5">
        <f t="shared" si="9"/>
        <v>0</v>
      </c>
      <c r="Q16" s="63" t="s">
        <v>35</v>
      </c>
      <c r="R16" s="6">
        <f>+R13-R14</f>
        <v>-831.5</v>
      </c>
      <c r="S16" s="6">
        <f t="shared" ref="S16:U16" si="10">+S13-S14</f>
        <v>-251.80000000000018</v>
      </c>
      <c r="T16" s="6">
        <f t="shared" si="10"/>
        <v>-1390.8000000000002</v>
      </c>
      <c r="U16" s="6">
        <f t="shared" si="10"/>
        <v>-1618.2999999999993</v>
      </c>
    </row>
    <row r="17" spans="2:24" x14ac:dyDescent="0.25">
      <c r="B17" s="16" t="s">
        <v>8</v>
      </c>
      <c r="C17" s="21">
        <v>10616.2</v>
      </c>
      <c r="D17" s="21">
        <v>11963.3</v>
      </c>
      <c r="E17" s="21">
        <v>12839.5</v>
      </c>
      <c r="I17" s="5">
        <v>13188</v>
      </c>
      <c r="V17" s="6">
        <f>+V16-V9</f>
        <v>0</v>
      </c>
      <c r="W17" s="6">
        <f>+W16-W9</f>
        <v>0</v>
      </c>
      <c r="X17" s="6">
        <f>+X16-X9</f>
        <v>0</v>
      </c>
    </row>
    <row r="18" spans="2:24" x14ac:dyDescent="0.25">
      <c r="B18" s="16" t="s">
        <v>9</v>
      </c>
      <c r="C18" s="21">
        <v>3322.4</v>
      </c>
      <c r="D18" s="21">
        <v>3388.4</v>
      </c>
      <c r="E18" s="21">
        <v>3365.6</v>
      </c>
      <c r="G18" s="4" t="s">
        <v>13</v>
      </c>
      <c r="I18" s="5">
        <v>3108</v>
      </c>
      <c r="Q18" s="63" t="s">
        <v>28</v>
      </c>
      <c r="R18" s="6">
        <v>8590.9</v>
      </c>
      <c r="S18" s="6">
        <v>9591</v>
      </c>
      <c r="T18" s="6">
        <v>8377.9</v>
      </c>
      <c r="U18" s="6">
        <v>8176.8</v>
      </c>
    </row>
    <row r="19" spans="2:24" x14ac:dyDescent="0.25">
      <c r="B19" s="16" t="s">
        <v>10</v>
      </c>
      <c r="C19" s="21">
        <v>6003.8</v>
      </c>
      <c r="D19" s="21">
        <v>6793.5</v>
      </c>
      <c r="E19" s="21">
        <v>6843.1</v>
      </c>
      <c r="I19" s="5">
        <v>6797.3</v>
      </c>
      <c r="Q19" s="65" t="s">
        <v>26</v>
      </c>
      <c r="R19" s="6">
        <f>+R18-R11</f>
        <v>8425.1999999999989</v>
      </c>
      <c r="S19" s="6">
        <f>+S18-S11</f>
        <v>9392.2000000000007</v>
      </c>
      <c r="T19" s="6">
        <f>+T18-T11</f>
        <v>8101.0999999999995</v>
      </c>
      <c r="U19" s="6">
        <f>+U18-U11</f>
        <v>7966.4000000000005</v>
      </c>
    </row>
    <row r="20" spans="2:24" x14ac:dyDescent="0.25">
      <c r="B20" s="16" t="s">
        <v>11</v>
      </c>
      <c r="C20" s="21">
        <v>2.2000000000000002</v>
      </c>
      <c r="D20" s="21">
        <v>3.7</v>
      </c>
      <c r="E20" s="21">
        <v>3.7</v>
      </c>
      <c r="I20" s="5">
        <v>5.2</v>
      </c>
    </row>
    <row r="21" spans="2:24" x14ac:dyDescent="0.25">
      <c r="C21" s="21"/>
      <c r="D21" s="21"/>
      <c r="E21" s="21"/>
      <c r="Q21" s="63" t="s">
        <v>29</v>
      </c>
      <c r="R21" s="6">
        <v>262.5</v>
      </c>
      <c r="S21" s="6">
        <v>258</v>
      </c>
      <c r="T21" s="6">
        <v>255.4</v>
      </c>
      <c r="U21" s="6">
        <v>251</v>
      </c>
      <c r="V21" s="6">
        <f>+V19*V20</f>
        <v>0</v>
      </c>
      <c r="W21" s="6">
        <f>+W19*W20</f>
        <v>0</v>
      </c>
      <c r="X21" s="6">
        <f>+X19*X20</f>
        <v>0</v>
      </c>
    </row>
    <row r="22" spans="2:24" ht="17.25" x14ac:dyDescent="0.4">
      <c r="B22" s="18" t="s">
        <v>12</v>
      </c>
      <c r="C22" s="20">
        <f t="shared" ref="C22:D22" si="11">+SUM(C23:C26)</f>
        <v>372</v>
      </c>
      <c r="D22" s="20">
        <f t="shared" si="11"/>
        <v>644.5</v>
      </c>
      <c r="E22" s="20">
        <v>888.40000000000009</v>
      </c>
      <c r="I22" s="17">
        <f>+SUM(I23:I26)</f>
        <v>1070</v>
      </c>
      <c r="Q22" s="63" t="s">
        <v>30</v>
      </c>
      <c r="R22" s="6">
        <v>338</v>
      </c>
      <c r="S22" s="6">
        <v>228</v>
      </c>
      <c r="T22" s="6">
        <v>300</v>
      </c>
      <c r="U22" s="6">
        <v>344</v>
      </c>
      <c r="V22" s="6">
        <v>362</v>
      </c>
      <c r="W22" s="6">
        <f>+W21+W17</f>
        <v>0</v>
      </c>
      <c r="X22" s="6">
        <f>+X21+X17</f>
        <v>0</v>
      </c>
    </row>
    <row r="23" spans="2:24" x14ac:dyDescent="0.25">
      <c r="B23" s="19" t="str">
        <f>+B17</f>
        <v>Paint Stores Group</v>
      </c>
      <c r="C23" s="21">
        <v>77.599999999999994</v>
      </c>
      <c r="D23" s="21">
        <v>87.3</v>
      </c>
      <c r="E23" s="21">
        <v>111.4</v>
      </c>
      <c r="I23" s="5">
        <v>141.30000000000001</v>
      </c>
      <c r="Q23" s="63" t="s">
        <v>32</v>
      </c>
      <c r="R23" s="6">
        <f>+R21*R22</f>
        <v>88725</v>
      </c>
      <c r="S23" s="6">
        <f>+S21*S22</f>
        <v>58824</v>
      </c>
      <c r="T23" s="6">
        <f>+T21*T22</f>
        <v>76620</v>
      </c>
      <c r="U23" s="6">
        <f>+U21*U22</f>
        <v>86344</v>
      </c>
    </row>
    <row r="24" spans="2:24" x14ac:dyDescent="0.25">
      <c r="B24" s="19" t="str">
        <f t="shared" ref="B24:B26" si="12">+B18</f>
        <v>Consumer Brands Group</v>
      </c>
      <c r="C24" s="21">
        <v>125.5</v>
      </c>
      <c r="D24" s="21">
        <v>295</v>
      </c>
      <c r="E24" s="21">
        <v>309.60000000000002</v>
      </c>
      <c r="G24" s="4" t="s">
        <v>13</v>
      </c>
      <c r="I24" s="5">
        <v>290.3</v>
      </c>
      <c r="Q24" s="63" t="s">
        <v>31</v>
      </c>
      <c r="R24" s="6">
        <f>+R23+R19</f>
        <v>97150.2</v>
      </c>
      <c r="S24" s="6">
        <f>+S23+S19</f>
        <v>68216.2</v>
      </c>
      <c r="T24" s="6">
        <f>+T23+T19</f>
        <v>84721.1</v>
      </c>
      <c r="U24" s="6">
        <f>+U23+U19</f>
        <v>94310.399999999994</v>
      </c>
    </row>
    <row r="25" spans="2:24" x14ac:dyDescent="0.25">
      <c r="B25" s="19" t="str">
        <f t="shared" si="12"/>
        <v>Performance Coating Group</v>
      </c>
      <c r="C25" s="21">
        <v>90.8</v>
      </c>
      <c r="D25" s="21">
        <v>38.700000000000003</v>
      </c>
      <c r="E25" s="21">
        <v>32.6</v>
      </c>
      <c r="I25" s="5">
        <v>15.2</v>
      </c>
    </row>
    <row r="26" spans="2:24" x14ac:dyDescent="0.25">
      <c r="B26" s="19" t="str">
        <f t="shared" si="12"/>
        <v>Administrative</v>
      </c>
      <c r="C26" s="21">
        <v>78.099999999999994</v>
      </c>
      <c r="D26" s="21">
        <v>223.5</v>
      </c>
      <c r="E26" s="21">
        <v>434.8</v>
      </c>
      <c r="I26" s="5">
        <v>623.20000000000005</v>
      </c>
      <c r="Q26" s="63" t="s">
        <v>34</v>
      </c>
      <c r="S26" s="6">
        <f>+S3+S5-S6-S7</f>
        <v>1376.9</v>
      </c>
      <c r="T26" s="6">
        <f t="shared" ref="T26:U26" si="13">+T3+T5-T6-T7</f>
        <v>2124.1</v>
      </c>
      <c r="U26" s="6">
        <f t="shared" si="13"/>
        <v>2235.4</v>
      </c>
    </row>
    <row r="27" spans="2:24" x14ac:dyDescent="0.25">
      <c r="C27" s="21"/>
      <c r="D27" s="21"/>
      <c r="E27" s="21"/>
      <c r="Q27" s="63" t="s">
        <v>36</v>
      </c>
      <c r="S27" s="6">
        <f>+S3+S5-S6-S8</f>
        <v>1376.9</v>
      </c>
      <c r="T27" s="6">
        <f t="shared" ref="T27:U27" si="14">+T3+T5-T6-T8</f>
        <v>3263.1</v>
      </c>
      <c r="U27" s="6">
        <f t="shared" si="14"/>
        <v>2462.8999999999992</v>
      </c>
    </row>
    <row r="28" spans="2:24" ht="17.25" x14ac:dyDescent="0.4">
      <c r="B28" s="8" t="s">
        <v>14</v>
      </c>
      <c r="C28" s="20">
        <f t="shared" ref="C28:D28" si="15">+SUM(C29:C32)</f>
        <v>263.10000000000002</v>
      </c>
      <c r="D28" s="20">
        <f t="shared" si="15"/>
        <v>264</v>
      </c>
      <c r="E28" s="20">
        <v>292.29999999999995</v>
      </c>
      <c r="I28" s="17">
        <f>+SUM(I29:I32)</f>
        <v>297.40000000000003</v>
      </c>
      <c r="Q28" s="63" t="s">
        <v>37</v>
      </c>
      <c r="S28" s="67">
        <f>+S26/S$24</f>
        <v>2.0184355035900565E-2</v>
      </c>
      <c r="T28" s="67">
        <f t="shared" ref="T28:U28" si="16">+T26/T$24</f>
        <v>2.5071676359254069E-2</v>
      </c>
      <c r="U28" s="67">
        <f t="shared" si="16"/>
        <v>2.3702582111834965E-2</v>
      </c>
    </row>
    <row r="29" spans="2:24" x14ac:dyDescent="0.25">
      <c r="B29" s="19" t="str">
        <f>+B23</f>
        <v>Paint Stores Group</v>
      </c>
      <c r="C29" s="21">
        <v>71.3</v>
      </c>
      <c r="D29" s="21">
        <v>73.900000000000006</v>
      </c>
      <c r="E29" s="21">
        <v>79</v>
      </c>
      <c r="I29" s="5">
        <v>89.9</v>
      </c>
      <c r="Q29" s="63" t="s">
        <v>38</v>
      </c>
      <c r="S29" s="67">
        <f t="shared" ref="S29:U29" si="17">+S27/S$24</f>
        <v>2.0184355035900565E-2</v>
      </c>
      <c r="T29" s="67">
        <f t="shared" si="17"/>
        <v>3.8515788864875451E-2</v>
      </c>
      <c r="U29" s="67">
        <f t="shared" si="17"/>
        <v>2.6114829329533108E-2</v>
      </c>
    </row>
    <row r="30" spans="2:24" x14ac:dyDescent="0.25">
      <c r="B30" s="19" t="str">
        <f t="shared" ref="B30:B32" si="18">+B24</f>
        <v>Consumer Brands Group</v>
      </c>
      <c r="C30" s="21">
        <v>88.8</v>
      </c>
      <c r="D30" s="21">
        <v>126.2</v>
      </c>
      <c r="E30" s="21">
        <v>151.4</v>
      </c>
      <c r="G30" s="4" t="s">
        <v>13</v>
      </c>
      <c r="I30" s="5">
        <v>162.69999999999999</v>
      </c>
      <c r="Q30" s="63"/>
    </row>
    <row r="31" spans="2:24" x14ac:dyDescent="0.25">
      <c r="B31" s="19" t="str">
        <f t="shared" si="18"/>
        <v>Performance Coating Group</v>
      </c>
      <c r="C31" s="21">
        <v>66.2</v>
      </c>
      <c r="D31" s="21">
        <v>29.1</v>
      </c>
      <c r="E31" s="21">
        <v>26</v>
      </c>
      <c r="I31" s="5">
        <v>18</v>
      </c>
      <c r="Q31" s="63"/>
    </row>
    <row r="32" spans="2:24" x14ac:dyDescent="0.25">
      <c r="B32" s="19" t="str">
        <f t="shared" si="18"/>
        <v>Administrative</v>
      </c>
      <c r="C32" s="21">
        <v>36.799999999999997</v>
      </c>
      <c r="D32" s="21">
        <v>34.799999999999997</v>
      </c>
      <c r="E32" s="21">
        <v>35.9</v>
      </c>
      <c r="I32" s="5">
        <v>26.8</v>
      </c>
      <c r="Q32" s="63"/>
    </row>
    <row r="33" spans="1:17" x14ac:dyDescent="0.25">
      <c r="C33" s="21"/>
      <c r="D33" s="21"/>
      <c r="E33" s="21"/>
      <c r="Q33" s="63"/>
    </row>
    <row r="34" spans="1:17" ht="17.25" x14ac:dyDescent="0.4">
      <c r="B34" s="8" t="s">
        <v>15</v>
      </c>
      <c r="C34" s="20">
        <f t="shared" ref="C34:D34" si="19">+SUM(C35:C38)</f>
        <v>309.5</v>
      </c>
      <c r="D34" s="20">
        <f t="shared" si="19"/>
        <v>317.10000000000002</v>
      </c>
      <c r="E34" s="20">
        <v>330.2</v>
      </c>
      <c r="I34" s="17">
        <f>+SUM(I35:I38)</f>
        <v>326.60000000000002</v>
      </c>
    </row>
    <row r="35" spans="1:17" x14ac:dyDescent="0.25">
      <c r="B35" s="19" t="str">
        <f>+B29</f>
        <v>Paint Stores Group</v>
      </c>
      <c r="C35" s="21">
        <v>3.5</v>
      </c>
      <c r="D35" s="21">
        <v>3.3</v>
      </c>
      <c r="E35" s="21">
        <v>3.3</v>
      </c>
      <c r="I35" s="5">
        <v>1.7</v>
      </c>
    </row>
    <row r="36" spans="1:17" x14ac:dyDescent="0.25">
      <c r="B36" s="19" t="str">
        <f t="shared" ref="B36:B38" si="20">+B30</f>
        <v>Consumer Brands Group</v>
      </c>
      <c r="C36" s="21">
        <v>83.9</v>
      </c>
      <c r="D36" s="21">
        <v>79.8</v>
      </c>
      <c r="E36" s="21">
        <v>72.400000000000006</v>
      </c>
      <c r="G36" s="4" t="s">
        <v>13</v>
      </c>
      <c r="I36" s="5">
        <v>66.400000000000006</v>
      </c>
    </row>
    <row r="37" spans="1:17" x14ac:dyDescent="0.25">
      <c r="B37" s="19" t="str">
        <f t="shared" si="20"/>
        <v>Performance Coating Group</v>
      </c>
      <c r="C37" s="21">
        <v>218.9</v>
      </c>
      <c r="D37" s="21">
        <v>232</v>
      </c>
      <c r="E37" s="21">
        <v>253</v>
      </c>
      <c r="I37" s="5">
        <v>256.7</v>
      </c>
    </row>
    <row r="38" spans="1:17" x14ac:dyDescent="0.25">
      <c r="B38" s="19" t="str">
        <f t="shared" si="20"/>
        <v>Administrative</v>
      </c>
      <c r="C38" s="21">
        <v>3.2</v>
      </c>
      <c r="D38" s="21">
        <v>2</v>
      </c>
      <c r="E38" s="21">
        <v>1.5</v>
      </c>
      <c r="I38" s="5">
        <v>1.8</v>
      </c>
    </row>
    <row r="39" spans="1:17" x14ac:dyDescent="0.25">
      <c r="C39" s="21"/>
      <c r="D39" s="21"/>
      <c r="E39" s="21"/>
    </row>
    <row r="40" spans="1:17" ht="17.25" x14ac:dyDescent="0.4">
      <c r="B40" s="8" t="s">
        <v>16</v>
      </c>
      <c r="C40" s="20">
        <f t="shared" ref="C40:D40" si="21">+SUM(C41:C44)</f>
        <v>3083.7</v>
      </c>
      <c r="D40" s="20">
        <f t="shared" si="21"/>
        <v>2573.1</v>
      </c>
      <c r="E40" s="20">
        <v>3109.9000000000005</v>
      </c>
      <c r="I40" s="17">
        <f>+SUM(I41:I44)</f>
        <v>3451.7999999999997</v>
      </c>
    </row>
    <row r="41" spans="1:17" x14ac:dyDescent="0.25">
      <c r="B41" s="19" t="str">
        <f>+B35</f>
        <v>Paint Stores Group</v>
      </c>
      <c r="C41" s="21">
        <v>2182.1999999999998</v>
      </c>
      <c r="D41" s="21">
        <v>2348.1</v>
      </c>
      <c r="E41" s="21">
        <v>2860.8</v>
      </c>
      <c r="I41" s="5">
        <v>2902.6</v>
      </c>
    </row>
    <row r="42" spans="1:17" x14ac:dyDescent="0.25">
      <c r="B42" s="19" t="str">
        <f t="shared" ref="B42:B44" si="22">+B36</f>
        <v>Consumer Brands Group</v>
      </c>
      <c r="C42" s="21">
        <v>415.3</v>
      </c>
      <c r="D42" s="21">
        <v>314.2</v>
      </c>
      <c r="E42" s="21">
        <v>309.3</v>
      </c>
      <c r="G42" s="4" t="s">
        <v>13</v>
      </c>
      <c r="I42" s="5">
        <v>589.9</v>
      </c>
    </row>
    <row r="43" spans="1:17" x14ac:dyDescent="0.25">
      <c r="B43" s="19" t="str">
        <f t="shared" si="22"/>
        <v>Performance Coating Group</v>
      </c>
      <c r="C43" s="21">
        <v>486.2</v>
      </c>
      <c r="D43" s="21">
        <v>734.9</v>
      </c>
      <c r="E43" s="21">
        <v>991.6</v>
      </c>
      <c r="I43" s="5">
        <v>1027.9000000000001</v>
      </c>
    </row>
    <row r="44" spans="1:17" x14ac:dyDescent="0.25">
      <c r="B44" s="19" t="str">
        <f t="shared" si="22"/>
        <v>Administrative</v>
      </c>
      <c r="C44" s="21">
        <v>0</v>
      </c>
      <c r="D44" s="21">
        <v>-824.1</v>
      </c>
      <c r="E44" s="21">
        <v>-1051.8</v>
      </c>
      <c r="I44" s="5">
        <v>-1068.5999999999999</v>
      </c>
    </row>
    <row r="46" spans="1:17" x14ac:dyDescent="0.25">
      <c r="A46" s="41" t="s">
        <v>19</v>
      </c>
      <c r="B46" s="23" t="s">
        <v>7</v>
      </c>
      <c r="C46" s="49">
        <f>+C16/C$16</f>
        <v>1</v>
      </c>
      <c r="D46" s="50">
        <f t="shared" ref="D46:E46" si="23">+D16/D$16</f>
        <v>1</v>
      </c>
      <c r="E46" s="50">
        <f t="shared" si="23"/>
        <v>1</v>
      </c>
      <c r="F46" s="51"/>
      <c r="G46" s="52"/>
      <c r="H46" s="52"/>
      <c r="I46" s="56">
        <f t="shared" ref="I46" si="24">+I16/I$16</f>
        <v>1</v>
      </c>
      <c r="J46" s="51"/>
      <c r="K46" s="52"/>
      <c r="L46" s="52"/>
      <c r="M46" s="53"/>
      <c r="N46" s="52"/>
      <c r="O46" s="53"/>
    </row>
    <row r="47" spans="1:17" x14ac:dyDescent="0.25">
      <c r="A47" s="42"/>
      <c r="B47" s="29" t="s">
        <v>8</v>
      </c>
      <c r="C47" s="45">
        <f t="shared" ref="C47:E47" si="25">+C17/C$16</f>
        <v>0.53228442786518659</v>
      </c>
      <c r="D47" s="46">
        <f t="shared" si="25"/>
        <v>0.54013066111635344</v>
      </c>
      <c r="E47" s="46">
        <f t="shared" si="25"/>
        <v>0.55698228779406467</v>
      </c>
      <c r="I47" s="57">
        <f t="shared" ref="I47" si="26">+I17/I$16</f>
        <v>0.57094616533541143</v>
      </c>
      <c r="N47" s="4"/>
      <c r="O47" s="5"/>
    </row>
    <row r="48" spans="1:17" x14ac:dyDescent="0.25">
      <c r="A48" s="42"/>
      <c r="B48" s="29" t="s">
        <v>9</v>
      </c>
      <c r="C48" s="45">
        <f t="shared" ref="C48:E48" si="27">+C18/C$16</f>
        <v>0.16658143056265856</v>
      </c>
      <c r="D48" s="46">
        <f t="shared" si="27"/>
        <v>0.15298276663852384</v>
      </c>
      <c r="E48" s="46">
        <f t="shared" si="27"/>
        <v>0.14600098039640982</v>
      </c>
      <c r="I48" s="57">
        <f t="shared" ref="I48" si="28">+I18/I$16</f>
        <v>0.13455419183063835</v>
      </c>
      <c r="N48" s="4"/>
      <c r="O48" s="5"/>
    </row>
    <row r="49" spans="1:15" x14ac:dyDescent="0.25">
      <c r="A49" s="42"/>
      <c r="B49" s="29" t="s">
        <v>10</v>
      </c>
      <c r="C49" s="45">
        <f t="shared" ref="C49:E49" si="29">+C19/C$16</f>
        <v>0.30102383602579141</v>
      </c>
      <c r="D49" s="46">
        <f t="shared" si="29"/>
        <v>0.30671952105973666</v>
      </c>
      <c r="E49" s="46">
        <f t="shared" si="29"/>
        <v>0.29685622443269316</v>
      </c>
      <c r="I49" s="57">
        <f t="shared" ref="I49" si="30">+I19/I$16</f>
        <v>0.2942745199904756</v>
      </c>
      <c r="N49" s="4"/>
      <c r="O49" s="5"/>
    </row>
    <row r="50" spans="1:15" x14ac:dyDescent="0.25">
      <c r="A50" s="42"/>
      <c r="B50" s="29" t="s">
        <v>11</v>
      </c>
      <c r="C50" s="45">
        <f t="shared" ref="C50:E50" si="31">+C20/C$16</f>
        <v>1.1030554636342669E-4</v>
      </c>
      <c r="D50" s="46">
        <f t="shared" si="31"/>
        <v>1.6705118538618173E-4</v>
      </c>
      <c r="E50" s="46">
        <f t="shared" si="31"/>
        <v>1.6050737683227846E-4</v>
      </c>
      <c r="I50" s="57">
        <f t="shared" ref="I50" si="32">+I20/I$16</f>
        <v>2.2512284347468451E-4</v>
      </c>
      <c r="N50" s="4"/>
      <c r="O50" s="5"/>
    </row>
    <row r="51" spans="1:15" x14ac:dyDescent="0.25">
      <c r="A51" s="42"/>
      <c r="B51" s="30"/>
      <c r="C51" s="45"/>
      <c r="D51" s="46"/>
      <c r="E51" s="46"/>
      <c r="I51" s="57"/>
      <c r="N51" s="4"/>
      <c r="O51" s="5"/>
    </row>
    <row r="52" spans="1:15" x14ac:dyDescent="0.25">
      <c r="A52" s="42"/>
      <c r="B52" s="32" t="s">
        <v>12</v>
      </c>
      <c r="C52" s="54">
        <f>+C22/C$22</f>
        <v>1</v>
      </c>
      <c r="D52" s="55">
        <f t="shared" ref="D52:E52" si="33">+D22/D$22</f>
        <v>1</v>
      </c>
      <c r="E52" s="55">
        <f t="shared" si="33"/>
        <v>1</v>
      </c>
      <c r="F52" s="9"/>
      <c r="G52" s="10"/>
      <c r="H52" s="10"/>
      <c r="I52" s="58">
        <f t="shared" ref="I52" si="34">+I22/I$22</f>
        <v>1</v>
      </c>
      <c r="J52" s="9"/>
      <c r="K52" s="10"/>
      <c r="L52" s="10"/>
      <c r="M52" s="11"/>
      <c r="N52" s="10"/>
      <c r="O52" s="11"/>
    </row>
    <row r="53" spans="1:15" x14ac:dyDescent="0.25">
      <c r="A53" s="42"/>
      <c r="B53" s="33" t="str">
        <f>+B47</f>
        <v>Paint Stores Group</v>
      </c>
      <c r="C53" s="45">
        <f t="shared" ref="C53:E53" si="35">+C23/C$22</f>
        <v>0.2086021505376344</v>
      </c>
      <c r="D53" s="46">
        <f t="shared" si="35"/>
        <v>0.13545384018619083</v>
      </c>
      <c r="E53" s="46">
        <f t="shared" si="35"/>
        <v>0.12539396668167491</v>
      </c>
      <c r="I53" s="57">
        <f t="shared" ref="I53" si="36">+I23/I$22</f>
        <v>0.13205607476635514</v>
      </c>
      <c r="N53" s="4"/>
      <c r="O53" s="5"/>
    </row>
    <row r="54" spans="1:15" x14ac:dyDescent="0.25">
      <c r="A54" s="42"/>
      <c r="B54" s="33" t="str">
        <f t="shared" ref="B54:B56" si="37">+B48</f>
        <v>Consumer Brands Group</v>
      </c>
      <c r="C54" s="45">
        <f t="shared" ref="C54:E54" si="38">+C24/C$22</f>
        <v>0.33736559139784944</v>
      </c>
      <c r="D54" s="46">
        <f t="shared" si="38"/>
        <v>0.45771916214119474</v>
      </c>
      <c r="E54" s="46">
        <f t="shared" si="38"/>
        <v>0.3484916704187303</v>
      </c>
      <c r="I54" s="57">
        <f t="shared" ref="I54" si="39">+I24/I$22</f>
        <v>0.2713084112149533</v>
      </c>
      <c r="N54" s="4"/>
      <c r="O54" s="5"/>
    </row>
    <row r="55" spans="1:15" x14ac:dyDescent="0.25">
      <c r="A55" s="42"/>
      <c r="B55" s="33" t="str">
        <f t="shared" si="37"/>
        <v>Performance Coating Group</v>
      </c>
      <c r="C55" s="45">
        <f t="shared" ref="C55:E55" si="40">+C25/C$22</f>
        <v>0.24408602150537634</v>
      </c>
      <c r="D55" s="46">
        <f t="shared" si="40"/>
        <v>6.0046547711404191E-2</v>
      </c>
      <c r="E55" s="46">
        <f t="shared" si="40"/>
        <v>3.6695182350292656E-2</v>
      </c>
      <c r="I55" s="57">
        <f t="shared" ref="I55" si="41">+I25/I$22</f>
        <v>1.4205607476635513E-2</v>
      </c>
      <c r="N55" s="4"/>
      <c r="O55" s="5"/>
    </row>
    <row r="56" spans="1:15" x14ac:dyDescent="0.25">
      <c r="A56" s="42"/>
      <c r="B56" s="33" t="str">
        <f t="shared" si="37"/>
        <v>Administrative</v>
      </c>
      <c r="C56" s="45">
        <f t="shared" ref="C56:E56" si="42">+C26/C$22</f>
        <v>0.20994623655913977</v>
      </c>
      <c r="D56" s="46">
        <f t="shared" si="42"/>
        <v>0.34678044996121021</v>
      </c>
      <c r="E56" s="46">
        <f t="shared" si="42"/>
        <v>0.48941918054930206</v>
      </c>
      <c r="I56" s="57">
        <f t="shared" ref="I56" si="43">+I26/I$22</f>
        <v>0.58242990654205606</v>
      </c>
      <c r="N56" s="4"/>
      <c r="O56" s="5"/>
    </row>
    <row r="57" spans="1:15" x14ac:dyDescent="0.25">
      <c r="A57" s="42"/>
      <c r="B57" s="30"/>
      <c r="C57" s="45"/>
      <c r="D57" s="46"/>
      <c r="E57" s="46"/>
      <c r="I57" s="57"/>
      <c r="N57" s="4"/>
      <c r="O57" s="5"/>
    </row>
    <row r="58" spans="1:15" x14ac:dyDescent="0.25">
      <c r="A58" s="42"/>
      <c r="B58" s="34" t="s">
        <v>14</v>
      </c>
      <c r="C58" s="54">
        <f>+C28/C$28</f>
        <v>1</v>
      </c>
      <c r="D58" s="55">
        <f t="shared" ref="D58:E58" si="44">+D28/D$28</f>
        <v>1</v>
      </c>
      <c r="E58" s="55">
        <f t="shared" si="44"/>
        <v>1</v>
      </c>
      <c r="F58" s="9"/>
      <c r="G58" s="10"/>
      <c r="H58" s="10"/>
      <c r="I58" s="58">
        <f t="shared" ref="I58" si="45">+I28/I$28</f>
        <v>1</v>
      </c>
      <c r="J58" s="9"/>
      <c r="K58" s="10"/>
      <c r="L58" s="10"/>
      <c r="M58" s="11"/>
      <c r="N58" s="10"/>
      <c r="O58" s="11"/>
    </row>
    <row r="59" spans="1:15" x14ac:dyDescent="0.25">
      <c r="A59" s="42"/>
      <c r="B59" s="33" t="str">
        <f>+B53</f>
        <v>Paint Stores Group</v>
      </c>
      <c r="C59" s="45">
        <f t="shared" ref="C59:E59" si="46">+C29/C$28</f>
        <v>0.27099961991638155</v>
      </c>
      <c r="D59" s="46">
        <f t="shared" si="46"/>
        <v>0.27992424242424246</v>
      </c>
      <c r="E59" s="46">
        <f t="shared" si="46"/>
        <v>0.27027027027027029</v>
      </c>
      <c r="I59" s="57">
        <f t="shared" ref="I59" si="47">+I29/I$28</f>
        <v>0.3022864828513786</v>
      </c>
      <c r="N59" s="4"/>
      <c r="O59" s="5"/>
    </row>
    <row r="60" spans="1:15" x14ac:dyDescent="0.25">
      <c r="A60" s="42"/>
      <c r="B60" s="33" t="str">
        <f t="shared" ref="B60:B62" si="48">+B54</f>
        <v>Consumer Brands Group</v>
      </c>
      <c r="C60" s="45">
        <f t="shared" ref="C60:E60" si="49">+C30/C$28</f>
        <v>0.33751425313568983</v>
      </c>
      <c r="D60" s="46">
        <f t="shared" si="49"/>
        <v>0.47803030303030303</v>
      </c>
      <c r="E60" s="46">
        <f t="shared" si="49"/>
        <v>0.51796099897365733</v>
      </c>
      <c r="I60" s="57">
        <f t="shared" ref="I60" si="50">+I30/I$28</f>
        <v>0.54707464694014785</v>
      </c>
      <c r="N60" s="4"/>
      <c r="O60" s="5"/>
    </row>
    <row r="61" spans="1:15" x14ac:dyDescent="0.25">
      <c r="A61" s="42"/>
      <c r="B61" s="33" t="str">
        <f t="shared" si="48"/>
        <v>Performance Coating Group</v>
      </c>
      <c r="C61" s="45">
        <f t="shared" ref="C61:E61" si="51">+C31/C$28</f>
        <v>0.25161535537818319</v>
      </c>
      <c r="D61" s="46">
        <f t="shared" si="51"/>
        <v>0.11022727272727273</v>
      </c>
      <c r="E61" s="46">
        <f t="shared" si="51"/>
        <v>8.8949709202873775E-2</v>
      </c>
      <c r="I61" s="57">
        <f t="shared" ref="I61" si="52">+I31/I$28</f>
        <v>6.0524546065904496E-2</v>
      </c>
      <c r="N61" s="4"/>
      <c r="O61" s="5"/>
    </row>
    <row r="62" spans="1:15" x14ac:dyDescent="0.25">
      <c r="A62" s="42"/>
      <c r="B62" s="33" t="str">
        <f t="shared" si="48"/>
        <v>Administrative</v>
      </c>
      <c r="C62" s="45">
        <f t="shared" ref="C62:E62" si="53">+C32/C$28</f>
        <v>0.13987077156974531</v>
      </c>
      <c r="D62" s="46">
        <f t="shared" si="53"/>
        <v>0.13181818181818181</v>
      </c>
      <c r="E62" s="46">
        <f t="shared" si="53"/>
        <v>0.12281902155319878</v>
      </c>
      <c r="I62" s="57">
        <f t="shared" ref="I62" si="54">+I32/I$28</f>
        <v>9.0114324142568925E-2</v>
      </c>
      <c r="N62" s="4"/>
      <c r="O62" s="5"/>
    </row>
    <row r="63" spans="1:15" x14ac:dyDescent="0.25">
      <c r="A63" s="42"/>
      <c r="B63" s="30"/>
      <c r="C63" s="45"/>
      <c r="D63" s="46"/>
      <c r="E63" s="46"/>
      <c r="I63" s="57"/>
      <c r="N63" s="4"/>
      <c r="O63" s="5"/>
    </row>
    <row r="64" spans="1:15" x14ac:dyDescent="0.25">
      <c r="A64" s="42"/>
      <c r="B64" s="34" t="s">
        <v>15</v>
      </c>
      <c r="C64" s="54">
        <f>+C34/C$34</f>
        <v>1</v>
      </c>
      <c r="D64" s="55">
        <f t="shared" ref="D64:E64" si="55">+D34/D$34</f>
        <v>1</v>
      </c>
      <c r="E64" s="55">
        <f t="shared" si="55"/>
        <v>1</v>
      </c>
      <c r="F64" s="9"/>
      <c r="G64" s="10"/>
      <c r="H64" s="10"/>
      <c r="I64" s="58">
        <f t="shared" ref="I64" si="56">+I34/I$34</f>
        <v>1</v>
      </c>
      <c r="J64" s="9"/>
      <c r="K64" s="10"/>
      <c r="L64" s="10"/>
      <c r="M64" s="11"/>
      <c r="N64" s="10"/>
      <c r="O64" s="11"/>
    </row>
    <row r="65" spans="1:15" x14ac:dyDescent="0.25">
      <c r="A65" s="42"/>
      <c r="B65" s="33" t="str">
        <f>+B59</f>
        <v>Paint Stores Group</v>
      </c>
      <c r="C65" s="45">
        <f t="shared" ref="C65:E65" si="57">+C35/C$34</f>
        <v>1.1308562197092083E-2</v>
      </c>
      <c r="D65" s="46">
        <f t="shared" si="57"/>
        <v>1.0406811731315042E-2</v>
      </c>
      <c r="E65" s="46">
        <f t="shared" si="57"/>
        <v>9.9939430648092065E-3</v>
      </c>
      <c r="I65" s="57">
        <f t="shared" ref="I65" si="58">+I35/I$34</f>
        <v>5.2051439069197795E-3</v>
      </c>
      <c r="N65" s="4"/>
      <c r="O65" s="5"/>
    </row>
    <row r="66" spans="1:15" x14ac:dyDescent="0.25">
      <c r="A66" s="42"/>
      <c r="B66" s="33" t="str">
        <f t="shared" ref="B66:B68" si="59">+B60</f>
        <v>Consumer Brands Group</v>
      </c>
      <c r="C66" s="45">
        <f t="shared" ref="C66:E66" si="60">+C36/C$34</f>
        <v>0.27108239095315029</v>
      </c>
      <c r="D66" s="46">
        <f t="shared" si="60"/>
        <v>0.2516556291390728</v>
      </c>
      <c r="E66" s="46">
        <f t="shared" si="60"/>
        <v>0.21926105390672324</v>
      </c>
      <c r="I66" s="57">
        <f t="shared" ref="I66" si="61">+I36/I$34</f>
        <v>0.20330679730557258</v>
      </c>
      <c r="N66" s="4"/>
      <c r="O66" s="5"/>
    </row>
    <row r="67" spans="1:15" x14ac:dyDescent="0.25">
      <c r="A67" s="42"/>
      <c r="B67" s="33" t="str">
        <f t="shared" si="59"/>
        <v>Performance Coating Group</v>
      </c>
      <c r="C67" s="45">
        <f t="shared" ref="C67:E67" si="62">+C37/C$34</f>
        <v>0.70726978998384493</v>
      </c>
      <c r="D67" s="46">
        <f t="shared" si="62"/>
        <v>0.73163040050457262</v>
      </c>
      <c r="E67" s="46">
        <f t="shared" si="62"/>
        <v>0.76620230163537251</v>
      </c>
      <c r="I67" s="57">
        <f t="shared" ref="I67" si="63">+I37/I$34</f>
        <v>0.78597672994488665</v>
      </c>
      <c r="N67" s="4"/>
      <c r="O67" s="5"/>
    </row>
    <row r="68" spans="1:15" x14ac:dyDescent="0.25">
      <c r="A68" s="42"/>
      <c r="B68" s="33" t="str">
        <f t="shared" si="59"/>
        <v>Administrative</v>
      </c>
      <c r="C68" s="45">
        <f t="shared" ref="C68:E68" si="64">+C38/C$34</f>
        <v>1.0339256865912763E-2</v>
      </c>
      <c r="D68" s="46">
        <f t="shared" si="64"/>
        <v>6.3071586250394189E-3</v>
      </c>
      <c r="E68" s="46">
        <f t="shared" si="64"/>
        <v>4.5427013930950944E-3</v>
      </c>
      <c r="I68" s="57">
        <f t="shared" ref="I68" si="65">+I38/I$34</f>
        <v>5.5113288426209429E-3</v>
      </c>
      <c r="N68" s="4"/>
      <c r="O68" s="5"/>
    </row>
    <row r="69" spans="1:15" x14ac:dyDescent="0.25">
      <c r="A69" s="42"/>
      <c r="B69" s="30"/>
      <c r="C69" s="45"/>
      <c r="D69" s="46"/>
      <c r="E69" s="46"/>
      <c r="I69" s="57"/>
      <c r="N69" s="4"/>
      <c r="O69" s="5"/>
    </row>
    <row r="70" spans="1:15" x14ac:dyDescent="0.25">
      <c r="A70" s="42"/>
      <c r="B70" s="34" t="s">
        <v>16</v>
      </c>
      <c r="C70" s="54">
        <f>+C40/C$40</f>
        <v>1</v>
      </c>
      <c r="D70" s="55">
        <f t="shared" ref="D70:E70" si="66">+D40/D$40</f>
        <v>1</v>
      </c>
      <c r="E70" s="55">
        <f t="shared" si="66"/>
        <v>1</v>
      </c>
      <c r="F70" s="9"/>
      <c r="G70" s="10"/>
      <c r="H70" s="10"/>
      <c r="I70" s="58">
        <f t="shared" ref="I70" si="67">+I40/I$40</f>
        <v>1</v>
      </c>
      <c r="J70" s="9"/>
      <c r="K70" s="10"/>
      <c r="L70" s="10"/>
      <c r="M70" s="11"/>
      <c r="N70" s="10"/>
      <c r="O70" s="11"/>
    </row>
    <row r="71" spans="1:15" x14ac:dyDescent="0.25">
      <c r="A71" s="42"/>
      <c r="B71" s="33" t="str">
        <f>+B65</f>
        <v>Paint Stores Group</v>
      </c>
      <c r="C71" s="45">
        <f t="shared" ref="C71:E71" si="68">+C41/C$40</f>
        <v>0.7076563868080552</v>
      </c>
      <c r="D71" s="46">
        <f t="shared" si="68"/>
        <v>0.91255683805526411</v>
      </c>
      <c r="E71" s="46">
        <f t="shared" si="68"/>
        <v>0.91990096144570555</v>
      </c>
      <c r="I71" s="57">
        <f t="shared" ref="I71" si="69">+I41/I$40</f>
        <v>0.84089460571296137</v>
      </c>
      <c r="N71" s="4"/>
      <c r="O71" s="5"/>
    </row>
    <row r="72" spans="1:15" x14ac:dyDescent="0.25">
      <c r="A72" s="42"/>
      <c r="B72" s="33" t="str">
        <f t="shared" ref="B72:B74" si="70">+B66</f>
        <v>Consumer Brands Group</v>
      </c>
      <c r="C72" s="45">
        <f t="shared" ref="C72:E72" si="71">+C42/C$40</f>
        <v>0.13467587638226808</v>
      </c>
      <c r="D72" s="46">
        <f t="shared" si="71"/>
        <v>0.12210951770238233</v>
      </c>
      <c r="E72" s="46">
        <f t="shared" si="71"/>
        <v>9.9456574166371894E-2</v>
      </c>
      <c r="I72" s="57">
        <f t="shared" ref="I72" si="72">+I42/I$40</f>
        <v>0.17089634393649691</v>
      </c>
      <c r="N72" s="4"/>
      <c r="O72" s="5"/>
    </row>
    <row r="73" spans="1:15" x14ac:dyDescent="0.25">
      <c r="A73" s="42"/>
      <c r="B73" s="33" t="str">
        <f t="shared" si="70"/>
        <v>Performance Coating Group</v>
      </c>
      <c r="C73" s="45">
        <f t="shared" ref="C73:E73" si="73">+C43/C$40</f>
        <v>0.15766773680967669</v>
      </c>
      <c r="D73" s="46">
        <f t="shared" si="73"/>
        <v>0.28560879872527301</v>
      </c>
      <c r="E73" s="46">
        <f t="shared" si="73"/>
        <v>0.31885269622817447</v>
      </c>
      <c r="I73" s="57">
        <f t="shared" ref="I73" si="74">+I43/I$40</f>
        <v>0.29778666203140397</v>
      </c>
      <c r="N73" s="4"/>
      <c r="O73" s="5"/>
    </row>
    <row r="74" spans="1:15" x14ac:dyDescent="0.25">
      <c r="A74" s="43"/>
      <c r="B74" s="35" t="str">
        <f t="shared" si="70"/>
        <v>Administrative</v>
      </c>
      <c r="C74" s="47">
        <f t="shared" ref="C74:E74" si="75">+C44/C$40</f>
        <v>0</v>
      </c>
      <c r="D74" s="48">
        <f t="shared" si="75"/>
        <v>-0.32027515448291943</v>
      </c>
      <c r="E74" s="48">
        <f t="shared" si="75"/>
        <v>-0.33821023184025201</v>
      </c>
      <c r="F74" s="38"/>
      <c r="G74" s="39"/>
      <c r="H74" s="39"/>
      <c r="I74" s="59">
        <f t="shared" ref="I74" si="76">+I44/I$40</f>
        <v>-0.30957761168086217</v>
      </c>
      <c r="J74" s="38"/>
      <c r="K74" s="39"/>
      <c r="L74" s="39"/>
      <c r="M74" s="40"/>
      <c r="N74" s="39"/>
      <c r="O74" s="40"/>
    </row>
    <row r="75" spans="1:15" x14ac:dyDescent="0.25">
      <c r="I75" s="57"/>
    </row>
    <row r="76" spans="1:15" x14ac:dyDescent="0.25">
      <c r="A76" s="41" t="s">
        <v>17</v>
      </c>
      <c r="B76" s="23" t="s">
        <v>7</v>
      </c>
      <c r="C76" s="24"/>
      <c r="D76" s="44">
        <f>+D16/C16-1</f>
        <v>0.11052114356768228</v>
      </c>
      <c r="E76" s="44">
        <f t="shared" ref="E76:E104" si="77">+E16/D16-1</f>
        <v>4.0769519028033052E-2</v>
      </c>
      <c r="F76" s="26"/>
      <c r="G76" s="27"/>
      <c r="H76" s="27"/>
      <c r="I76" s="60">
        <f>+I16/E16-1</f>
        <v>2.0215253406443701E-3</v>
      </c>
      <c r="J76" s="26"/>
      <c r="K76" s="27"/>
      <c r="L76" s="27"/>
      <c r="M76" s="28"/>
      <c r="N76" s="27"/>
      <c r="O76" s="28"/>
    </row>
    <row r="77" spans="1:15" x14ac:dyDescent="0.25">
      <c r="A77" s="42"/>
      <c r="B77" s="29" t="s">
        <v>8</v>
      </c>
      <c r="C77" s="30"/>
      <c r="D77" s="46">
        <f t="shared" ref="D77" si="78">+D17/C17-1</f>
        <v>0.12689097793937543</v>
      </c>
      <c r="E77" s="46">
        <f t="shared" si="77"/>
        <v>7.324066102162452E-2</v>
      </c>
      <c r="I77" s="57">
        <f t="shared" ref="I77:I104" si="79">+I17/E17-1</f>
        <v>2.7142801510962267E-2</v>
      </c>
      <c r="N77" s="4"/>
      <c r="O77" s="5"/>
    </row>
    <row r="78" spans="1:15" x14ac:dyDescent="0.25">
      <c r="A78" s="42"/>
      <c r="B78" s="29" t="s">
        <v>9</v>
      </c>
      <c r="C78" s="30"/>
      <c r="D78" s="46">
        <f t="shared" ref="D78" si="80">+D18/C18-1</f>
        <v>1.9865157717312787E-2</v>
      </c>
      <c r="E78" s="46">
        <f t="shared" si="77"/>
        <v>-6.7288395702986836E-3</v>
      </c>
      <c r="I78" s="57">
        <f t="shared" si="79"/>
        <v>-7.6539101497504092E-2</v>
      </c>
      <c r="N78" s="4"/>
      <c r="O78" s="5"/>
    </row>
    <row r="79" spans="1:15" x14ac:dyDescent="0.25">
      <c r="A79" s="42"/>
      <c r="B79" s="29" t="s">
        <v>10</v>
      </c>
      <c r="C79" s="30"/>
      <c r="D79" s="46">
        <f t="shared" ref="D79" si="81">+D19/C19-1</f>
        <v>0.13153336220393741</v>
      </c>
      <c r="E79" s="46">
        <f t="shared" si="77"/>
        <v>7.3010966364908114E-3</v>
      </c>
      <c r="I79" s="57">
        <f t="shared" si="79"/>
        <v>-6.6928731130627694E-3</v>
      </c>
      <c r="N79" s="4"/>
      <c r="O79" s="5"/>
    </row>
    <row r="80" spans="1:15" x14ac:dyDescent="0.25">
      <c r="A80" s="42"/>
      <c r="B80" s="29" t="s">
        <v>11</v>
      </c>
      <c r="C80" s="30"/>
      <c r="D80" s="46">
        <f t="shared" ref="D80" si="82">+D20/C20-1</f>
        <v>0.68181818181818166</v>
      </c>
      <c r="E80" s="46">
        <f t="shared" si="77"/>
        <v>0</v>
      </c>
      <c r="I80" s="57">
        <f t="shared" si="79"/>
        <v>0.40540540540540548</v>
      </c>
      <c r="N80" s="4"/>
      <c r="O80" s="5"/>
    </row>
    <row r="81" spans="1:15" x14ac:dyDescent="0.25">
      <c r="A81" s="42"/>
      <c r="B81" s="30"/>
      <c r="C81" s="30"/>
      <c r="D81" s="46"/>
      <c r="E81" s="46"/>
      <c r="I81" s="57"/>
      <c r="N81" s="4"/>
      <c r="O81" s="5"/>
    </row>
    <row r="82" spans="1:15" x14ac:dyDescent="0.25">
      <c r="A82" s="42"/>
      <c r="B82" s="32" t="s">
        <v>12</v>
      </c>
      <c r="C82" s="30"/>
      <c r="D82" s="46">
        <f t="shared" ref="D82:E82" si="83">+D22/C22-1</f>
        <v>0.73252688172043001</v>
      </c>
      <c r="E82" s="46">
        <f t="shared" si="77"/>
        <v>0.37843289371605904</v>
      </c>
      <c r="I82" s="57">
        <f t="shared" si="79"/>
        <v>0.20441242683475891</v>
      </c>
      <c r="N82" s="4"/>
      <c r="O82" s="5"/>
    </row>
    <row r="83" spans="1:15" x14ac:dyDescent="0.25">
      <c r="A83" s="42"/>
      <c r="B83" s="33" t="str">
        <f>+B77</f>
        <v>Paint Stores Group</v>
      </c>
      <c r="C83" s="30"/>
      <c r="D83" s="46">
        <f t="shared" ref="D83:E83" si="84">+D23/C23-1</f>
        <v>0.125</v>
      </c>
      <c r="E83" s="46">
        <f t="shared" si="77"/>
        <v>0.27605956471935866</v>
      </c>
      <c r="I83" s="57">
        <f t="shared" si="79"/>
        <v>0.26840215439856374</v>
      </c>
      <c r="N83" s="4"/>
      <c r="O83" s="5"/>
    </row>
    <row r="84" spans="1:15" x14ac:dyDescent="0.25">
      <c r="A84" s="42"/>
      <c r="B84" s="33" t="str">
        <f t="shared" ref="B84:B86" si="85">+B78</f>
        <v>Consumer Brands Group</v>
      </c>
      <c r="C84" s="30"/>
      <c r="D84" s="46">
        <f t="shared" ref="D84:E84" si="86">+D24/C24-1</f>
        <v>1.3505976095617531</v>
      </c>
      <c r="E84" s="46">
        <f t="shared" si="77"/>
        <v>4.9491525423728921E-2</v>
      </c>
      <c r="I84" s="57">
        <f t="shared" si="79"/>
        <v>-6.2338501291989701E-2</v>
      </c>
      <c r="N84" s="4"/>
      <c r="O84" s="5"/>
    </row>
    <row r="85" spans="1:15" x14ac:dyDescent="0.25">
      <c r="A85" s="42"/>
      <c r="B85" s="33" t="str">
        <f t="shared" si="85"/>
        <v>Performance Coating Group</v>
      </c>
      <c r="C85" s="30"/>
      <c r="D85" s="46">
        <f t="shared" ref="D85:E85" si="87">+D25/C25-1</f>
        <v>-0.57378854625550657</v>
      </c>
      <c r="E85" s="46">
        <f t="shared" si="77"/>
        <v>-0.15762273901808788</v>
      </c>
      <c r="I85" s="57">
        <f t="shared" si="79"/>
        <v>-0.53374233128834359</v>
      </c>
      <c r="N85" s="4"/>
      <c r="O85" s="5"/>
    </row>
    <row r="86" spans="1:15" x14ac:dyDescent="0.25">
      <c r="A86" s="42"/>
      <c r="B86" s="33" t="str">
        <f t="shared" si="85"/>
        <v>Administrative</v>
      </c>
      <c r="C86" s="30"/>
      <c r="D86" s="46">
        <f t="shared" ref="D86:E86" si="88">+D26/C26-1</f>
        <v>1.8617157490396927</v>
      </c>
      <c r="E86" s="46">
        <f t="shared" si="77"/>
        <v>0.94541387024608503</v>
      </c>
      <c r="I86" s="57">
        <f t="shared" si="79"/>
        <v>0.43330266789328431</v>
      </c>
      <c r="N86" s="4"/>
      <c r="O86" s="5"/>
    </row>
    <row r="87" spans="1:15" x14ac:dyDescent="0.25">
      <c r="A87" s="42"/>
      <c r="B87" s="30"/>
      <c r="C87" s="30"/>
      <c r="D87" s="46"/>
      <c r="E87" s="46"/>
      <c r="I87" s="57"/>
      <c r="N87" s="4"/>
      <c r="O87" s="5"/>
    </row>
    <row r="88" spans="1:15" x14ac:dyDescent="0.25">
      <c r="A88" s="42"/>
      <c r="B88" s="34" t="s">
        <v>14</v>
      </c>
      <c r="C88" s="30"/>
      <c r="D88" s="46">
        <f t="shared" ref="D88:E88" si="89">+D28/C28-1</f>
        <v>3.420752565564289E-3</v>
      </c>
      <c r="E88" s="46">
        <f t="shared" si="77"/>
        <v>0.10719696969696946</v>
      </c>
      <c r="I88" s="57">
        <f t="shared" si="79"/>
        <v>1.7447827574410102E-2</v>
      </c>
      <c r="N88" s="4"/>
      <c r="O88" s="5"/>
    </row>
    <row r="89" spans="1:15" x14ac:dyDescent="0.25">
      <c r="A89" s="42"/>
      <c r="B89" s="33" t="str">
        <f>+B83</f>
        <v>Paint Stores Group</v>
      </c>
      <c r="C89" s="30"/>
      <c r="D89" s="46">
        <f t="shared" ref="D89:E89" si="90">+D29/C29-1</f>
        <v>3.6465638148667656E-2</v>
      </c>
      <c r="E89" s="46">
        <f t="shared" si="77"/>
        <v>6.9012178619756392E-2</v>
      </c>
      <c r="I89" s="57">
        <f t="shared" si="79"/>
        <v>0.13797468354430387</v>
      </c>
      <c r="N89" s="4"/>
      <c r="O89" s="5"/>
    </row>
    <row r="90" spans="1:15" x14ac:dyDescent="0.25">
      <c r="A90" s="42"/>
      <c r="B90" s="33" t="str">
        <f t="shared" ref="B90:B92" si="91">+B84</f>
        <v>Consumer Brands Group</v>
      </c>
      <c r="C90" s="30"/>
      <c r="D90" s="46">
        <f t="shared" ref="D90:E90" si="92">+D30/C30-1</f>
        <v>0.4211711711711712</v>
      </c>
      <c r="E90" s="46">
        <f t="shared" si="77"/>
        <v>0.19968304278922355</v>
      </c>
      <c r="I90" s="57">
        <f t="shared" si="79"/>
        <v>7.463672391017151E-2</v>
      </c>
      <c r="N90" s="4"/>
      <c r="O90" s="5"/>
    </row>
    <row r="91" spans="1:15" x14ac:dyDescent="0.25">
      <c r="A91" s="42"/>
      <c r="B91" s="33" t="str">
        <f t="shared" si="91"/>
        <v>Performance Coating Group</v>
      </c>
      <c r="C91" s="30"/>
      <c r="D91" s="46">
        <f t="shared" ref="D91:E91" si="93">+D31/C31-1</f>
        <v>-0.56042296072507547</v>
      </c>
      <c r="E91" s="46">
        <f t="shared" si="77"/>
        <v>-0.10652920962199319</v>
      </c>
      <c r="I91" s="57">
        <f t="shared" si="79"/>
        <v>-0.30769230769230771</v>
      </c>
      <c r="N91" s="4"/>
      <c r="O91" s="5"/>
    </row>
    <row r="92" spans="1:15" x14ac:dyDescent="0.25">
      <c r="A92" s="42"/>
      <c r="B92" s="33" t="str">
        <f t="shared" si="91"/>
        <v>Administrative</v>
      </c>
      <c r="C92" s="30"/>
      <c r="D92" s="46">
        <f t="shared" ref="D92:E92" si="94">+D32/C32-1</f>
        <v>-5.4347826086956541E-2</v>
      </c>
      <c r="E92" s="46">
        <f t="shared" si="77"/>
        <v>3.1609195402298784E-2</v>
      </c>
      <c r="I92" s="57">
        <f t="shared" si="79"/>
        <v>-0.25348189415041777</v>
      </c>
      <c r="N92" s="4"/>
      <c r="O92" s="5"/>
    </row>
    <row r="93" spans="1:15" x14ac:dyDescent="0.25">
      <c r="A93" s="42"/>
      <c r="B93" s="30"/>
      <c r="C93" s="30"/>
      <c r="D93" s="46"/>
      <c r="E93" s="46"/>
      <c r="I93" s="57"/>
      <c r="N93" s="4"/>
      <c r="O93" s="5"/>
    </row>
    <row r="94" spans="1:15" x14ac:dyDescent="0.25">
      <c r="A94" s="42"/>
      <c r="B94" s="34" t="s">
        <v>15</v>
      </c>
      <c r="C94" s="30"/>
      <c r="D94" s="46">
        <f t="shared" ref="D94:E94" si="95">+D34/C34-1</f>
        <v>2.4555735056542849E-2</v>
      </c>
      <c r="E94" s="46">
        <f t="shared" si="77"/>
        <v>4.1311888994008061E-2</v>
      </c>
      <c r="I94" s="57">
        <f t="shared" si="79"/>
        <v>-1.0902483343428138E-2</v>
      </c>
      <c r="N94" s="4"/>
      <c r="O94" s="5"/>
    </row>
    <row r="95" spans="1:15" x14ac:dyDescent="0.25">
      <c r="A95" s="42"/>
      <c r="B95" s="33" t="str">
        <f>+B89</f>
        <v>Paint Stores Group</v>
      </c>
      <c r="C95" s="30"/>
      <c r="D95" s="46">
        <f t="shared" ref="D95:E95" si="96">+D35/C35-1</f>
        <v>-5.7142857142857162E-2</v>
      </c>
      <c r="E95" s="46">
        <f t="shared" si="77"/>
        <v>0</v>
      </c>
      <c r="I95" s="57">
        <f t="shared" si="79"/>
        <v>-0.48484848484848486</v>
      </c>
      <c r="N95" s="4"/>
      <c r="O95" s="5"/>
    </row>
    <row r="96" spans="1:15" x14ac:dyDescent="0.25">
      <c r="A96" s="42"/>
      <c r="B96" s="33" t="str">
        <f t="shared" ref="B96:B98" si="97">+B90</f>
        <v>Consumer Brands Group</v>
      </c>
      <c r="C96" s="30"/>
      <c r="D96" s="46">
        <f t="shared" ref="D96:E96" si="98">+D36/C36-1</f>
        <v>-4.8867699642431539E-2</v>
      </c>
      <c r="E96" s="46">
        <f t="shared" si="77"/>
        <v>-9.2731829573934776E-2</v>
      </c>
      <c r="I96" s="57">
        <f t="shared" si="79"/>
        <v>-8.2872928176795591E-2</v>
      </c>
      <c r="N96" s="4"/>
      <c r="O96" s="5"/>
    </row>
    <row r="97" spans="1:15" x14ac:dyDescent="0.25">
      <c r="A97" s="42"/>
      <c r="B97" s="33" t="str">
        <f t="shared" si="97"/>
        <v>Performance Coating Group</v>
      </c>
      <c r="C97" s="30"/>
      <c r="D97" s="46">
        <f t="shared" ref="D97:E97" si="99">+D37/C37-1</f>
        <v>5.9844677935130264E-2</v>
      </c>
      <c r="E97" s="46">
        <f t="shared" si="77"/>
        <v>9.0517241379310276E-2</v>
      </c>
      <c r="I97" s="57">
        <f t="shared" si="79"/>
        <v>1.4624505928853671E-2</v>
      </c>
      <c r="N97" s="4"/>
      <c r="O97" s="5"/>
    </row>
    <row r="98" spans="1:15" x14ac:dyDescent="0.25">
      <c r="A98" s="42"/>
      <c r="B98" s="33" t="str">
        <f t="shared" si="97"/>
        <v>Administrative</v>
      </c>
      <c r="C98" s="30"/>
      <c r="D98" s="46">
        <f t="shared" ref="D98:E98" si="100">+D38/C38-1</f>
        <v>-0.375</v>
      </c>
      <c r="E98" s="46">
        <f t="shared" si="77"/>
        <v>-0.25</v>
      </c>
      <c r="I98" s="57">
        <f t="shared" si="79"/>
        <v>0.19999999999999996</v>
      </c>
      <c r="N98" s="4"/>
      <c r="O98" s="5"/>
    </row>
    <row r="99" spans="1:15" x14ac:dyDescent="0.25">
      <c r="A99" s="42"/>
      <c r="B99" s="30"/>
      <c r="C99" s="30"/>
      <c r="D99" s="46"/>
      <c r="E99" s="46"/>
      <c r="I99" s="57"/>
      <c r="N99" s="4"/>
      <c r="O99" s="5"/>
    </row>
    <row r="100" spans="1:15" x14ac:dyDescent="0.25">
      <c r="A100" s="42"/>
      <c r="B100" s="34" t="s">
        <v>16</v>
      </c>
      <c r="C100" s="30"/>
      <c r="D100" s="46">
        <f t="shared" ref="D100:E100" si="101">+D40/C40-1</f>
        <v>-0.16558030936861556</v>
      </c>
      <c r="E100" s="46">
        <f t="shared" si="77"/>
        <v>0.20861995258637456</v>
      </c>
      <c r="I100" s="57">
        <f t="shared" si="79"/>
        <v>0.10993922634168274</v>
      </c>
      <c r="N100" s="4"/>
      <c r="O100" s="5"/>
    </row>
    <row r="101" spans="1:15" x14ac:dyDescent="0.25">
      <c r="A101" s="42"/>
      <c r="B101" s="33" t="str">
        <f>+B95</f>
        <v>Paint Stores Group</v>
      </c>
      <c r="C101" s="30"/>
      <c r="D101" s="46">
        <f t="shared" ref="D101:E101" si="102">+D41/C41-1</f>
        <v>7.6024195765741043E-2</v>
      </c>
      <c r="E101" s="46">
        <f t="shared" si="77"/>
        <v>0.21834674843490487</v>
      </c>
      <c r="I101" s="57">
        <f t="shared" si="79"/>
        <v>1.4611297539149692E-2</v>
      </c>
      <c r="N101" s="4"/>
      <c r="O101" s="5"/>
    </row>
    <row r="102" spans="1:15" x14ac:dyDescent="0.25">
      <c r="A102" s="42"/>
      <c r="B102" s="33" t="str">
        <f t="shared" ref="B102:B104" si="103">+B96</f>
        <v>Consumer Brands Group</v>
      </c>
      <c r="C102" s="30"/>
      <c r="D102" s="46">
        <f t="shared" ref="D102:E102" si="104">+D42/C42-1</f>
        <v>-0.24343847820852405</v>
      </c>
      <c r="E102" s="46">
        <f t="shared" si="77"/>
        <v>-1.5595162316995426E-2</v>
      </c>
      <c r="I102" s="57">
        <f t="shared" si="79"/>
        <v>0.90720982864532806</v>
      </c>
      <c r="N102" s="4"/>
      <c r="O102" s="5"/>
    </row>
    <row r="103" spans="1:15" x14ac:dyDescent="0.25">
      <c r="A103" s="42"/>
      <c r="B103" s="33" t="str">
        <f t="shared" si="103"/>
        <v>Performance Coating Group</v>
      </c>
      <c r="C103" s="30"/>
      <c r="D103" s="46">
        <f t="shared" ref="D103:E103" si="105">+D43/C43-1</f>
        <v>0.51151789387083513</v>
      </c>
      <c r="E103" s="46">
        <f t="shared" si="77"/>
        <v>0.34929922438427008</v>
      </c>
      <c r="I103" s="57">
        <f t="shared" si="79"/>
        <v>3.6607503025413601E-2</v>
      </c>
      <c r="N103" s="4"/>
      <c r="O103" s="5"/>
    </row>
    <row r="104" spans="1:15" x14ac:dyDescent="0.25">
      <c r="A104" s="43"/>
      <c r="B104" s="35" t="str">
        <f t="shared" si="103"/>
        <v>Administrative</v>
      </c>
      <c r="C104" s="36"/>
      <c r="D104" s="48"/>
      <c r="E104" s="48">
        <f t="shared" si="77"/>
        <v>0.27630141973061506</v>
      </c>
      <c r="F104" s="38"/>
      <c r="G104" s="39"/>
      <c r="H104" s="39"/>
      <c r="I104" s="59">
        <f t="shared" si="79"/>
        <v>1.597261836851116E-2</v>
      </c>
      <c r="J104" s="38"/>
      <c r="K104" s="39"/>
      <c r="L104" s="39"/>
      <c r="M104" s="40"/>
      <c r="N104" s="39"/>
      <c r="O104" s="40"/>
    </row>
    <row r="105" spans="1:15" x14ac:dyDescent="0.25">
      <c r="I105" s="57"/>
    </row>
    <row r="106" spans="1:15" x14ac:dyDescent="0.25">
      <c r="A106" s="41" t="s">
        <v>18</v>
      </c>
      <c r="B106" s="23" t="s">
        <v>7</v>
      </c>
      <c r="C106" s="24"/>
      <c r="D106" s="25"/>
      <c r="E106" s="44">
        <f>+E16/C16-1</f>
        <v>0.15579655646139812</v>
      </c>
      <c r="F106" s="26"/>
      <c r="G106" s="27"/>
      <c r="H106" s="27"/>
      <c r="I106" s="60">
        <f>+I16/C16-1</f>
        <v>0.1581330284889142</v>
      </c>
      <c r="J106" s="26"/>
      <c r="K106" s="27"/>
      <c r="L106" s="27"/>
      <c r="M106" s="28"/>
      <c r="N106" s="27"/>
      <c r="O106" s="28"/>
    </row>
    <row r="107" spans="1:15" x14ac:dyDescent="0.25">
      <c r="A107" s="42"/>
      <c r="B107" s="29" t="s">
        <v>8</v>
      </c>
      <c r="C107" s="30"/>
      <c r="D107" s="31"/>
      <c r="E107" s="46">
        <f t="shared" ref="E107:E133" si="106">+E17/C17-1</f>
        <v>0.20942521806296033</v>
      </c>
      <c r="I107" s="57">
        <f t="shared" ref="I107:I133" si="107">+I17/C17-1</f>
        <v>0.24225240669919557</v>
      </c>
      <c r="N107" s="4"/>
      <c r="O107" s="5"/>
    </row>
    <row r="108" spans="1:15" x14ac:dyDescent="0.25">
      <c r="A108" s="42"/>
      <c r="B108" s="29" t="s">
        <v>9</v>
      </c>
      <c r="C108" s="30"/>
      <c r="D108" s="31"/>
      <c r="E108" s="46">
        <f t="shared" si="106"/>
        <v>1.3002648687695517E-2</v>
      </c>
      <c r="I108" s="57">
        <f t="shared" si="107"/>
        <v>-6.4531663857452459E-2</v>
      </c>
      <c r="N108" s="4"/>
      <c r="O108" s="5"/>
    </row>
    <row r="109" spans="1:15" x14ac:dyDescent="0.25">
      <c r="A109" s="42"/>
      <c r="B109" s="29" t="s">
        <v>10</v>
      </c>
      <c r="C109" s="30"/>
      <c r="D109" s="31"/>
      <c r="E109" s="46">
        <f t="shared" si="106"/>
        <v>0.13979479662880179</v>
      </c>
      <c r="I109" s="57">
        <f t="shared" si="107"/>
        <v>0.13216629468003593</v>
      </c>
      <c r="N109" s="4"/>
      <c r="O109" s="5"/>
    </row>
    <row r="110" spans="1:15" x14ac:dyDescent="0.25">
      <c r="A110" s="42"/>
      <c r="B110" s="29" t="s">
        <v>11</v>
      </c>
      <c r="C110" s="30"/>
      <c r="D110" s="31"/>
      <c r="E110" s="46">
        <f t="shared" si="106"/>
        <v>0.68181818181818166</v>
      </c>
      <c r="I110" s="57">
        <f t="shared" si="107"/>
        <v>1.3636363636363633</v>
      </c>
      <c r="N110" s="4"/>
      <c r="O110" s="5"/>
    </row>
    <row r="111" spans="1:15" x14ac:dyDescent="0.25">
      <c r="A111" s="42"/>
      <c r="B111" s="30"/>
      <c r="C111" s="30"/>
      <c r="D111" s="31"/>
      <c r="E111" s="46"/>
      <c r="I111" s="57"/>
      <c r="N111" s="4"/>
      <c r="O111" s="5"/>
    </row>
    <row r="112" spans="1:15" x14ac:dyDescent="0.25">
      <c r="A112" s="42"/>
      <c r="B112" s="32" t="s">
        <v>12</v>
      </c>
      <c r="C112" s="30"/>
      <c r="D112" s="31"/>
      <c r="E112" s="46">
        <f t="shared" si="106"/>
        <v>1.3881720430107531</v>
      </c>
      <c r="I112" s="57">
        <f t="shared" si="107"/>
        <v>1.8763440860215055</v>
      </c>
      <c r="N112" s="4"/>
      <c r="O112" s="5"/>
    </row>
    <row r="113" spans="1:15" x14ac:dyDescent="0.25">
      <c r="A113" s="42"/>
      <c r="B113" s="33" t="str">
        <f>+B107</f>
        <v>Paint Stores Group</v>
      </c>
      <c r="C113" s="30"/>
      <c r="D113" s="31"/>
      <c r="E113" s="46">
        <f t="shared" si="106"/>
        <v>0.43556701030927858</v>
      </c>
      <c r="I113" s="57">
        <f t="shared" si="107"/>
        <v>0.82087628865979401</v>
      </c>
      <c r="N113" s="4"/>
      <c r="O113" s="5"/>
    </row>
    <row r="114" spans="1:15" x14ac:dyDescent="0.25">
      <c r="A114" s="42"/>
      <c r="B114" s="33" t="str">
        <f t="shared" ref="B114:B116" si="108">+B108</f>
        <v>Consumer Brands Group</v>
      </c>
      <c r="C114" s="30"/>
      <c r="D114" s="31"/>
      <c r="E114" s="46">
        <f t="shared" si="106"/>
        <v>1.466932270916335</v>
      </c>
      <c r="I114" s="57">
        <f t="shared" si="107"/>
        <v>1.3131474103585656</v>
      </c>
      <c r="N114" s="4"/>
      <c r="O114" s="5"/>
    </row>
    <row r="115" spans="1:15" x14ac:dyDescent="0.25">
      <c r="A115" s="42"/>
      <c r="B115" s="33" t="str">
        <f t="shared" si="108"/>
        <v>Performance Coating Group</v>
      </c>
      <c r="C115" s="30"/>
      <c r="D115" s="31"/>
      <c r="E115" s="46">
        <f t="shared" si="106"/>
        <v>-0.6409691629955947</v>
      </c>
      <c r="I115" s="57">
        <f t="shared" si="107"/>
        <v>-0.83259911894273131</v>
      </c>
      <c r="N115" s="4"/>
      <c r="O115" s="5"/>
    </row>
    <row r="116" spans="1:15" x14ac:dyDescent="0.25">
      <c r="A116" s="42"/>
      <c r="B116" s="33" t="str">
        <f t="shared" si="108"/>
        <v>Administrative</v>
      </c>
      <c r="C116" s="30"/>
      <c r="D116" s="31"/>
      <c r="E116" s="46">
        <f t="shared" si="106"/>
        <v>4.567221510883483</v>
      </c>
      <c r="I116" s="57">
        <f t="shared" si="107"/>
        <v>6.979513444302178</v>
      </c>
      <c r="N116" s="4"/>
      <c r="O116" s="5"/>
    </row>
    <row r="117" spans="1:15" x14ac:dyDescent="0.25">
      <c r="A117" s="42"/>
      <c r="B117" s="30"/>
      <c r="C117" s="30"/>
      <c r="D117" s="31"/>
      <c r="E117" s="46"/>
      <c r="I117" s="57"/>
      <c r="N117" s="4"/>
      <c r="O117" s="5"/>
    </row>
    <row r="118" spans="1:15" x14ac:dyDescent="0.25">
      <c r="A118" s="42"/>
      <c r="B118" s="34" t="s">
        <v>14</v>
      </c>
      <c r="C118" s="30"/>
      <c r="D118" s="31"/>
      <c r="E118" s="46">
        <f t="shared" si="106"/>
        <v>0.11098441657164559</v>
      </c>
      <c r="I118" s="57">
        <f t="shared" si="107"/>
        <v>0.13036868110984412</v>
      </c>
      <c r="N118" s="4"/>
      <c r="O118" s="5"/>
    </row>
    <row r="119" spans="1:15" x14ac:dyDescent="0.25">
      <c r="A119" s="42"/>
      <c r="B119" s="33" t="str">
        <f>+B113</f>
        <v>Paint Stores Group</v>
      </c>
      <c r="C119" s="30"/>
      <c r="D119" s="31"/>
      <c r="E119" s="46">
        <f t="shared" si="106"/>
        <v>0.10799438990182342</v>
      </c>
      <c r="I119" s="57">
        <f t="shared" si="107"/>
        <v>0.26086956521739135</v>
      </c>
      <c r="N119" s="4"/>
      <c r="O119" s="5"/>
    </row>
    <row r="120" spans="1:15" x14ac:dyDescent="0.25">
      <c r="A120" s="42"/>
      <c r="B120" s="33" t="str">
        <f t="shared" ref="B120:B122" si="109">+B114</f>
        <v>Consumer Brands Group</v>
      </c>
      <c r="C120" s="30"/>
      <c r="D120" s="31"/>
      <c r="E120" s="46">
        <f t="shared" si="106"/>
        <v>0.70495495495495497</v>
      </c>
      <c r="I120" s="57">
        <f t="shared" si="107"/>
        <v>0.83220720720720709</v>
      </c>
      <c r="N120" s="4"/>
      <c r="O120" s="5"/>
    </row>
    <row r="121" spans="1:15" x14ac:dyDescent="0.25">
      <c r="A121" s="42"/>
      <c r="B121" s="33" t="str">
        <f t="shared" si="109"/>
        <v>Performance Coating Group</v>
      </c>
      <c r="C121" s="30"/>
      <c r="D121" s="31"/>
      <c r="E121" s="46">
        <f t="shared" si="106"/>
        <v>-0.607250755287009</v>
      </c>
      <c r="I121" s="57">
        <f t="shared" si="107"/>
        <v>-0.72809667673716016</v>
      </c>
      <c r="N121" s="4"/>
      <c r="O121" s="5"/>
    </row>
    <row r="122" spans="1:15" x14ac:dyDescent="0.25">
      <c r="A122" s="42"/>
      <c r="B122" s="33" t="str">
        <f t="shared" si="109"/>
        <v>Administrative</v>
      </c>
      <c r="C122" s="30"/>
      <c r="D122" s="31"/>
      <c r="E122" s="46">
        <f t="shared" si="106"/>
        <v>-2.4456521739130377E-2</v>
      </c>
      <c r="I122" s="57">
        <f t="shared" si="107"/>
        <v>-0.27173913043478248</v>
      </c>
      <c r="N122" s="4"/>
      <c r="O122" s="5"/>
    </row>
    <row r="123" spans="1:15" x14ac:dyDescent="0.25">
      <c r="A123" s="42"/>
      <c r="B123" s="30"/>
      <c r="C123" s="30"/>
      <c r="D123" s="31"/>
      <c r="E123" s="46"/>
      <c r="I123" s="57"/>
      <c r="N123" s="4"/>
      <c r="O123" s="5"/>
    </row>
    <row r="124" spans="1:15" x14ac:dyDescent="0.25">
      <c r="A124" s="42"/>
      <c r="B124" s="34" t="s">
        <v>15</v>
      </c>
      <c r="C124" s="30"/>
      <c r="D124" s="31"/>
      <c r="E124" s="46">
        <f t="shared" si="106"/>
        <v>6.6882067851373073E-2</v>
      </c>
      <c r="I124" s="57">
        <f t="shared" si="107"/>
        <v>5.5250403877221466E-2</v>
      </c>
      <c r="N124" s="4"/>
      <c r="O124" s="5"/>
    </row>
    <row r="125" spans="1:15" x14ac:dyDescent="0.25">
      <c r="A125" s="42"/>
      <c r="B125" s="33" t="str">
        <f>+B119</f>
        <v>Paint Stores Group</v>
      </c>
      <c r="C125" s="30"/>
      <c r="D125" s="31"/>
      <c r="E125" s="46">
        <f t="shared" si="106"/>
        <v>-5.7142857142857162E-2</v>
      </c>
      <c r="I125" s="57">
        <f t="shared" si="107"/>
        <v>-0.51428571428571423</v>
      </c>
      <c r="N125" s="4"/>
      <c r="O125" s="5"/>
    </row>
    <row r="126" spans="1:15" x14ac:dyDescent="0.25">
      <c r="A126" s="42"/>
      <c r="B126" s="33" t="str">
        <f t="shared" ref="B126:B128" si="110">+B120</f>
        <v>Consumer Brands Group</v>
      </c>
      <c r="C126" s="30"/>
      <c r="D126" s="31"/>
      <c r="E126" s="46">
        <f t="shared" si="106"/>
        <v>-0.13706793802145412</v>
      </c>
      <c r="I126" s="57">
        <f t="shared" si="107"/>
        <v>-0.20858164481525621</v>
      </c>
      <c r="N126" s="4"/>
      <c r="O126" s="5"/>
    </row>
    <row r="127" spans="1:15" x14ac:dyDescent="0.25">
      <c r="A127" s="42"/>
      <c r="B127" s="33" t="str">
        <f t="shared" si="110"/>
        <v>Performance Coating Group</v>
      </c>
      <c r="C127" s="30"/>
      <c r="D127" s="31"/>
      <c r="E127" s="46">
        <f t="shared" si="106"/>
        <v>0.15577889447236171</v>
      </c>
      <c r="I127" s="57">
        <f t="shared" si="107"/>
        <v>0.17268158976701686</v>
      </c>
      <c r="N127" s="4"/>
      <c r="O127" s="5"/>
    </row>
    <row r="128" spans="1:15" x14ac:dyDescent="0.25">
      <c r="A128" s="42"/>
      <c r="B128" s="33" t="str">
        <f t="shared" si="110"/>
        <v>Administrative</v>
      </c>
      <c r="C128" s="30"/>
      <c r="D128" s="31"/>
      <c r="E128" s="46">
        <f t="shared" si="106"/>
        <v>-0.53125</v>
      </c>
      <c r="I128" s="57">
        <f t="shared" si="107"/>
        <v>-0.4375</v>
      </c>
      <c r="N128" s="4"/>
      <c r="O128" s="5"/>
    </row>
    <row r="129" spans="1:15" x14ac:dyDescent="0.25">
      <c r="A129" s="42"/>
      <c r="B129" s="30"/>
      <c r="C129" s="30"/>
      <c r="D129" s="31"/>
      <c r="E129" s="46"/>
      <c r="I129" s="57"/>
      <c r="N129" s="4"/>
      <c r="O129" s="5"/>
    </row>
    <row r="130" spans="1:15" x14ac:dyDescent="0.25">
      <c r="A130" s="42"/>
      <c r="B130" s="34" t="s">
        <v>16</v>
      </c>
      <c r="C130" s="30"/>
      <c r="D130" s="31"/>
      <c r="E130" s="46">
        <f t="shared" si="106"/>
        <v>8.4962869280411635E-3</v>
      </c>
      <c r="I130" s="57">
        <f t="shared" si="107"/>
        <v>0.11936958848136969</v>
      </c>
      <c r="N130" s="4"/>
      <c r="O130" s="5"/>
    </row>
    <row r="131" spans="1:15" x14ac:dyDescent="0.25">
      <c r="A131" s="42"/>
      <c r="B131" s="33" t="str">
        <f>+B125</f>
        <v>Paint Stores Group</v>
      </c>
      <c r="C131" s="30"/>
      <c r="D131" s="31"/>
      <c r="E131" s="46">
        <f t="shared" si="106"/>
        <v>0.31097058014847412</v>
      </c>
      <c r="I131" s="57">
        <f t="shared" si="107"/>
        <v>0.3301255613600953</v>
      </c>
      <c r="N131" s="4"/>
      <c r="O131" s="5"/>
    </row>
    <row r="132" spans="1:15" x14ac:dyDescent="0.25">
      <c r="A132" s="42"/>
      <c r="B132" s="33" t="str">
        <f t="shared" ref="B132:B134" si="111">+B126</f>
        <v>Consumer Brands Group</v>
      </c>
      <c r="C132" s="30"/>
      <c r="D132" s="31"/>
      <c r="E132" s="46">
        <f t="shared" si="106"/>
        <v>-0.25523717794365519</v>
      </c>
      <c r="I132" s="57">
        <f t="shared" si="107"/>
        <v>0.42041897423549224</v>
      </c>
      <c r="N132" s="4"/>
      <c r="O132" s="5"/>
    </row>
    <row r="133" spans="1:15" x14ac:dyDescent="0.25">
      <c r="A133" s="42"/>
      <c r="B133" s="33" t="str">
        <f t="shared" si="111"/>
        <v>Performance Coating Group</v>
      </c>
      <c r="C133" s="30"/>
      <c r="D133" s="31"/>
      <c r="E133" s="46">
        <f t="shared" si="106"/>
        <v>1.039489921842863</v>
      </c>
      <c r="I133" s="57">
        <f t="shared" si="107"/>
        <v>1.1141505553270261</v>
      </c>
      <c r="N133" s="4"/>
      <c r="O133" s="5"/>
    </row>
    <row r="134" spans="1:15" x14ac:dyDescent="0.25">
      <c r="A134" s="43"/>
      <c r="B134" s="35" t="str">
        <f t="shared" si="111"/>
        <v>Administrative</v>
      </c>
      <c r="C134" s="36"/>
      <c r="D134" s="37"/>
      <c r="E134" s="37"/>
      <c r="F134" s="38"/>
      <c r="G134" s="39"/>
      <c r="H134" s="39"/>
      <c r="I134" s="59"/>
      <c r="J134" s="38"/>
      <c r="K134" s="39"/>
      <c r="L134" s="39"/>
      <c r="M134" s="40"/>
      <c r="N134" s="39"/>
      <c r="O134" s="40"/>
    </row>
  </sheetData>
  <mergeCells count="5">
    <mergeCell ref="J2:M2"/>
    <mergeCell ref="F2:I2"/>
    <mergeCell ref="A46:A74"/>
    <mergeCell ref="A76:A104"/>
    <mergeCell ref="A106:A13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Minh Nguyen Viet Quang</dc:creator>
  <cp:lastModifiedBy>Minh Nguyen Viet Quang</cp:lastModifiedBy>
  <dcterms:created xsi:type="dcterms:W3CDTF">2015-06-05T18:17:20Z</dcterms:created>
  <dcterms:modified xsi:type="dcterms:W3CDTF">2025-03-02T01:05:25Z</dcterms:modified>
</cp:coreProperties>
</file>