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nhv\OneDrive\Documents\GitHub\modelz\Model\"/>
    </mc:Choice>
  </mc:AlternateContent>
  <xr:revisionPtr revIDLastSave="0" documentId="13_ncr:1_{57B0C392-BA2E-4412-B162-0E1AA81C2005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Assum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 a="1"/>
  <c r="K24" i="1" s="1"/>
  <c r="K30" i="1" a="1"/>
  <c r="K30" i="1" s="1"/>
  <c r="K49" i="1" a="1"/>
  <c r="K49" i="1" s="1"/>
  <c r="K48" i="1" a="1"/>
  <c r="K48" i="1" s="1"/>
  <c r="K47" i="1" a="1"/>
  <c r="K47" i="1" s="1"/>
  <c r="K46" i="1" a="1"/>
  <c r="K46" i="1" s="1"/>
  <c r="K45" i="1" a="1"/>
  <c r="K45" i="1" s="1"/>
  <c r="K44" i="1" a="1"/>
  <c r="K44" i="1" s="1"/>
  <c r="K43" i="1" a="1"/>
  <c r="K43" i="1" s="1"/>
  <c r="K42" i="1" a="1"/>
  <c r="K42" i="1" s="1"/>
  <c r="K41" i="1" a="1"/>
  <c r="K41" i="1" s="1"/>
  <c r="K40" i="1" a="1"/>
  <c r="K40" i="1" s="1"/>
  <c r="K39" i="1" a="1"/>
  <c r="K39" i="1" s="1"/>
  <c r="K38" i="1" a="1"/>
  <c r="K38" i="1" s="1"/>
  <c r="K37" i="1" a="1"/>
  <c r="K37" i="1" s="1"/>
  <c r="K36" i="1" a="1"/>
  <c r="K36" i="1" s="1"/>
  <c r="K35" i="1" a="1"/>
  <c r="K35" i="1" s="1"/>
  <c r="K34" i="1" a="1"/>
  <c r="K34" i="1" s="1"/>
  <c r="K33" i="1" a="1"/>
  <c r="K33" i="1" s="1"/>
  <c r="K32" i="1" a="1"/>
  <c r="K32" i="1" s="1"/>
  <c r="K31" i="1" a="1"/>
  <c r="K31" i="1" s="1"/>
  <c r="K29" i="1" a="1"/>
  <c r="K29" i="1" s="1"/>
  <c r="K28" i="1" a="1"/>
  <c r="K28" i="1" s="1"/>
  <c r="K27" i="1" a="1"/>
  <c r="K27" i="1" s="1"/>
  <c r="K26" i="1" a="1"/>
  <c r="K26" i="1" s="1"/>
  <c r="K25" i="1" a="1"/>
  <c r="K25" i="1" s="1"/>
  <c r="K23" i="1" a="1"/>
  <c r="K23" i="1" s="1"/>
  <c r="K7" i="1" a="1"/>
  <c r="K7" i="1" s="1"/>
  <c r="D23" i="1"/>
  <c r="D20" i="1" s="1"/>
  <c r="D38" i="1"/>
  <c r="D42" i="1"/>
  <c r="D3" i="1"/>
  <c r="F3" i="1"/>
  <c r="K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D43" i="1" l="1"/>
  <c r="D4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Nguyen Viet Quang</author>
  </authors>
  <commentList>
    <comment ref="D11" authorId="0" shapeId="0" xr:uid="{B8DF0D60-ED6B-4F83-8D51-57D82ED49C42}">
      <text>
        <r>
          <rPr>
            <b/>
            <sz val="9"/>
            <color indexed="81"/>
            <rFont val="Tahoma"/>
            <family val="2"/>
          </rPr>
          <t>Minh Nguyen Viet Quang:</t>
        </r>
        <r>
          <rPr>
            <sz val="9"/>
            <color indexed="81"/>
            <rFont val="Tahoma"/>
            <family val="2"/>
          </rPr>
          <t xml:space="preserve">
2000 images for every point on Earth's landmass.
Sells through fixed price subscription/usage-based contracts.</t>
        </r>
      </text>
    </comment>
    <comment ref="D12" authorId="0" shapeId="0" xr:uid="{8E703E69-2F3B-455F-9865-D7BD6206FE4B}">
      <text>
        <r>
          <rPr>
            <sz val="9"/>
            <color indexed="81"/>
            <rFont val="Tahoma"/>
            <family val="2"/>
          </rPr>
          <t>customers are only counted once. Regardless of how many services they register over time.</t>
        </r>
      </text>
    </comment>
    <comment ref="D13" authorId="0" shapeId="0" xr:uid="{63179CB5-82F3-4FBB-A262-505F5DA71628}">
      <text>
        <r>
          <rPr>
            <sz val="9"/>
            <color indexed="81"/>
            <rFont val="Tahoma"/>
            <family val="2"/>
          </rPr>
          <t>250 partners across 72 countries. OEM partners, GIS platforms building last-mile vertical solutions using sattellite imagery and geospatial data.</t>
        </r>
      </text>
    </comment>
    <comment ref="D17" authorId="0" shapeId="0" xr:uid="{EA05724F-CD5C-4D80-A9C7-0333D1734687}">
      <text>
        <r>
          <rPr>
            <sz val="9"/>
            <color indexed="81"/>
            <rFont val="Tahoma"/>
            <family val="2"/>
          </rPr>
          <t>customers that reconvert into active users within 24 month period.</t>
        </r>
      </text>
    </comment>
    <comment ref="D20" authorId="0" shapeId="0" xr:uid="{6DBC38F2-1323-46C0-BEC4-F78FE805B8FF}">
      <text>
        <r>
          <rPr>
            <sz val="9"/>
            <color indexed="81"/>
            <rFont val="Tahoma"/>
            <family val="2"/>
          </rPr>
          <t xml:space="preserve">they don't annualize short-term contracts in calculating the EoP ACV book of business.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<sst xmlns="http://schemas.openxmlformats.org/spreadsheetml/2006/main" count="82" uniqueCount="75">
  <si>
    <t>x</t>
  </si>
  <si>
    <t>By Geography:</t>
  </si>
  <si>
    <t>North America</t>
  </si>
  <si>
    <t>Asian Pacific &amp; Japan</t>
  </si>
  <si>
    <t>EMEA</t>
  </si>
  <si>
    <t>LATAM</t>
  </si>
  <si>
    <t>Total Revenue</t>
  </si>
  <si>
    <t>By Sector:</t>
  </si>
  <si>
    <t>Commercial</t>
  </si>
  <si>
    <t>Civil Government</t>
  </si>
  <si>
    <t>Defense &amp; Intelligence</t>
  </si>
  <si>
    <t>Customers</t>
  </si>
  <si>
    <t>Satellites</t>
  </si>
  <si>
    <t>Assumptions:</t>
  </si>
  <si>
    <t>Q1</t>
  </si>
  <si>
    <t>Q2</t>
  </si>
  <si>
    <t>Q3</t>
  </si>
  <si>
    <t>Q4</t>
  </si>
  <si>
    <t>Note:</t>
  </si>
  <si>
    <t>Distribution network</t>
  </si>
  <si>
    <t>partners with carbon mapper, nasa jet propulsion laboratory</t>
  </si>
  <si>
    <t>x +44 SuperDoves in 2022</t>
  </si>
  <si>
    <t>collects almost 30 terabytes of earth imaging a day that’s like 300/500sqkm of the earth surface</t>
  </si>
  <si>
    <t>SuperDove</t>
  </si>
  <si>
    <t>SkySat can take 50cm resolution</t>
  </si>
  <si>
    <t>data goes all the way back to 2009 and daily since scans since 2017</t>
  </si>
  <si>
    <t>Check management team success history</t>
  </si>
  <si>
    <t>Acquisitions</t>
  </si>
  <si>
    <t>BlackBridge</t>
  </si>
  <si>
    <t>Terra Bella</t>
  </si>
  <si>
    <t>Boundless Spatial</t>
  </si>
  <si>
    <t>800 employees 700 are full time</t>
  </si>
  <si>
    <t>works across 22 countries</t>
  </si>
  <si>
    <t>how far into the future does their patents cover</t>
  </si>
  <si>
    <t>US gives free through Landsat and MODIS</t>
  </si>
  <si>
    <t>EU gives free through Copernicus and Sentinel program</t>
  </si>
  <si>
    <t>Revenue</t>
  </si>
  <si>
    <t>Gross Profit</t>
  </si>
  <si>
    <t>Profit (loss) from Operations</t>
  </si>
  <si>
    <t>COGS</t>
  </si>
  <si>
    <t>R&amp;D</t>
  </si>
  <si>
    <t>Sales &amp; Marketing</t>
  </si>
  <si>
    <t>Total OpEx</t>
  </si>
  <si>
    <t>Interest expense</t>
  </si>
  <si>
    <t>Change in FV of convertibles and warrants</t>
  </si>
  <si>
    <t>Other income (expense)</t>
  </si>
  <si>
    <t>Taxes</t>
  </si>
  <si>
    <t>Net profit (loss)</t>
  </si>
  <si>
    <t>Administrative</t>
  </si>
  <si>
    <t>Debt extinguishment gain (loss)</t>
  </si>
  <si>
    <t>takes up to 6 months to make a satellite</t>
  </si>
  <si>
    <t xml:space="preserve">and more to deploy </t>
  </si>
  <si>
    <t>A dozen ground station is managed by third parties</t>
  </si>
  <si>
    <t>4 customers make up of 23%, 14% and 12% and 10% of accounts</t>
  </si>
  <si>
    <t>they have warrants that they can redeem at ex price of $18</t>
  </si>
  <si>
    <t>given:</t>
  </si>
  <si>
    <t>prior to their expiration and at anytime before that</t>
  </si>
  <si>
    <t>stock price stays above 18 for 20/30 days</t>
  </si>
  <si>
    <t>at a price of 0.01 per warrant</t>
  </si>
  <si>
    <t>they can also redeem some warrants at a price of 0.10</t>
  </si>
  <si>
    <t>prior to expiration</t>
  </si>
  <si>
    <t>30 days notice of redemption</t>
  </si>
  <si>
    <t>the sahre price remains at $10 for 20/30 days</t>
  </si>
  <si>
    <t>0.361 of class a stock per warrant subject to adjustment</t>
  </si>
  <si>
    <t>building are leased into 2023</t>
  </si>
  <si>
    <t>Net Dollar Retention Rate</t>
  </si>
  <si>
    <t>including Winbacks</t>
  </si>
  <si>
    <t>Customer count</t>
  </si>
  <si>
    <t>Gen 3 SkySat (50sqcm)</t>
  </si>
  <si>
    <t>Gen 2 PlanetScope (3.7sqm)</t>
  </si>
  <si>
    <t>Gen 1 RapidEye (5sqm)</t>
  </si>
  <si>
    <t>Annual Contract Value</t>
  </si>
  <si>
    <t>% Recurring</t>
  </si>
  <si>
    <t>CapEx as % of Revenue</t>
  </si>
  <si>
    <t>(numbers all in thousands unless stated otherwise, $US, all figures EoP except a few in CF statement)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</si>
</sst>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iral"/>
    </font>
    <font>
      <b/>
      <sz val="10"/>
      <color theme="1"/>
      <name val="Air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iral"/>
    </font>
    <font>
      <b/>
      <u val="singleAccounting"/>
      <sz val="10"/>
      <color theme="1"/>
      <name val="Airal"/>
    </font>
    <font>
      <u/>
      <sz val="10"/>
      <color theme="1"/>
      <name val="Airal"/>
    </font>
    <font>
      <sz val="10"/>
      <color rgb="FF0000FF"/>
      <name val="Airal"/>
    </font>
    <font>
      <i/>
      <sz val="10"/>
      <color theme="1"/>
      <name val="Airal"/>
    </font>
    <font>
      <sz val="10"/>
      <color rgb="FFC00000"/>
      <name val="Airal"/>
    </font>
    <font>
      <b/>
      <sz val="10"/>
      <color rgb="FFC00000"/>
      <name val="Airal"/>
    </font>
    <font>
      <u/>
      <sz val="10"/>
      <color rgb="FFC00000"/>
      <name val="Airal"/>
    </font>
    <font>
      <u val="singleAccounting"/>
      <sz val="10"/>
      <color rgb="FFC00000"/>
      <name val="Airal"/>
    </font>
    <font>
      <b/>
      <u val="singleAccounting"/>
      <sz val="10"/>
      <color rgb="FFC00000"/>
      <name val="Air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2" fillId="0" borderId="0" xfId="1" applyNumberFormat="1" applyFont="1"/>
    <xf numFmtId="164" fontId="3" fillId="0" borderId="0" xfId="1" applyNumberFormat="1" applyFont="1"/>
    <xf numFmtId="164" fontId="7" fillId="0" borderId="0" xfId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9" fillId="0" borderId="0" xfId="1" applyNumberFormat="1" applyFont="1"/>
    <xf numFmtId="0" fontId="2" fillId="0" borderId="0" xfId="0" applyFont="1" applyAlignment="1">
      <alignment horizontal="left"/>
    </xf>
    <xf numFmtId="9" fontId="2" fillId="0" borderId="0" xfId="0" applyNumberFormat="1" applyFont="1"/>
    <xf numFmtId="164" fontId="3" fillId="0" borderId="0" xfId="0" applyNumberFormat="1" applyFont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5" xfId="0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left" indent="1"/>
    </xf>
    <xf numFmtId="0" fontId="2" fillId="2" borderId="8" xfId="0" applyFont="1" applyFill="1" applyBorder="1"/>
    <xf numFmtId="0" fontId="2" fillId="2" borderId="9" xfId="0" applyFont="1" applyFill="1" applyBorder="1"/>
    <xf numFmtId="0" fontId="10" fillId="2" borderId="0" xfId="0" applyFont="1" applyFill="1" applyBorder="1"/>
    <xf numFmtId="0" fontId="10" fillId="2" borderId="8" xfId="0" applyFont="1" applyFill="1" applyBorder="1"/>
    <xf numFmtId="0" fontId="2" fillId="2" borderId="0" xfId="0" applyFont="1" applyFill="1" applyBorder="1" applyAlignment="1">
      <alignment horizontal="left" inden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2" borderId="3" xfId="0" applyFont="1" applyFill="1" applyBorder="1"/>
    <xf numFmtId="0" fontId="2" fillId="2" borderId="8" xfId="0" applyFont="1" applyFill="1" applyBorder="1" applyAlignment="1">
      <alignment horizontal="left" indent="1"/>
    </xf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showGridLines="0" tabSelected="1" zoomScale="115" zoomScaleNormal="115" workbookViewId="0">
      <selection activeCell="H21" sqref="H21"/>
    </sheetView>
  </sheetViews>
  <sheetFormatPr defaultRowHeight="12.75" outlineLevelCol="1"/>
  <cols>
    <col min="1" max="1" width="1.7109375" style="32" customWidth="1"/>
    <col min="2" max="2" width="24.5703125" style="2" bestFit="1" customWidth="1"/>
    <col min="3" max="3" width="11.85546875" style="2" customWidth="1"/>
    <col min="4" max="4" width="11.85546875" style="2" bestFit="1" customWidth="1"/>
    <col min="5" max="5" width="9.140625" style="2"/>
    <col min="6" max="9" width="9.140625" style="2" customWidth="1" outlineLevel="1"/>
    <col min="10" max="10" width="9.140625" style="2"/>
    <col min="11" max="14" width="9.140625" style="2" customWidth="1" outlineLevel="1"/>
    <col min="15" max="16384" width="9.140625" style="2"/>
  </cols>
  <sheetData>
    <row r="1" spans="1:26">
      <c r="B1" s="31" t="s">
        <v>74</v>
      </c>
      <c r="C1" s="31"/>
    </row>
    <row r="3" spans="1:26">
      <c r="D3" s="6">
        <f>+E3-1</f>
        <v>2020</v>
      </c>
      <c r="E3" s="6">
        <v>2021</v>
      </c>
      <c r="F3" s="6">
        <f>+E3+1</f>
        <v>2022</v>
      </c>
      <c r="G3" s="7"/>
      <c r="H3" s="6"/>
      <c r="I3" s="6"/>
      <c r="J3" s="6"/>
      <c r="K3" s="6">
        <f>+F3+1</f>
        <v>2023</v>
      </c>
      <c r="L3" s="6"/>
      <c r="M3" s="6"/>
      <c r="N3" s="6"/>
      <c r="O3" s="7"/>
      <c r="P3" s="6">
        <f>+K3+1</f>
        <v>2024</v>
      </c>
      <c r="Q3" s="6">
        <f t="shared" ref="Q3:Z3" si="0">+P3+1</f>
        <v>2025</v>
      </c>
      <c r="R3" s="6">
        <f t="shared" si="0"/>
        <v>2026</v>
      </c>
      <c r="S3" s="6">
        <f t="shared" si="0"/>
        <v>2027</v>
      </c>
      <c r="T3" s="6">
        <f t="shared" si="0"/>
        <v>2028</v>
      </c>
      <c r="U3" s="6">
        <f t="shared" si="0"/>
        <v>2029</v>
      </c>
      <c r="V3" s="6">
        <f t="shared" si="0"/>
        <v>2030</v>
      </c>
      <c r="W3" s="6">
        <f t="shared" si="0"/>
        <v>2031</v>
      </c>
      <c r="X3" s="6">
        <f t="shared" si="0"/>
        <v>2032</v>
      </c>
      <c r="Y3" s="6">
        <f t="shared" si="0"/>
        <v>2033</v>
      </c>
      <c r="Z3" s="6">
        <f t="shared" si="0"/>
        <v>2034</v>
      </c>
    </row>
    <row r="4" spans="1:26">
      <c r="A4" s="32" t="s">
        <v>0</v>
      </c>
      <c r="D4" s="3"/>
      <c r="E4" s="3"/>
      <c r="G4" s="3" t="s">
        <v>14</v>
      </c>
      <c r="H4" s="3" t="s">
        <v>15</v>
      </c>
      <c r="I4" s="3" t="s">
        <v>16</v>
      </c>
      <c r="J4" s="3" t="s">
        <v>17</v>
      </c>
      <c r="L4" s="3" t="s">
        <v>14</v>
      </c>
      <c r="M4" s="3" t="s">
        <v>15</v>
      </c>
      <c r="N4" s="3" t="s">
        <v>16</v>
      </c>
      <c r="O4" s="3" t="s">
        <v>17</v>
      </c>
      <c r="P4" s="3"/>
      <c r="Q4" s="3"/>
      <c r="R4" s="3"/>
      <c r="S4" s="3"/>
    </row>
    <row r="5" spans="1:26">
      <c r="B5" s="19" t="s">
        <v>13</v>
      </c>
      <c r="C5" s="37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</row>
    <row r="6" spans="1:26">
      <c r="B6" s="22" t="s">
        <v>12</v>
      </c>
      <c r="C6" s="18"/>
      <c r="D6" s="28" t="s">
        <v>21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23"/>
    </row>
    <row r="7" spans="1:26">
      <c r="B7" s="24" t="s">
        <v>70</v>
      </c>
      <c r="C7" s="30"/>
      <c r="D7" s="28">
        <v>200</v>
      </c>
      <c r="E7" s="18"/>
      <c r="F7" s="18"/>
      <c r="G7" s="18"/>
      <c r="H7" s="18"/>
      <c r="I7" s="18"/>
      <c r="J7" s="18">
        <v>2</v>
      </c>
      <c r="K7" s="18" cm="1">
        <f t="array" ref="K7">+_xlfn.IFNA(SUM(G7:J7),blank)</f>
        <v>2</v>
      </c>
      <c r="L7" s="18"/>
      <c r="M7" s="18"/>
      <c r="N7" s="18"/>
      <c r="O7" s="18"/>
      <c r="P7" s="18"/>
      <c r="Q7" s="18"/>
      <c r="R7" s="18"/>
      <c r="S7" s="28">
        <v>1</v>
      </c>
      <c r="T7" s="28" t="s">
        <v>26</v>
      </c>
      <c r="U7" s="18"/>
      <c r="V7" s="18"/>
      <c r="W7" s="18"/>
      <c r="X7" s="18"/>
      <c r="Y7" s="18"/>
      <c r="Z7" s="23"/>
    </row>
    <row r="8" spans="1:26">
      <c r="B8" s="24" t="s">
        <v>69</v>
      </c>
      <c r="C8" s="30"/>
      <c r="D8" s="28">
        <v>21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8"/>
      <c r="T8" s="28"/>
      <c r="U8" s="18"/>
      <c r="V8" s="18"/>
      <c r="W8" s="18"/>
      <c r="X8" s="18"/>
      <c r="Y8" s="18"/>
      <c r="Z8" s="23"/>
    </row>
    <row r="9" spans="1:26">
      <c r="B9" s="25" t="s">
        <v>68</v>
      </c>
      <c r="C9" s="38"/>
      <c r="D9" s="29">
        <v>5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9">
        <v>2</v>
      </c>
      <c r="T9" s="26"/>
      <c r="U9" s="26"/>
      <c r="V9" s="26"/>
      <c r="W9" s="26"/>
      <c r="X9" s="26"/>
      <c r="Y9" s="26"/>
      <c r="Z9" s="27"/>
    </row>
    <row r="10" spans="1:26">
      <c r="B10" s="4"/>
      <c r="C10" s="4"/>
      <c r="D10" s="2" t="s">
        <v>22</v>
      </c>
    </row>
    <row r="11" spans="1:26">
      <c r="B11" s="2" t="s">
        <v>18</v>
      </c>
      <c r="D11" s="2" t="s">
        <v>0</v>
      </c>
      <c r="E11" s="2" t="s">
        <v>25</v>
      </c>
      <c r="K11" s="1" t="s">
        <v>20</v>
      </c>
      <c r="S11" s="2" t="s">
        <v>27</v>
      </c>
    </row>
    <row r="12" spans="1:26">
      <c r="B12" s="4" t="s">
        <v>11</v>
      </c>
      <c r="C12" s="39">
        <v>442</v>
      </c>
      <c r="D12" s="2">
        <v>618</v>
      </c>
      <c r="E12" s="2">
        <v>770</v>
      </c>
      <c r="S12" s="2" t="s">
        <v>28</v>
      </c>
      <c r="T12" s="2">
        <v>2015</v>
      </c>
    </row>
    <row r="13" spans="1:26">
      <c r="B13" s="4" t="s">
        <v>19</v>
      </c>
      <c r="C13" s="4"/>
      <c r="D13" s="2" t="s">
        <v>0</v>
      </c>
      <c r="E13" s="2" t="s">
        <v>31</v>
      </c>
      <c r="H13" s="2" t="s">
        <v>32</v>
      </c>
      <c r="S13" s="2" t="s">
        <v>29</v>
      </c>
      <c r="T13" s="2">
        <v>2017</v>
      </c>
    </row>
    <row r="14" spans="1:26">
      <c r="B14" s="4"/>
      <c r="C14" s="4"/>
      <c r="E14" s="2" t="s">
        <v>33</v>
      </c>
      <c r="S14" s="2" t="s">
        <v>30</v>
      </c>
      <c r="T14" s="2">
        <v>2019</v>
      </c>
    </row>
    <row r="15" spans="1:26">
      <c r="B15" s="4"/>
      <c r="C15" s="4"/>
      <c r="E15" s="2" t="s">
        <v>64</v>
      </c>
    </row>
    <row r="16" spans="1:26">
      <c r="B16" s="15" t="s">
        <v>65</v>
      </c>
      <c r="C16" s="15"/>
      <c r="D16" s="16">
        <v>1.02</v>
      </c>
      <c r="E16" s="16">
        <v>1.1299999999999999</v>
      </c>
      <c r="F16" s="16">
        <v>1.08</v>
      </c>
    </row>
    <row r="17" spans="1:16">
      <c r="B17" s="4" t="s">
        <v>66</v>
      </c>
      <c r="C17" s="4"/>
      <c r="D17" s="16">
        <v>1.03</v>
      </c>
      <c r="E17" s="16">
        <v>1.17</v>
      </c>
      <c r="F17" s="16">
        <v>1.1599999999999999</v>
      </c>
    </row>
    <row r="18" spans="1:16">
      <c r="B18" s="15" t="s">
        <v>67</v>
      </c>
      <c r="C18" s="15"/>
      <c r="D18" s="2">
        <v>442</v>
      </c>
      <c r="E18" s="2">
        <v>618</v>
      </c>
      <c r="F18" s="2">
        <v>770</v>
      </c>
    </row>
    <row r="19" spans="1:16">
      <c r="B19" s="15" t="s">
        <v>72</v>
      </c>
      <c r="C19" s="15"/>
      <c r="D19" s="16">
        <v>0.88</v>
      </c>
      <c r="E19" s="16">
        <v>0.92</v>
      </c>
      <c r="F19" s="16">
        <v>0.92</v>
      </c>
    </row>
    <row r="20" spans="1:16">
      <c r="B20" s="15" t="s">
        <v>71</v>
      </c>
      <c r="C20" s="15"/>
      <c r="D20" s="8">
        <f>+D23/D12</f>
        <v>154.91262135922329</v>
      </c>
      <c r="E20" s="16"/>
      <c r="F20" s="16"/>
    </row>
    <row r="21" spans="1:16">
      <c r="B21" s="2" t="s">
        <v>73</v>
      </c>
      <c r="D21" s="16"/>
      <c r="E21" s="16"/>
      <c r="F21" s="16"/>
    </row>
    <row r="22" spans="1:16">
      <c r="B22" s="4"/>
      <c r="C22" s="4"/>
    </row>
    <row r="23" spans="1:16" s="5" customFormat="1">
      <c r="A23" s="33"/>
      <c r="B23" s="5" t="s">
        <v>6</v>
      </c>
      <c r="D23" s="17">
        <f>+D36</f>
        <v>95736</v>
      </c>
      <c r="K23" s="5" cm="1">
        <f t="array" ref="K23">+_xlfn.IFNA(SUM(G23:J23),blank)</f>
        <v>0</v>
      </c>
    </row>
    <row r="24" spans="1:16">
      <c r="K24" s="2" cm="1">
        <f t="array" ref="K24">+_xlfn.IFNA(SUM(G24:J24),blank)</f>
        <v>0</v>
      </c>
    </row>
    <row r="25" spans="1:16">
      <c r="B25" s="2" t="s">
        <v>1</v>
      </c>
      <c r="K25" s="2" cm="1">
        <f t="array" ref="K25">+_xlfn.IFNA(SUM(G25:J25),blank)</f>
        <v>0</v>
      </c>
    </row>
    <row r="26" spans="1:16">
      <c r="B26" s="4" t="s">
        <v>2</v>
      </c>
      <c r="C26" s="4"/>
      <c r="K26" s="2" cm="1">
        <f t="array" ref="K26">+_xlfn.IFNA(SUM(G26:J26),blank)</f>
        <v>0</v>
      </c>
      <c r="P26" s="2" t="s">
        <v>54</v>
      </c>
    </row>
    <row r="27" spans="1:16">
      <c r="B27" s="4" t="s">
        <v>3</v>
      </c>
      <c r="C27" s="4"/>
      <c r="K27" s="2" cm="1">
        <f t="array" ref="K27">+_xlfn.IFNA(SUM(G27:J27),blank)</f>
        <v>0</v>
      </c>
      <c r="P27" s="2" t="s">
        <v>56</v>
      </c>
    </row>
    <row r="28" spans="1:16">
      <c r="B28" s="4" t="s">
        <v>4</v>
      </c>
      <c r="C28" s="4"/>
      <c r="E28" s="2" t="s">
        <v>53</v>
      </c>
      <c r="K28" s="2" cm="1">
        <f t="array" ref="K28">+_xlfn.IFNA(SUM(G28:J28),blank)</f>
        <v>0</v>
      </c>
      <c r="P28" s="2" t="s">
        <v>55</v>
      </c>
    </row>
    <row r="29" spans="1:16">
      <c r="B29" s="4" t="s">
        <v>5</v>
      </c>
      <c r="C29" s="4"/>
      <c r="K29" s="2" cm="1">
        <f t="array" ref="K29">+_xlfn.IFNA(SUM(G29:J29),blank)</f>
        <v>0</v>
      </c>
      <c r="P29" s="2" t="s">
        <v>57</v>
      </c>
    </row>
    <row r="30" spans="1:16">
      <c r="H30" s="2" t="s">
        <v>50</v>
      </c>
      <c r="K30" s="2" cm="1">
        <f t="array" ref="K30">+_xlfn.IFNA(SUM(G30:J30),blank)</f>
        <v>0</v>
      </c>
      <c r="P30" s="2" t="s">
        <v>58</v>
      </c>
    </row>
    <row r="31" spans="1:16">
      <c r="B31" s="2" t="s">
        <v>7</v>
      </c>
      <c r="H31" s="2" t="s">
        <v>51</v>
      </c>
      <c r="K31" s="2" cm="1">
        <f t="array" ref="K31">+_xlfn.IFNA(SUM(G31:J31),blank)</f>
        <v>0</v>
      </c>
    </row>
    <row r="32" spans="1:16">
      <c r="B32" s="4" t="s">
        <v>8</v>
      </c>
      <c r="C32" s="4"/>
      <c r="K32" s="2" cm="1">
        <f t="array" ref="K32">+_xlfn.IFNA(SUM(G32:J32),blank)</f>
        <v>0</v>
      </c>
      <c r="P32" s="2" t="s">
        <v>59</v>
      </c>
    </row>
    <row r="33" spans="1:16">
      <c r="B33" s="4" t="s">
        <v>9</v>
      </c>
      <c r="C33" s="4"/>
      <c r="E33" s="2" t="s">
        <v>23</v>
      </c>
      <c r="H33" s="2" t="s">
        <v>34</v>
      </c>
      <c r="K33" s="2" cm="1">
        <f t="array" ref="K33">+_xlfn.IFNA(SUM(G33:J33),blank)</f>
        <v>0</v>
      </c>
      <c r="P33" s="2" t="s">
        <v>60</v>
      </c>
    </row>
    <row r="34" spans="1:16">
      <c r="B34" s="4" t="s">
        <v>10</v>
      </c>
      <c r="C34" s="4"/>
      <c r="E34" s="2" t="s">
        <v>24</v>
      </c>
      <c r="H34" s="2" t="s">
        <v>35</v>
      </c>
      <c r="K34" s="2" cm="1">
        <f t="array" ref="K34">+_xlfn.IFNA(SUM(G34:J34),blank)</f>
        <v>0</v>
      </c>
      <c r="P34" s="2" t="s">
        <v>55</v>
      </c>
    </row>
    <row r="35" spans="1:16">
      <c r="E35" s="2" t="s">
        <v>52</v>
      </c>
      <c r="K35" s="2" cm="1">
        <f t="array" ref="K35">+_xlfn.IFNA(SUM(G35:J35),blank)</f>
        <v>0</v>
      </c>
      <c r="P35" s="2" t="s">
        <v>61</v>
      </c>
    </row>
    <row r="36" spans="1:16">
      <c r="B36" s="2" t="s">
        <v>36</v>
      </c>
      <c r="D36" s="8">
        <v>95736</v>
      </c>
      <c r="K36" s="2" cm="1">
        <f t="array" ref="K36">+_xlfn.IFNA(SUM(G36:J36),blank)</f>
        <v>0</v>
      </c>
      <c r="P36" s="2" t="s">
        <v>62</v>
      </c>
    </row>
    <row r="37" spans="1:16" s="13" customFormat="1">
      <c r="A37" s="34"/>
      <c r="B37" s="2" t="s">
        <v>39</v>
      </c>
      <c r="C37" s="2"/>
      <c r="D37" s="14">
        <v>102393</v>
      </c>
      <c r="K37" s="13" cm="1">
        <f t="array" ref="K37">+_xlfn.IFNA(SUM(G37:J37),blank)</f>
        <v>0</v>
      </c>
      <c r="P37" s="2" t="s">
        <v>63</v>
      </c>
    </row>
    <row r="38" spans="1:16" s="5" customFormat="1">
      <c r="A38" s="33"/>
      <c r="B38" s="5" t="s">
        <v>37</v>
      </c>
      <c r="D38" s="9">
        <f>+D36-D37</f>
        <v>-6657</v>
      </c>
      <c r="K38" s="5" cm="1">
        <f t="array" ref="K38">+_xlfn.IFNA(SUM(G38:J38),blank)</f>
        <v>0</v>
      </c>
    </row>
    <row r="39" spans="1:16">
      <c r="B39" s="2" t="s">
        <v>40</v>
      </c>
      <c r="D39" s="8">
        <v>37871</v>
      </c>
      <c r="K39" s="2" cm="1">
        <f t="array" ref="K39">+_xlfn.IFNA(SUM(G39:J39),blank)</f>
        <v>0</v>
      </c>
    </row>
    <row r="40" spans="1:16">
      <c r="B40" s="2" t="s">
        <v>41</v>
      </c>
      <c r="D40" s="8">
        <v>34913</v>
      </c>
      <c r="K40" s="2" cm="1">
        <f t="array" ref="K40">+_xlfn.IFNA(SUM(G40:J40),blank)</f>
        <v>0</v>
      </c>
    </row>
    <row r="41" spans="1:16" s="11" customFormat="1" ht="15">
      <c r="A41" s="35"/>
      <c r="B41" s="2" t="s">
        <v>48</v>
      </c>
      <c r="C41" s="2"/>
      <c r="D41" s="10">
        <v>27019</v>
      </c>
      <c r="K41" s="5" cm="1">
        <f t="array" ref="K41">+_xlfn.IFNA(SUM(G41:J41),blank)</f>
        <v>0</v>
      </c>
    </row>
    <row r="42" spans="1:16" s="12" customFormat="1" ht="15">
      <c r="A42" s="36"/>
      <c r="B42" s="2" t="s">
        <v>42</v>
      </c>
      <c r="C42" s="2"/>
      <c r="D42" s="10">
        <f>+SUM(D39:D41)</f>
        <v>99803</v>
      </c>
      <c r="K42" s="12" cm="1">
        <f t="array" ref="K42">+_xlfn.IFNA(SUM(G42:J42),blank)</f>
        <v>0</v>
      </c>
    </row>
    <row r="43" spans="1:16" s="5" customFormat="1">
      <c r="A43" s="33"/>
      <c r="B43" s="5" t="s">
        <v>38</v>
      </c>
      <c r="D43" s="9">
        <f>+D38-D42</f>
        <v>-106460</v>
      </c>
      <c r="K43" s="5" cm="1">
        <f t="array" ref="K43">+_xlfn.IFNA(SUM(G43:J43),blank)</f>
        <v>0</v>
      </c>
    </row>
    <row r="44" spans="1:16">
      <c r="B44" s="2" t="s">
        <v>49</v>
      </c>
      <c r="D44" s="8">
        <v>-11529</v>
      </c>
      <c r="K44" s="2" cm="1">
        <f t="array" ref="K44">+_xlfn.IFNA(SUM(G44:J44),blank)</f>
        <v>0</v>
      </c>
    </row>
    <row r="45" spans="1:16">
      <c r="B45" s="2" t="s">
        <v>43</v>
      </c>
      <c r="D45" s="8">
        <v>-6946</v>
      </c>
      <c r="K45" s="2" cm="1">
        <f t="array" ref="K45">+_xlfn.IFNA(SUM(G45:J45),blank)</f>
        <v>0</v>
      </c>
    </row>
    <row r="46" spans="1:16">
      <c r="B46" s="2" t="s">
        <v>44</v>
      </c>
      <c r="D46" s="8">
        <v>207</v>
      </c>
      <c r="K46" s="2" cm="1">
        <f t="array" ref="K46">+_xlfn.IFNA(SUM(G46:J46),blank)</f>
        <v>0</v>
      </c>
    </row>
    <row r="47" spans="1:16" s="5" customFormat="1">
      <c r="A47" s="33"/>
      <c r="B47" s="2" t="s">
        <v>45</v>
      </c>
      <c r="C47" s="2"/>
      <c r="D47" s="8">
        <v>1144</v>
      </c>
      <c r="K47" s="5" cm="1">
        <f t="array" ref="K47">+_xlfn.IFNA(SUM(G47:J47),blank)</f>
        <v>0</v>
      </c>
    </row>
    <row r="48" spans="1:16" s="11" customFormat="1" ht="15">
      <c r="A48" s="35"/>
      <c r="B48" s="2" t="s">
        <v>46</v>
      </c>
      <c r="C48" s="2"/>
      <c r="D48" s="10">
        <v>130</v>
      </c>
      <c r="K48" s="11" cm="1">
        <f t="array" ref="K48">+_xlfn.IFNA(SUM(G48:J48),blank)</f>
        <v>0</v>
      </c>
    </row>
    <row r="49" spans="2:11">
      <c r="B49" s="5" t="s">
        <v>47</v>
      </c>
      <c r="C49" s="5"/>
      <c r="D49" s="9">
        <f>+D43+D44+D45+D46+D47-D48</f>
        <v>-123714</v>
      </c>
      <c r="K49" s="2" cm="1">
        <f t="array" ref="K49">+_xlfn.IFNA(SUM(G49:J49),blank)</f>
        <v>0</v>
      </c>
    </row>
  </sheetData>
  <dataConsolidate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2024-12-09T22:18:54Z</dcterms:modified>
</cp:coreProperties>
</file>