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27532\Desktop\素材\0712 日期与时间函数\"/>
    </mc:Choice>
  </mc:AlternateContent>
  <xr:revisionPtr revIDLastSave="0" documentId="13_ncr:1_{368E4DCB-8934-4EF1-8B0E-AF7731321840}" xr6:coauthVersionLast="47" xr6:coauthVersionMax="47" xr10:uidLastSave="{00000000-0000-0000-0000-000000000000}"/>
  <bookViews>
    <workbookView xWindow="-108" yWindow="-108" windowWidth="23256" windowHeight="12576" tabRatio="929" activeTab="1" xr2:uid="{FE0C6775-2C89-4FE2-9837-3B7954DAC397}"/>
  </bookViews>
  <sheets>
    <sheet name="日期时间的本质" sheetId="10" r:id="rId1"/>
    <sheet name="日期函数" sheetId="3" r:id="rId2"/>
    <sheet name="时间函数" sheetId="5" r:id="rId3"/>
    <sheet name="自动填写填表日期" sheetId="18" r:id="rId4"/>
    <sheet name="星期函数" sheetId="6" r:id="rId5"/>
    <sheet name="EDATE  EOMONTH" sheetId="7" r:id="rId6"/>
    <sheet name="季度" sheetId="21" r:id="rId7"/>
    <sheet name="条件类函数中的使用" sheetId="14" r:id="rId8"/>
    <sheet name="考勤表" sheetId="15" r:id="rId9"/>
    <sheet name="日期练习" sheetId="16" r:id="rId10"/>
    <sheet name="DATEDIF" sheetId="8" r:id="rId11"/>
    <sheet name="workday系列" sheetId="9" r:id="rId12"/>
    <sheet name="万年历" sheetId="17" r:id="rId13"/>
    <sheet name="报表" sheetId="19" r:id="rId14"/>
    <sheet name="数据源" sheetId="20" r:id="rId15"/>
  </sheets>
  <definedNames>
    <definedName name="_xlnm._FilterDatabase" localSheetId="6" hidden="1">季度!$A$1:$E$366</definedName>
    <definedName name="_xlnm._FilterDatabase" localSheetId="1" hidden="1">日期函数!#REF!</definedName>
    <definedName name="_xlnm._FilterDatabase" localSheetId="2" hidden="1">时间函数!$B$23:$H$23</definedName>
    <definedName name="_xlnm._FilterDatabase" localSheetId="14" hidden="1">数据源!$C$1:$U$1570</definedName>
    <definedName name="_xlnm._FilterDatabase" localSheetId="7" hidden="1">条件类函数中的使用!$A$1:$C$1462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0" l="1"/>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C2" i="15"/>
  <c r="C7" i="15"/>
  <c r="D4" i="15"/>
  <c r="D3" i="15" s="1"/>
  <c r="E4" i="15"/>
  <c r="E3" i="15" s="1"/>
  <c r="F4" i="15"/>
  <c r="F3" i="15" s="1"/>
  <c r="G4" i="15"/>
  <c r="G3" i="15" s="1"/>
  <c r="H4" i="15"/>
  <c r="H3" i="15" s="1"/>
  <c r="I4" i="15"/>
  <c r="I3" i="15" s="1"/>
  <c r="J4" i="15"/>
  <c r="J3" i="15" s="1"/>
  <c r="K4" i="15"/>
  <c r="K3" i="15" s="1"/>
  <c r="L4" i="15"/>
  <c r="L3" i="15" s="1"/>
  <c r="M4" i="15"/>
  <c r="M3" i="15" s="1"/>
  <c r="N4" i="15"/>
  <c r="N3" i="15" s="1"/>
  <c r="O4" i="15"/>
  <c r="O3" i="15" s="1"/>
  <c r="P4" i="15"/>
  <c r="P3" i="15" s="1"/>
  <c r="Q4" i="15"/>
  <c r="Q3" i="15" s="1"/>
  <c r="R4" i="15"/>
  <c r="R3" i="15" s="1"/>
  <c r="S4" i="15"/>
  <c r="S3" i="15" s="1"/>
  <c r="T4" i="15"/>
  <c r="T3" i="15" s="1"/>
  <c r="U4" i="15"/>
  <c r="U3" i="15" s="1"/>
  <c r="V4" i="15"/>
  <c r="V3" i="15" s="1"/>
  <c r="W4" i="15"/>
  <c r="W3" i="15" s="1"/>
  <c r="X4" i="15"/>
  <c r="X3" i="15" s="1"/>
  <c r="Y4" i="15"/>
  <c r="Y3" i="15" s="1"/>
  <c r="Z4" i="15"/>
  <c r="Z3" i="15" s="1"/>
  <c r="AA4" i="15"/>
  <c r="AA3" i="15" s="1"/>
  <c r="AB4" i="15"/>
  <c r="AB3" i="15" s="1"/>
  <c r="AC4" i="15"/>
  <c r="AC3" i="15" s="1"/>
  <c r="AD4" i="15"/>
  <c r="AD3" i="15" s="1"/>
  <c r="AE4" i="15"/>
  <c r="AE3" i="15" s="1"/>
  <c r="AF4" i="15"/>
  <c r="AF3" i="15" s="1"/>
  <c r="AG4" i="15"/>
  <c r="AG3" i="15" s="1"/>
  <c r="C4" i="15"/>
  <c r="C3" i="15" s="1"/>
  <c r="C3" i="19"/>
  <c r="D3" i="19"/>
  <c r="E3" i="19"/>
  <c r="C5" i="19"/>
  <c r="D5" i="19"/>
  <c r="E5" i="19"/>
  <c r="C6" i="19"/>
  <c r="D6" i="19"/>
  <c r="E6" i="19"/>
  <c r="C7" i="19"/>
  <c r="D7" i="19"/>
  <c r="E7" i="19"/>
  <c r="C8" i="19"/>
  <c r="D8" i="19"/>
  <c r="E8" i="19"/>
  <c r="C9" i="19"/>
  <c r="D9" i="19"/>
  <c r="E9" i="19"/>
  <c r="D4" i="19"/>
  <c r="E4" i="19"/>
  <c r="C4" i="19"/>
  <c r="C15" i="19"/>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625" i="20"/>
  <c r="B626" i="20"/>
  <c r="B627" i="20"/>
  <c r="B628" i="20"/>
  <c r="B629" i="20"/>
  <c r="B630" i="20"/>
  <c r="B631" i="20"/>
  <c r="B632" i="20"/>
  <c r="B633" i="20"/>
  <c r="B634" i="20"/>
  <c r="B635" i="20"/>
  <c r="B636" i="20"/>
  <c r="B637" i="20"/>
  <c r="B638" i="20"/>
  <c r="B639" i="20"/>
  <c r="B640" i="20"/>
  <c r="B641" i="20"/>
  <c r="B642" i="20"/>
  <c r="B643" i="20"/>
  <c r="B644" i="20"/>
  <c r="B645" i="20"/>
  <c r="B646" i="20"/>
  <c r="B647" i="20"/>
  <c r="B648" i="20"/>
  <c r="B649" i="20"/>
  <c r="B650" i="20"/>
  <c r="B651" i="20"/>
  <c r="B652" i="20"/>
  <c r="B653" i="20"/>
  <c r="B654" i="20"/>
  <c r="B655" i="20"/>
  <c r="B656" i="20"/>
  <c r="B657" i="20"/>
  <c r="B658" i="20"/>
  <c r="B659" i="20"/>
  <c r="B660" i="20"/>
  <c r="B661" i="20"/>
  <c r="B662" i="20"/>
  <c r="B663" i="20"/>
  <c r="B664" i="20"/>
  <c r="B665" i="20"/>
  <c r="B666" i="20"/>
  <c r="B667" i="20"/>
  <c r="B668" i="20"/>
  <c r="B669" i="20"/>
  <c r="B670" i="20"/>
  <c r="B671" i="20"/>
  <c r="B672" i="20"/>
  <c r="B673" i="20"/>
  <c r="B674" i="20"/>
  <c r="B675" i="20"/>
  <c r="B676" i="20"/>
  <c r="B677" i="20"/>
  <c r="B678" i="20"/>
  <c r="B679" i="20"/>
  <c r="B680" i="20"/>
  <c r="B681" i="20"/>
  <c r="B682" i="20"/>
  <c r="B683" i="20"/>
  <c r="B684" i="20"/>
  <c r="B685" i="20"/>
  <c r="B686" i="20"/>
  <c r="B687" i="20"/>
  <c r="B688" i="20"/>
  <c r="B689" i="20"/>
  <c r="B690" i="20"/>
  <c r="B691" i="20"/>
  <c r="B692" i="20"/>
  <c r="B693" i="20"/>
  <c r="B694" i="20"/>
  <c r="B695" i="20"/>
  <c r="B696" i="20"/>
  <c r="B697" i="20"/>
  <c r="B698" i="20"/>
  <c r="B699" i="20"/>
  <c r="B700" i="20"/>
  <c r="B701" i="20"/>
  <c r="B702" i="20"/>
  <c r="B703" i="20"/>
  <c r="B704" i="20"/>
  <c r="B705" i="20"/>
  <c r="B706" i="20"/>
  <c r="B707" i="20"/>
  <c r="B708" i="20"/>
  <c r="B709" i="20"/>
  <c r="B710" i="20"/>
  <c r="B711" i="20"/>
  <c r="B712" i="20"/>
  <c r="B713" i="20"/>
  <c r="B714" i="20"/>
  <c r="B715" i="20"/>
  <c r="B716" i="20"/>
  <c r="B717" i="20"/>
  <c r="B718" i="20"/>
  <c r="B719" i="20"/>
  <c r="B720" i="20"/>
  <c r="B721" i="20"/>
  <c r="B722" i="20"/>
  <c r="B723" i="20"/>
  <c r="B724" i="20"/>
  <c r="B725" i="20"/>
  <c r="B726" i="20"/>
  <c r="B727" i="20"/>
  <c r="B728" i="20"/>
  <c r="B729" i="20"/>
  <c r="B730" i="20"/>
  <c r="B731" i="20"/>
  <c r="B732" i="20"/>
  <c r="B733" i="20"/>
  <c r="B734" i="20"/>
  <c r="B735" i="20"/>
  <c r="B736" i="20"/>
  <c r="B737" i="20"/>
  <c r="B738" i="20"/>
  <c r="B739" i="20"/>
  <c r="B740" i="20"/>
  <c r="B741" i="20"/>
  <c r="B742" i="20"/>
  <c r="B743" i="20"/>
  <c r="B744" i="20"/>
  <c r="B745" i="20"/>
  <c r="B746" i="20"/>
  <c r="B747" i="20"/>
  <c r="B748" i="20"/>
  <c r="B749" i="20"/>
  <c r="B750" i="20"/>
  <c r="B751" i="20"/>
  <c r="B752" i="20"/>
  <c r="B753" i="20"/>
  <c r="B754" i="20"/>
  <c r="B755" i="20"/>
  <c r="B756" i="20"/>
  <c r="B757" i="20"/>
  <c r="B758" i="20"/>
  <c r="B759" i="20"/>
  <c r="B760" i="20"/>
  <c r="B761" i="20"/>
  <c r="B762" i="20"/>
  <c r="B763" i="20"/>
  <c r="B764" i="20"/>
  <c r="B765" i="20"/>
  <c r="B766" i="20"/>
  <c r="B767" i="20"/>
  <c r="B768" i="20"/>
  <c r="B769" i="20"/>
  <c r="B770" i="20"/>
  <c r="B771" i="20"/>
  <c r="B772" i="20"/>
  <c r="B773" i="20"/>
  <c r="B774" i="20"/>
  <c r="B775" i="20"/>
  <c r="B776" i="20"/>
  <c r="B777" i="20"/>
  <c r="B778" i="20"/>
  <c r="B779" i="20"/>
  <c r="B780" i="20"/>
  <c r="B781" i="20"/>
  <c r="B782" i="20"/>
  <c r="B783" i="20"/>
  <c r="B784" i="20"/>
  <c r="B785" i="20"/>
  <c r="B786" i="20"/>
  <c r="B787" i="20"/>
  <c r="B788" i="20"/>
  <c r="B789" i="20"/>
  <c r="B790" i="20"/>
  <c r="B791" i="20"/>
  <c r="B792" i="20"/>
  <c r="B793" i="20"/>
  <c r="B794" i="20"/>
  <c r="B795" i="20"/>
  <c r="B796" i="20"/>
  <c r="B797" i="20"/>
  <c r="B798" i="20"/>
  <c r="B799" i="20"/>
  <c r="B800" i="20"/>
  <c r="B801" i="20"/>
  <c r="B802" i="20"/>
  <c r="B803" i="20"/>
  <c r="B804" i="20"/>
  <c r="B805" i="20"/>
  <c r="B806" i="20"/>
  <c r="B807" i="20"/>
  <c r="B808" i="20"/>
  <c r="B809" i="20"/>
  <c r="B810" i="20"/>
  <c r="B811" i="20"/>
  <c r="B812" i="20"/>
  <c r="B813" i="20"/>
  <c r="B814" i="20"/>
  <c r="B815" i="20"/>
  <c r="B816" i="20"/>
  <c r="B817" i="20"/>
  <c r="B818" i="20"/>
  <c r="B819" i="20"/>
  <c r="B820" i="20"/>
  <c r="B821" i="20"/>
  <c r="B822" i="20"/>
  <c r="B823" i="20"/>
  <c r="B824" i="20"/>
  <c r="B825" i="20"/>
  <c r="B826" i="20"/>
  <c r="B827" i="20"/>
  <c r="B828" i="20"/>
  <c r="B829" i="20"/>
  <c r="B830" i="20"/>
  <c r="B831" i="20"/>
  <c r="B832" i="20"/>
  <c r="B833" i="20"/>
  <c r="B834" i="20"/>
  <c r="B835" i="20"/>
  <c r="B836" i="20"/>
  <c r="B837" i="20"/>
  <c r="B838" i="20"/>
  <c r="B839" i="20"/>
  <c r="B840" i="20"/>
  <c r="B841" i="20"/>
  <c r="B842" i="20"/>
  <c r="B843" i="20"/>
  <c r="B844" i="20"/>
  <c r="B845" i="20"/>
  <c r="B846" i="20"/>
  <c r="B847" i="20"/>
  <c r="B848" i="20"/>
  <c r="B849" i="20"/>
  <c r="B850" i="20"/>
  <c r="B851" i="20"/>
  <c r="B852" i="20"/>
  <c r="B853" i="20"/>
  <c r="B854" i="20"/>
  <c r="B855" i="20"/>
  <c r="B856" i="20"/>
  <c r="B857" i="20"/>
  <c r="B858" i="20"/>
  <c r="B859" i="20"/>
  <c r="B860" i="20"/>
  <c r="B861" i="20"/>
  <c r="B862" i="20"/>
  <c r="B863" i="20"/>
  <c r="B864" i="20"/>
  <c r="B865" i="20"/>
  <c r="B866" i="20"/>
  <c r="B867" i="20"/>
  <c r="B868" i="20"/>
  <c r="B869" i="20"/>
  <c r="B870" i="20"/>
  <c r="B871" i="20"/>
  <c r="B872" i="20"/>
  <c r="B873" i="20"/>
  <c r="B874" i="20"/>
  <c r="B875" i="20"/>
  <c r="B876" i="20"/>
  <c r="B877" i="20"/>
  <c r="B878" i="20"/>
  <c r="B879" i="20"/>
  <c r="B880" i="20"/>
  <c r="B881" i="20"/>
  <c r="B882" i="20"/>
  <c r="B883" i="20"/>
  <c r="B884" i="20"/>
  <c r="B885" i="20"/>
  <c r="B886" i="20"/>
  <c r="B887" i="20"/>
  <c r="B888" i="20"/>
  <c r="B889" i="20"/>
  <c r="B890" i="20"/>
  <c r="B891" i="20"/>
  <c r="B892" i="20"/>
  <c r="B893" i="20"/>
  <c r="B894" i="20"/>
  <c r="B895" i="20"/>
  <c r="B896" i="20"/>
  <c r="B897" i="20"/>
  <c r="B898" i="20"/>
  <c r="B899" i="20"/>
  <c r="B900" i="20"/>
  <c r="B901" i="20"/>
  <c r="B902" i="20"/>
  <c r="B903" i="20"/>
  <c r="B904" i="20"/>
  <c r="B905" i="20"/>
  <c r="B906" i="20"/>
  <c r="B907" i="20"/>
  <c r="B908" i="20"/>
  <c r="B909" i="20"/>
  <c r="B910" i="20"/>
  <c r="B911" i="20"/>
  <c r="B912" i="20"/>
  <c r="B913" i="20"/>
  <c r="B914" i="20"/>
  <c r="B915" i="20"/>
  <c r="B916" i="20"/>
  <c r="B917" i="20"/>
  <c r="B918" i="20"/>
  <c r="B919" i="20"/>
  <c r="B920" i="20"/>
  <c r="B921" i="20"/>
  <c r="B922" i="20"/>
  <c r="B923" i="20"/>
  <c r="B924" i="20"/>
  <c r="B925" i="20"/>
  <c r="B926" i="20"/>
  <c r="B927" i="20"/>
  <c r="B928" i="20"/>
  <c r="B929" i="20"/>
  <c r="B930" i="20"/>
  <c r="B931" i="20"/>
  <c r="B932" i="20"/>
  <c r="B933" i="20"/>
  <c r="B934" i="20"/>
  <c r="B935" i="20"/>
  <c r="B936" i="20"/>
  <c r="B937" i="20"/>
  <c r="B938" i="20"/>
  <c r="B939" i="20"/>
  <c r="B940" i="20"/>
  <c r="B941" i="20"/>
  <c r="B942" i="20"/>
  <c r="B943" i="20"/>
  <c r="B944" i="20"/>
  <c r="B945" i="20"/>
  <c r="B946" i="20"/>
  <c r="B947" i="20"/>
  <c r="B948" i="20"/>
  <c r="B949" i="20"/>
  <c r="B950" i="20"/>
  <c r="B951" i="20"/>
  <c r="B952" i="20"/>
  <c r="B953" i="20"/>
  <c r="B954" i="20"/>
  <c r="B955" i="20"/>
  <c r="B956" i="20"/>
  <c r="B957" i="20"/>
  <c r="B958" i="20"/>
  <c r="B959" i="20"/>
  <c r="B960" i="20"/>
  <c r="B961" i="20"/>
  <c r="B962" i="20"/>
  <c r="B963" i="20"/>
  <c r="B964" i="20"/>
  <c r="B965" i="20"/>
  <c r="B966" i="20"/>
  <c r="B967" i="20"/>
  <c r="B968" i="20"/>
  <c r="B969" i="20"/>
  <c r="B970" i="20"/>
  <c r="B971" i="20"/>
  <c r="B972" i="20"/>
  <c r="B973" i="20"/>
  <c r="B974" i="20"/>
  <c r="B975" i="20"/>
  <c r="B976" i="20"/>
  <c r="B977" i="20"/>
  <c r="B978" i="20"/>
  <c r="B979" i="20"/>
  <c r="B980" i="20"/>
  <c r="B981" i="20"/>
  <c r="B982" i="20"/>
  <c r="B983" i="20"/>
  <c r="B984" i="20"/>
  <c r="B985" i="20"/>
  <c r="B986" i="20"/>
  <c r="B987" i="20"/>
  <c r="B988" i="20"/>
  <c r="B989" i="20"/>
  <c r="B990" i="20"/>
  <c r="B991" i="20"/>
  <c r="B992" i="20"/>
  <c r="B993" i="20"/>
  <c r="B994" i="20"/>
  <c r="B995" i="20"/>
  <c r="B996" i="20"/>
  <c r="B997" i="20"/>
  <c r="B998" i="20"/>
  <c r="B999" i="20"/>
  <c r="B1000" i="20"/>
  <c r="B1001" i="20"/>
  <c r="B1002" i="20"/>
  <c r="B1003" i="20"/>
  <c r="B1004" i="20"/>
  <c r="B1005" i="20"/>
  <c r="B1006" i="20"/>
  <c r="B1007" i="20"/>
  <c r="B1008" i="20"/>
  <c r="B1009" i="20"/>
  <c r="B1010" i="20"/>
  <c r="B1011" i="20"/>
  <c r="B1012" i="20"/>
  <c r="B1013" i="20"/>
  <c r="B1014" i="20"/>
  <c r="B1015" i="20"/>
  <c r="B1016" i="20"/>
  <c r="B1017" i="20"/>
  <c r="B1018" i="20"/>
  <c r="B1019" i="20"/>
  <c r="B1020" i="20"/>
  <c r="B1021" i="20"/>
  <c r="B1022" i="20"/>
  <c r="B1023" i="20"/>
  <c r="B1024" i="20"/>
  <c r="B1025" i="20"/>
  <c r="B1026" i="20"/>
  <c r="B1027" i="20"/>
  <c r="B1028" i="20"/>
  <c r="B1029" i="20"/>
  <c r="B1030" i="20"/>
  <c r="B1031" i="20"/>
  <c r="B1032" i="20"/>
  <c r="B1033" i="20"/>
  <c r="B1034" i="20"/>
  <c r="B1035" i="20"/>
  <c r="B1036" i="20"/>
  <c r="B1037" i="20"/>
  <c r="B1038" i="20"/>
  <c r="B1039" i="20"/>
  <c r="B1040" i="20"/>
  <c r="B1041" i="20"/>
  <c r="B1042" i="20"/>
  <c r="B1043" i="20"/>
  <c r="B1044" i="20"/>
  <c r="B1045" i="20"/>
  <c r="B1046" i="20"/>
  <c r="B1047" i="20"/>
  <c r="B1048" i="20"/>
  <c r="B1049" i="20"/>
  <c r="B1050" i="20"/>
  <c r="B1051" i="20"/>
  <c r="B1052" i="20"/>
  <c r="B1053" i="20"/>
  <c r="B1054" i="20"/>
  <c r="B1055" i="20"/>
  <c r="B1056" i="20"/>
  <c r="B1057" i="20"/>
  <c r="B1058" i="20"/>
  <c r="B1059" i="20"/>
  <c r="B1060" i="20"/>
  <c r="B1061" i="20"/>
  <c r="B1062" i="20"/>
  <c r="B1063" i="20"/>
  <c r="B1064" i="20"/>
  <c r="B1065" i="20"/>
  <c r="B1066" i="20"/>
  <c r="B1067" i="20"/>
  <c r="B1068" i="20"/>
  <c r="B1069" i="20"/>
  <c r="B1070" i="20"/>
  <c r="B1071" i="20"/>
  <c r="B1072" i="20"/>
  <c r="B1073" i="20"/>
  <c r="B1074" i="20"/>
  <c r="B1075" i="20"/>
  <c r="B1076" i="20"/>
  <c r="B1077" i="20"/>
  <c r="B1078" i="20"/>
  <c r="B1079" i="20"/>
  <c r="B1080" i="20"/>
  <c r="B1081" i="20"/>
  <c r="B1082" i="20"/>
  <c r="B1083" i="20"/>
  <c r="B1084" i="20"/>
  <c r="B1085" i="20"/>
  <c r="B1086" i="20"/>
  <c r="B1087" i="20"/>
  <c r="B1088" i="20"/>
  <c r="B1089" i="20"/>
  <c r="B1090" i="20"/>
  <c r="B1091" i="20"/>
  <c r="B1092" i="20"/>
  <c r="B1093" i="20"/>
  <c r="B1094" i="20"/>
  <c r="B1095" i="20"/>
  <c r="B1096" i="20"/>
  <c r="B1097" i="20"/>
  <c r="B1098" i="20"/>
  <c r="B1099" i="20"/>
  <c r="B1100" i="20"/>
  <c r="B1101" i="20"/>
  <c r="B1102" i="20"/>
  <c r="B1103" i="20"/>
  <c r="B1104" i="20"/>
  <c r="B1105" i="20"/>
  <c r="B1106" i="20"/>
  <c r="B1107" i="20"/>
  <c r="B1108" i="20"/>
  <c r="B1109" i="20"/>
  <c r="B1110" i="20"/>
  <c r="B1111" i="20"/>
  <c r="B1112" i="20"/>
  <c r="B1113" i="20"/>
  <c r="B1114" i="20"/>
  <c r="B1115" i="20"/>
  <c r="B1116" i="20"/>
  <c r="B1117" i="20"/>
  <c r="B1118" i="20"/>
  <c r="B1119" i="20"/>
  <c r="B1120" i="20"/>
  <c r="B1121" i="20"/>
  <c r="B1122" i="20"/>
  <c r="B1123" i="20"/>
  <c r="B1124" i="20"/>
  <c r="B1125" i="20"/>
  <c r="B1126" i="20"/>
  <c r="B1127" i="20"/>
  <c r="B1128" i="20"/>
  <c r="B1129" i="20"/>
  <c r="B1130" i="20"/>
  <c r="B1131" i="20"/>
  <c r="B1132" i="20"/>
  <c r="B1133" i="20"/>
  <c r="B1134" i="20"/>
  <c r="B1135" i="20"/>
  <c r="B1136" i="20"/>
  <c r="B1137" i="20"/>
  <c r="B1138" i="20"/>
  <c r="B1139" i="20"/>
  <c r="B1140" i="20"/>
  <c r="B1141" i="20"/>
  <c r="B1142" i="20"/>
  <c r="B1143" i="20"/>
  <c r="B1144" i="20"/>
  <c r="B1145" i="20"/>
  <c r="B1146" i="20"/>
  <c r="B1147" i="20"/>
  <c r="B1148" i="20"/>
  <c r="B1149" i="20"/>
  <c r="B1150" i="20"/>
  <c r="B1151" i="20"/>
  <c r="B1152" i="20"/>
  <c r="B1153" i="20"/>
  <c r="B1154" i="20"/>
  <c r="B1155" i="20"/>
  <c r="B1156" i="20"/>
  <c r="B1157" i="20"/>
  <c r="B1158" i="20"/>
  <c r="B1159" i="20"/>
  <c r="B1160" i="20"/>
  <c r="B1161" i="20"/>
  <c r="B1162" i="20"/>
  <c r="B1163" i="20"/>
  <c r="B1164" i="20"/>
  <c r="B1165" i="20"/>
  <c r="B1166" i="20"/>
  <c r="B1167" i="20"/>
  <c r="B1168" i="20"/>
  <c r="B1169" i="20"/>
  <c r="B1170" i="20"/>
  <c r="B1171" i="20"/>
  <c r="B1172" i="20"/>
  <c r="B1173" i="20"/>
  <c r="B1174" i="20"/>
  <c r="B1175" i="20"/>
  <c r="B1176" i="20"/>
  <c r="B1177" i="20"/>
  <c r="B1178" i="20"/>
  <c r="B1179" i="20"/>
  <c r="B1180" i="20"/>
  <c r="B1181" i="20"/>
  <c r="B1182" i="20"/>
  <c r="B1183" i="20"/>
  <c r="B1184" i="20"/>
  <c r="B1185" i="20"/>
  <c r="B1186" i="20"/>
  <c r="B1187" i="20"/>
  <c r="B1188" i="20"/>
  <c r="B1189" i="20"/>
  <c r="B1190" i="20"/>
  <c r="B1191" i="20"/>
  <c r="B1192" i="20"/>
  <c r="B1193" i="20"/>
  <c r="B1194" i="20"/>
  <c r="B1195" i="20"/>
  <c r="B1196" i="20"/>
  <c r="B1197" i="20"/>
  <c r="B1198" i="20"/>
  <c r="B1199" i="20"/>
  <c r="B1200" i="20"/>
  <c r="B1201" i="20"/>
  <c r="B1202" i="20"/>
  <c r="B1203" i="20"/>
  <c r="B1204" i="20"/>
  <c r="B1205" i="20"/>
  <c r="B1206" i="20"/>
  <c r="B1207" i="20"/>
  <c r="B1208" i="20"/>
  <c r="B1209" i="20"/>
  <c r="B1210" i="20"/>
  <c r="B1211" i="20"/>
  <c r="B1212" i="20"/>
  <c r="B1213" i="20"/>
  <c r="B1214" i="20"/>
  <c r="B1215" i="20"/>
  <c r="B1216" i="20"/>
  <c r="B1217" i="20"/>
  <c r="B1218" i="20"/>
  <c r="B1219" i="20"/>
  <c r="B1220" i="20"/>
  <c r="B1221" i="20"/>
  <c r="B1222" i="20"/>
  <c r="B1223" i="20"/>
  <c r="B1224" i="20"/>
  <c r="B1225" i="20"/>
  <c r="B1226" i="20"/>
  <c r="B1227" i="20"/>
  <c r="B1228" i="20"/>
  <c r="B1229" i="20"/>
  <c r="B1230" i="20"/>
  <c r="B1231" i="20"/>
  <c r="B1232" i="20"/>
  <c r="B1233" i="20"/>
  <c r="B1234" i="20"/>
  <c r="B1235" i="20"/>
  <c r="B1236" i="20"/>
  <c r="B1237" i="20"/>
  <c r="B1238" i="20"/>
  <c r="B1239" i="20"/>
  <c r="B1240" i="20"/>
  <c r="B1241" i="20"/>
  <c r="B1242" i="20"/>
  <c r="B1243" i="20"/>
  <c r="B1244" i="20"/>
  <c r="B1245" i="20"/>
  <c r="B1246" i="20"/>
  <c r="B1247" i="20"/>
  <c r="B1248" i="20"/>
  <c r="B1249" i="20"/>
  <c r="B1250" i="20"/>
  <c r="B1251" i="20"/>
  <c r="B1252" i="20"/>
  <c r="B1253" i="20"/>
  <c r="B1254" i="20"/>
  <c r="B1255" i="20"/>
  <c r="B1256" i="20"/>
  <c r="B1257" i="20"/>
  <c r="B1258" i="20"/>
  <c r="B1259" i="20"/>
  <c r="B1260" i="20"/>
  <c r="B1261" i="20"/>
  <c r="B1262" i="20"/>
  <c r="B1263" i="20"/>
  <c r="B1264" i="20"/>
  <c r="B1265" i="20"/>
  <c r="B1266" i="20"/>
  <c r="B1267" i="20"/>
  <c r="B1268" i="20"/>
  <c r="B1269" i="20"/>
  <c r="B1270" i="20"/>
  <c r="B1271" i="20"/>
  <c r="B1272" i="20"/>
  <c r="B1273" i="20"/>
  <c r="B1274" i="20"/>
  <c r="B1275" i="20"/>
  <c r="B1276" i="20"/>
  <c r="B1277" i="20"/>
  <c r="B1278" i="20"/>
  <c r="B1279" i="20"/>
  <c r="B1280" i="20"/>
  <c r="B1281" i="20"/>
  <c r="B1282" i="20"/>
  <c r="B1283" i="20"/>
  <c r="B1284" i="20"/>
  <c r="B1285" i="20"/>
  <c r="B1286" i="20"/>
  <c r="B1287" i="20"/>
  <c r="B1288" i="20"/>
  <c r="B1289" i="20"/>
  <c r="B1290" i="20"/>
  <c r="B1291" i="20"/>
  <c r="B1292" i="20"/>
  <c r="B1293" i="20"/>
  <c r="B1294" i="20"/>
  <c r="B1295" i="20"/>
  <c r="B1296" i="20"/>
  <c r="B1297" i="20"/>
  <c r="B1298" i="20"/>
  <c r="B1299" i="20"/>
  <c r="B1300" i="20"/>
  <c r="B1301" i="20"/>
  <c r="B1302" i="20"/>
  <c r="B1303" i="20"/>
  <c r="B1304" i="20"/>
  <c r="B1305" i="20"/>
  <c r="B1306" i="20"/>
  <c r="B1307" i="20"/>
  <c r="B1308" i="20"/>
  <c r="B1309" i="20"/>
  <c r="B1310" i="20"/>
  <c r="B1311" i="20"/>
  <c r="B1312" i="20"/>
  <c r="B1313" i="20"/>
  <c r="B1314" i="20"/>
  <c r="B1315" i="20"/>
  <c r="B1316" i="20"/>
  <c r="B1317" i="20"/>
  <c r="B1318" i="20"/>
  <c r="B1319" i="20"/>
  <c r="B1320" i="20"/>
  <c r="B1321" i="20"/>
  <c r="B1322" i="20"/>
  <c r="B1323" i="20"/>
  <c r="B1324" i="20"/>
  <c r="B1325" i="20"/>
  <c r="B1326" i="20"/>
  <c r="B1327" i="20"/>
  <c r="B1328" i="20"/>
  <c r="B1329" i="20"/>
  <c r="B1330" i="20"/>
  <c r="B1331" i="20"/>
  <c r="B1332" i="20"/>
  <c r="B1333" i="20"/>
  <c r="B1334" i="20"/>
  <c r="B1335" i="20"/>
  <c r="B1336" i="20"/>
  <c r="B1337" i="20"/>
  <c r="B1338" i="20"/>
  <c r="B1339" i="20"/>
  <c r="B1340" i="20"/>
  <c r="B1341" i="20"/>
  <c r="B1342" i="20"/>
  <c r="B1343" i="20"/>
  <c r="B1344" i="20"/>
  <c r="B1345" i="20"/>
  <c r="B1346" i="20"/>
  <c r="B1347" i="20"/>
  <c r="B1348" i="20"/>
  <c r="B1349" i="20"/>
  <c r="B1350" i="20"/>
  <c r="B1351" i="20"/>
  <c r="B1352" i="20"/>
  <c r="B1353" i="20"/>
  <c r="B1354" i="20"/>
  <c r="B1355" i="20"/>
  <c r="B1356" i="20"/>
  <c r="B1357" i="20"/>
  <c r="B1358" i="20"/>
  <c r="B1359" i="20"/>
  <c r="B1360" i="20"/>
  <c r="B1361" i="20"/>
  <c r="B1362" i="20"/>
  <c r="B1363" i="20"/>
  <c r="B1364" i="20"/>
  <c r="B1365" i="20"/>
  <c r="B1366" i="20"/>
  <c r="B1367" i="20"/>
  <c r="B1368" i="20"/>
  <c r="B1369" i="20"/>
  <c r="B1370" i="20"/>
  <c r="B1371" i="20"/>
  <c r="B1372" i="20"/>
  <c r="B1373" i="20"/>
  <c r="B1374" i="20"/>
  <c r="B1375" i="20"/>
  <c r="B1376" i="20"/>
  <c r="B1377" i="20"/>
  <c r="B1378" i="20"/>
  <c r="B1379" i="20"/>
  <c r="B1380" i="20"/>
  <c r="B1381" i="20"/>
  <c r="B1382" i="20"/>
  <c r="B1383" i="20"/>
  <c r="B1384" i="20"/>
  <c r="B1385" i="20"/>
  <c r="B1386" i="20"/>
  <c r="B1387" i="20"/>
  <c r="B1388" i="20"/>
  <c r="B1389" i="20"/>
  <c r="B1390" i="20"/>
  <c r="B1391" i="20"/>
  <c r="B1392" i="20"/>
  <c r="B1393" i="20"/>
  <c r="B1394" i="20"/>
  <c r="B1395" i="20"/>
  <c r="B1396" i="20"/>
  <c r="B1397" i="20"/>
  <c r="B1398" i="20"/>
  <c r="B1399" i="20"/>
  <c r="B1400" i="20"/>
  <c r="B1401" i="20"/>
  <c r="B1402" i="20"/>
  <c r="B1403" i="20"/>
  <c r="B1404" i="20"/>
  <c r="B1405" i="20"/>
  <c r="B1406" i="20"/>
  <c r="B1407" i="20"/>
  <c r="B1408" i="20"/>
  <c r="B1409" i="20"/>
  <c r="B1410" i="20"/>
  <c r="B1411" i="20"/>
  <c r="B1412" i="20"/>
  <c r="B1413" i="20"/>
  <c r="B1414" i="20"/>
  <c r="B1415" i="20"/>
  <c r="B1416" i="20"/>
  <c r="B1417" i="20"/>
  <c r="B1418" i="20"/>
  <c r="B1419" i="20"/>
  <c r="B1420" i="20"/>
  <c r="B1421" i="20"/>
  <c r="B1422" i="20"/>
  <c r="B1423" i="20"/>
  <c r="B1424" i="20"/>
  <c r="B1425" i="20"/>
  <c r="B1426" i="20"/>
  <c r="B1427" i="20"/>
  <c r="B1428" i="20"/>
  <c r="B1429" i="20"/>
  <c r="B1430" i="20"/>
  <c r="B1431" i="20"/>
  <c r="B1432" i="20"/>
  <c r="B1433" i="20"/>
  <c r="B1434" i="20"/>
  <c r="B1435" i="20"/>
  <c r="B1436" i="20"/>
  <c r="B1437" i="20"/>
  <c r="B1438" i="20"/>
  <c r="B1439" i="20"/>
  <c r="B1440" i="20"/>
  <c r="B1441" i="20"/>
  <c r="B1442" i="20"/>
  <c r="B1443" i="20"/>
  <c r="B1444" i="20"/>
  <c r="B1445" i="20"/>
  <c r="B1446" i="20"/>
  <c r="B1447" i="20"/>
  <c r="B1448" i="20"/>
  <c r="B1449" i="20"/>
  <c r="B1450" i="20"/>
  <c r="B1451" i="20"/>
  <c r="B1452" i="20"/>
  <c r="B1453" i="20"/>
  <c r="B1454" i="20"/>
  <c r="B1455" i="20"/>
  <c r="B1456" i="20"/>
  <c r="B1457" i="20"/>
  <c r="B1458" i="20"/>
  <c r="B1459" i="20"/>
  <c r="B1460" i="20"/>
  <c r="B1461" i="20"/>
  <c r="B1462" i="20"/>
  <c r="B1463" i="20"/>
  <c r="B1464" i="20"/>
  <c r="B1465" i="20"/>
  <c r="B1466" i="20"/>
  <c r="B1467" i="20"/>
  <c r="B1468" i="20"/>
  <c r="B1469" i="20"/>
  <c r="B1470" i="20"/>
  <c r="B1471" i="20"/>
  <c r="B1472" i="20"/>
  <c r="B1473" i="20"/>
  <c r="B1474" i="20"/>
  <c r="B1475" i="20"/>
  <c r="B1476" i="20"/>
  <c r="B1477" i="20"/>
  <c r="B1478" i="20"/>
  <c r="B1479" i="20"/>
  <c r="B1480" i="20"/>
  <c r="B1481" i="20"/>
  <c r="B1482" i="20"/>
  <c r="B1483" i="20"/>
  <c r="B1484" i="20"/>
  <c r="B1485" i="20"/>
  <c r="B1486" i="20"/>
  <c r="B1487" i="20"/>
  <c r="B1488" i="20"/>
  <c r="B1489" i="20"/>
  <c r="B1490" i="20"/>
  <c r="B1491" i="20"/>
  <c r="B1492" i="20"/>
  <c r="B1493" i="20"/>
  <c r="B1494" i="20"/>
  <c r="B1495" i="20"/>
  <c r="B1496" i="20"/>
  <c r="B1497" i="20"/>
  <c r="B1498" i="20"/>
  <c r="B1499" i="20"/>
  <c r="B1500" i="20"/>
  <c r="B1501" i="20"/>
  <c r="B1502" i="20"/>
  <c r="B1503" i="20"/>
  <c r="B1504" i="20"/>
  <c r="B1505" i="20"/>
  <c r="B1506" i="20"/>
  <c r="B1507" i="20"/>
  <c r="B1508" i="20"/>
  <c r="B1509" i="20"/>
  <c r="B1510" i="20"/>
  <c r="B1511" i="20"/>
  <c r="B1512" i="20"/>
  <c r="B1513" i="20"/>
  <c r="B1514" i="20"/>
  <c r="B1515" i="20"/>
  <c r="B1516" i="20"/>
  <c r="B1517" i="20"/>
  <c r="B1518" i="20"/>
  <c r="B1519" i="20"/>
  <c r="B1520" i="20"/>
  <c r="B1521" i="20"/>
  <c r="B1522" i="20"/>
  <c r="B1523" i="20"/>
  <c r="B1524" i="20"/>
  <c r="B1525" i="20"/>
  <c r="B1526" i="20"/>
  <c r="B1527" i="20"/>
  <c r="B1528" i="20"/>
  <c r="B1529" i="20"/>
  <c r="B1530" i="20"/>
  <c r="B1531" i="20"/>
  <c r="B1532" i="20"/>
  <c r="B1533" i="20"/>
  <c r="B1534" i="20"/>
  <c r="B1535" i="20"/>
  <c r="B1536" i="20"/>
  <c r="B1537" i="20"/>
  <c r="B1538" i="20"/>
  <c r="B1539" i="20"/>
  <c r="B1540" i="20"/>
  <c r="B1541" i="20"/>
  <c r="B1542" i="20"/>
  <c r="B1543" i="20"/>
  <c r="B1544" i="20"/>
  <c r="B1545" i="20"/>
  <c r="B1546" i="20"/>
  <c r="B1547" i="20"/>
  <c r="B1548" i="20"/>
  <c r="B1549" i="20"/>
  <c r="B1550" i="20"/>
  <c r="B1551" i="20"/>
  <c r="B1552" i="20"/>
  <c r="B1553" i="20"/>
  <c r="B1554" i="20"/>
  <c r="B1555" i="20"/>
  <c r="B1556" i="20"/>
  <c r="B1557" i="20"/>
  <c r="B1558" i="20"/>
  <c r="B1559" i="20"/>
  <c r="B1560" i="20"/>
  <c r="B1561" i="20"/>
  <c r="B1562" i="20"/>
  <c r="B1563" i="20"/>
  <c r="B1564" i="20"/>
  <c r="B1565" i="20"/>
  <c r="B1566" i="20"/>
  <c r="B1567" i="20"/>
  <c r="B1568" i="20"/>
  <c r="B1569" i="20"/>
  <c r="B15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503" i="20"/>
  <c r="A504" i="20"/>
  <c r="A505" i="20"/>
  <c r="A506" i="20"/>
  <c r="A507" i="20"/>
  <c r="A508" i="20"/>
  <c r="A509" i="20"/>
  <c r="A510" i="20"/>
  <c r="A511" i="20"/>
  <c r="A512" i="20"/>
  <c r="A513" i="20"/>
  <c r="A514" i="20"/>
  <c r="A515" i="20"/>
  <c r="A516" i="20"/>
  <c r="A517" i="20"/>
  <c r="A518" i="20"/>
  <c r="A519" i="20"/>
  <c r="A520" i="20"/>
  <c r="A521" i="20"/>
  <c r="A522" i="20"/>
  <c r="A523" i="20"/>
  <c r="A524" i="20"/>
  <c r="A525" i="20"/>
  <c r="A526" i="20"/>
  <c r="A527" i="20"/>
  <c r="A528" i="20"/>
  <c r="A529" i="20"/>
  <c r="A530" i="20"/>
  <c r="A531" i="20"/>
  <c r="A532" i="20"/>
  <c r="A533" i="20"/>
  <c r="A534" i="20"/>
  <c r="A535" i="20"/>
  <c r="A536" i="20"/>
  <c r="A537" i="20"/>
  <c r="A538" i="20"/>
  <c r="A539" i="20"/>
  <c r="A540" i="20"/>
  <c r="A541" i="20"/>
  <c r="A542" i="20"/>
  <c r="A543" i="20"/>
  <c r="A544" i="20"/>
  <c r="A545" i="20"/>
  <c r="A546" i="20"/>
  <c r="A547" i="20"/>
  <c r="A548" i="20"/>
  <c r="A549" i="20"/>
  <c r="A550" i="20"/>
  <c r="A551" i="20"/>
  <c r="A552" i="20"/>
  <c r="A553" i="20"/>
  <c r="A554" i="20"/>
  <c r="A555" i="20"/>
  <c r="A556" i="20"/>
  <c r="A557" i="20"/>
  <c r="A558" i="20"/>
  <c r="A559" i="20"/>
  <c r="A560" i="20"/>
  <c r="A561" i="20"/>
  <c r="A562" i="20"/>
  <c r="A563" i="20"/>
  <c r="A564" i="20"/>
  <c r="A565" i="20"/>
  <c r="A566" i="20"/>
  <c r="A567" i="20"/>
  <c r="A568" i="20"/>
  <c r="A569" i="20"/>
  <c r="A570" i="20"/>
  <c r="A571" i="20"/>
  <c r="A572" i="20"/>
  <c r="A573" i="20"/>
  <c r="A574" i="20"/>
  <c r="A575" i="20"/>
  <c r="A576" i="20"/>
  <c r="A577" i="20"/>
  <c r="A578" i="20"/>
  <c r="A579" i="20"/>
  <c r="A580" i="20"/>
  <c r="A581" i="20"/>
  <c r="A582" i="20"/>
  <c r="A583" i="20"/>
  <c r="A584" i="20"/>
  <c r="A585" i="20"/>
  <c r="A586" i="20"/>
  <c r="A587" i="20"/>
  <c r="A588" i="20"/>
  <c r="A589" i="20"/>
  <c r="A590" i="20"/>
  <c r="A591" i="20"/>
  <c r="A592" i="20"/>
  <c r="A593" i="20"/>
  <c r="A594" i="20"/>
  <c r="A595" i="20"/>
  <c r="A596" i="20"/>
  <c r="A597" i="20"/>
  <c r="A598" i="20"/>
  <c r="A599" i="20"/>
  <c r="A600" i="20"/>
  <c r="A601" i="20"/>
  <c r="A602" i="20"/>
  <c r="A603" i="20"/>
  <c r="A604" i="20"/>
  <c r="A605" i="20"/>
  <c r="A606" i="20"/>
  <c r="A607" i="20"/>
  <c r="A608" i="20"/>
  <c r="A609" i="20"/>
  <c r="A610" i="20"/>
  <c r="A611" i="20"/>
  <c r="A612" i="20"/>
  <c r="A613" i="20"/>
  <c r="A614" i="20"/>
  <c r="A615" i="20"/>
  <c r="A616" i="20"/>
  <c r="A617" i="20"/>
  <c r="A618" i="20"/>
  <c r="A619" i="20"/>
  <c r="A620" i="20"/>
  <c r="A621" i="20"/>
  <c r="A622" i="20"/>
  <c r="A623" i="20"/>
  <c r="A624" i="20"/>
  <c r="A625" i="20"/>
  <c r="A626" i="20"/>
  <c r="A627" i="20"/>
  <c r="A628" i="20"/>
  <c r="A629" i="20"/>
  <c r="A630" i="20"/>
  <c r="A631" i="20"/>
  <c r="A632" i="20"/>
  <c r="A633" i="20"/>
  <c r="A634" i="20"/>
  <c r="A635" i="20"/>
  <c r="A636" i="20"/>
  <c r="A637" i="20"/>
  <c r="A638" i="20"/>
  <c r="A639" i="20"/>
  <c r="A640" i="20"/>
  <c r="A641" i="20"/>
  <c r="A642" i="20"/>
  <c r="A643" i="20"/>
  <c r="A644" i="20"/>
  <c r="A645" i="20"/>
  <c r="A646" i="20"/>
  <c r="A647" i="20"/>
  <c r="A648" i="20"/>
  <c r="A649" i="20"/>
  <c r="A650" i="20"/>
  <c r="A651" i="20"/>
  <c r="A652" i="20"/>
  <c r="A653" i="20"/>
  <c r="A654" i="20"/>
  <c r="A655" i="20"/>
  <c r="A656" i="20"/>
  <c r="A657" i="20"/>
  <c r="A658" i="20"/>
  <c r="A659" i="20"/>
  <c r="A660" i="20"/>
  <c r="A661" i="20"/>
  <c r="A662" i="20"/>
  <c r="A663" i="20"/>
  <c r="A664" i="20"/>
  <c r="A665" i="20"/>
  <c r="A666" i="20"/>
  <c r="A667" i="20"/>
  <c r="A668" i="20"/>
  <c r="A669" i="20"/>
  <c r="A670" i="20"/>
  <c r="A671" i="20"/>
  <c r="A672" i="20"/>
  <c r="A673" i="20"/>
  <c r="A674" i="20"/>
  <c r="A675" i="20"/>
  <c r="A676" i="20"/>
  <c r="A677" i="20"/>
  <c r="A678" i="20"/>
  <c r="A679" i="20"/>
  <c r="A680" i="20"/>
  <c r="A681" i="20"/>
  <c r="A682" i="20"/>
  <c r="A683" i="20"/>
  <c r="A684" i="20"/>
  <c r="A685" i="20"/>
  <c r="A686" i="20"/>
  <c r="A687" i="20"/>
  <c r="A688" i="20"/>
  <c r="A689" i="20"/>
  <c r="A690" i="20"/>
  <c r="A691" i="20"/>
  <c r="A692" i="20"/>
  <c r="A693" i="20"/>
  <c r="A694" i="20"/>
  <c r="A695" i="20"/>
  <c r="A696" i="20"/>
  <c r="A697" i="20"/>
  <c r="A698" i="20"/>
  <c r="A699" i="20"/>
  <c r="A700" i="20"/>
  <c r="A701" i="20"/>
  <c r="A702" i="20"/>
  <c r="A703" i="20"/>
  <c r="A704" i="20"/>
  <c r="A705" i="20"/>
  <c r="A706" i="20"/>
  <c r="A707" i="20"/>
  <c r="A708" i="20"/>
  <c r="A709" i="20"/>
  <c r="A710" i="20"/>
  <c r="A711" i="20"/>
  <c r="A712" i="20"/>
  <c r="A713" i="20"/>
  <c r="A714" i="20"/>
  <c r="A715" i="20"/>
  <c r="A716" i="20"/>
  <c r="A717" i="20"/>
  <c r="A718" i="20"/>
  <c r="A719" i="20"/>
  <c r="A720" i="20"/>
  <c r="A721" i="20"/>
  <c r="A722" i="20"/>
  <c r="A723" i="20"/>
  <c r="A724" i="20"/>
  <c r="A725" i="20"/>
  <c r="A726" i="20"/>
  <c r="A727" i="20"/>
  <c r="A728" i="20"/>
  <c r="A729" i="20"/>
  <c r="A730" i="20"/>
  <c r="A731" i="20"/>
  <c r="A732" i="20"/>
  <c r="A733" i="20"/>
  <c r="A734" i="20"/>
  <c r="A735" i="20"/>
  <c r="A736" i="20"/>
  <c r="A737" i="20"/>
  <c r="A738" i="20"/>
  <c r="A739" i="20"/>
  <c r="A740" i="20"/>
  <c r="A741" i="20"/>
  <c r="A742" i="20"/>
  <c r="A743" i="20"/>
  <c r="A744" i="20"/>
  <c r="A745" i="20"/>
  <c r="A746" i="20"/>
  <c r="A747" i="20"/>
  <c r="A748" i="20"/>
  <c r="A749" i="20"/>
  <c r="A750" i="20"/>
  <c r="A751" i="20"/>
  <c r="A752" i="20"/>
  <c r="A753" i="20"/>
  <c r="A754" i="20"/>
  <c r="A755" i="20"/>
  <c r="A756" i="20"/>
  <c r="A757" i="20"/>
  <c r="A758" i="20"/>
  <c r="A759" i="20"/>
  <c r="A760" i="20"/>
  <c r="A761" i="20"/>
  <c r="A762" i="20"/>
  <c r="A763" i="20"/>
  <c r="A764" i="20"/>
  <c r="A765" i="20"/>
  <c r="A766" i="20"/>
  <c r="A767" i="20"/>
  <c r="A768" i="20"/>
  <c r="A769" i="20"/>
  <c r="A770" i="20"/>
  <c r="A771" i="20"/>
  <c r="A772" i="20"/>
  <c r="A773" i="20"/>
  <c r="A774" i="20"/>
  <c r="A775" i="20"/>
  <c r="A776" i="20"/>
  <c r="A777" i="20"/>
  <c r="A778" i="20"/>
  <c r="A779" i="20"/>
  <c r="A780" i="20"/>
  <c r="A781" i="20"/>
  <c r="A782" i="20"/>
  <c r="A783" i="20"/>
  <c r="A784" i="20"/>
  <c r="A785" i="20"/>
  <c r="A786" i="20"/>
  <c r="A787" i="20"/>
  <c r="A788" i="20"/>
  <c r="A789" i="20"/>
  <c r="A790" i="20"/>
  <c r="A791" i="20"/>
  <c r="A792" i="20"/>
  <c r="A793" i="20"/>
  <c r="A794" i="20"/>
  <c r="A795" i="20"/>
  <c r="A796" i="20"/>
  <c r="A797" i="20"/>
  <c r="A798" i="20"/>
  <c r="A799" i="20"/>
  <c r="A800" i="20"/>
  <c r="A801" i="20"/>
  <c r="A802" i="20"/>
  <c r="A803" i="20"/>
  <c r="A804" i="20"/>
  <c r="A805" i="20"/>
  <c r="A806" i="20"/>
  <c r="A807" i="20"/>
  <c r="A808" i="20"/>
  <c r="A809" i="20"/>
  <c r="A810" i="20"/>
  <c r="A811" i="20"/>
  <c r="A812" i="20"/>
  <c r="A813" i="20"/>
  <c r="A814" i="20"/>
  <c r="A815" i="20"/>
  <c r="A816" i="20"/>
  <c r="A817" i="20"/>
  <c r="A818" i="20"/>
  <c r="A819" i="20"/>
  <c r="A820" i="20"/>
  <c r="A821" i="20"/>
  <c r="A822" i="20"/>
  <c r="A823" i="20"/>
  <c r="A824" i="20"/>
  <c r="A825" i="20"/>
  <c r="A826" i="20"/>
  <c r="A827" i="20"/>
  <c r="A828" i="20"/>
  <c r="A829" i="20"/>
  <c r="A830" i="20"/>
  <c r="A831" i="20"/>
  <c r="A832" i="20"/>
  <c r="A833" i="20"/>
  <c r="A834" i="20"/>
  <c r="A835" i="20"/>
  <c r="A836" i="20"/>
  <c r="A837" i="20"/>
  <c r="A838" i="20"/>
  <c r="A839" i="20"/>
  <c r="A840" i="20"/>
  <c r="A841" i="20"/>
  <c r="A842" i="20"/>
  <c r="A843" i="20"/>
  <c r="A844" i="20"/>
  <c r="A845" i="20"/>
  <c r="A846" i="20"/>
  <c r="A847" i="20"/>
  <c r="A848" i="20"/>
  <c r="A849" i="20"/>
  <c r="A850" i="20"/>
  <c r="A851" i="20"/>
  <c r="A852" i="20"/>
  <c r="A853" i="20"/>
  <c r="A854" i="20"/>
  <c r="A855" i="20"/>
  <c r="A856" i="20"/>
  <c r="A857" i="20"/>
  <c r="A858" i="20"/>
  <c r="A859" i="20"/>
  <c r="A860" i="20"/>
  <c r="A861" i="20"/>
  <c r="A862" i="20"/>
  <c r="A863" i="20"/>
  <c r="A864" i="20"/>
  <c r="A865" i="20"/>
  <c r="A866" i="20"/>
  <c r="A867" i="20"/>
  <c r="A868" i="20"/>
  <c r="A869" i="20"/>
  <c r="A870" i="20"/>
  <c r="A871" i="20"/>
  <c r="A872" i="20"/>
  <c r="A873" i="20"/>
  <c r="A874" i="20"/>
  <c r="A875" i="20"/>
  <c r="A876" i="20"/>
  <c r="A877" i="20"/>
  <c r="A878" i="20"/>
  <c r="A879" i="20"/>
  <c r="A880" i="20"/>
  <c r="A881" i="20"/>
  <c r="A882" i="20"/>
  <c r="A883" i="20"/>
  <c r="A884" i="20"/>
  <c r="A885" i="20"/>
  <c r="A886" i="20"/>
  <c r="A887" i="20"/>
  <c r="A888" i="20"/>
  <c r="A889" i="20"/>
  <c r="A890" i="20"/>
  <c r="A891" i="20"/>
  <c r="A892" i="20"/>
  <c r="A893" i="20"/>
  <c r="A894" i="20"/>
  <c r="A895" i="20"/>
  <c r="A896" i="20"/>
  <c r="A897" i="20"/>
  <c r="A898" i="20"/>
  <c r="A899" i="20"/>
  <c r="A900" i="20"/>
  <c r="A901" i="20"/>
  <c r="A902" i="20"/>
  <c r="A903" i="20"/>
  <c r="A904" i="20"/>
  <c r="A905" i="20"/>
  <c r="A906" i="20"/>
  <c r="A907" i="20"/>
  <c r="A908" i="20"/>
  <c r="A909" i="20"/>
  <c r="A910" i="20"/>
  <c r="A911" i="20"/>
  <c r="A912" i="20"/>
  <c r="A913" i="20"/>
  <c r="A914" i="20"/>
  <c r="A915" i="20"/>
  <c r="A916" i="20"/>
  <c r="A917" i="20"/>
  <c r="A918" i="20"/>
  <c r="A919" i="20"/>
  <c r="A920" i="20"/>
  <c r="A921" i="20"/>
  <c r="A922" i="20"/>
  <c r="A923" i="20"/>
  <c r="A924" i="20"/>
  <c r="A925" i="20"/>
  <c r="A926" i="20"/>
  <c r="A927" i="20"/>
  <c r="A928" i="20"/>
  <c r="A929" i="20"/>
  <c r="A930" i="20"/>
  <c r="A931" i="20"/>
  <c r="A932" i="20"/>
  <c r="A933" i="20"/>
  <c r="A934" i="20"/>
  <c r="A935" i="20"/>
  <c r="A936" i="20"/>
  <c r="A937" i="20"/>
  <c r="A938" i="20"/>
  <c r="A939" i="20"/>
  <c r="A940" i="20"/>
  <c r="A941" i="20"/>
  <c r="A942" i="20"/>
  <c r="A943" i="20"/>
  <c r="A944" i="20"/>
  <c r="A945" i="20"/>
  <c r="A946" i="20"/>
  <c r="A947" i="20"/>
  <c r="A948" i="20"/>
  <c r="A949" i="20"/>
  <c r="A950" i="20"/>
  <c r="A951" i="20"/>
  <c r="A952" i="20"/>
  <c r="A953" i="20"/>
  <c r="A954" i="20"/>
  <c r="A955" i="20"/>
  <c r="A956" i="20"/>
  <c r="A957" i="20"/>
  <c r="A958" i="20"/>
  <c r="A959" i="20"/>
  <c r="A960" i="20"/>
  <c r="A961" i="20"/>
  <c r="A962" i="20"/>
  <c r="A963" i="20"/>
  <c r="A964" i="20"/>
  <c r="A965" i="20"/>
  <c r="A966" i="20"/>
  <c r="A967" i="20"/>
  <c r="A968" i="20"/>
  <c r="A969" i="20"/>
  <c r="A970" i="20"/>
  <c r="A971" i="20"/>
  <c r="A972" i="20"/>
  <c r="A973" i="20"/>
  <c r="A974" i="20"/>
  <c r="A975" i="20"/>
  <c r="A976" i="20"/>
  <c r="A977" i="20"/>
  <c r="A978" i="20"/>
  <c r="A979" i="20"/>
  <c r="A980" i="20"/>
  <c r="A981" i="20"/>
  <c r="A982" i="20"/>
  <c r="A983" i="20"/>
  <c r="A984" i="20"/>
  <c r="A985" i="20"/>
  <c r="A986" i="20"/>
  <c r="A987" i="20"/>
  <c r="A988" i="20"/>
  <c r="A989" i="20"/>
  <c r="A990" i="20"/>
  <c r="A991" i="20"/>
  <c r="A992" i="20"/>
  <c r="A993" i="20"/>
  <c r="A994" i="20"/>
  <c r="A995" i="20"/>
  <c r="A996" i="20"/>
  <c r="A997" i="20"/>
  <c r="A998" i="20"/>
  <c r="A999" i="20"/>
  <c r="A1000" i="20"/>
  <c r="A1001" i="20"/>
  <c r="A1002" i="20"/>
  <c r="A1003" i="20"/>
  <c r="A1004" i="20"/>
  <c r="A1005" i="20"/>
  <c r="A1006" i="20"/>
  <c r="A1007" i="20"/>
  <c r="A1008" i="20"/>
  <c r="A1009" i="20"/>
  <c r="A1010" i="20"/>
  <c r="A1011" i="20"/>
  <c r="A1012" i="20"/>
  <c r="A1013" i="20"/>
  <c r="A1014" i="20"/>
  <c r="A1015" i="20"/>
  <c r="A1016" i="20"/>
  <c r="A1017" i="20"/>
  <c r="A1018" i="20"/>
  <c r="A1019" i="20"/>
  <c r="A1020" i="20"/>
  <c r="A1021" i="20"/>
  <c r="A1022" i="20"/>
  <c r="A1023" i="20"/>
  <c r="A1024" i="20"/>
  <c r="A1025" i="20"/>
  <c r="A1026" i="20"/>
  <c r="A1027" i="20"/>
  <c r="A1028" i="20"/>
  <c r="A1029" i="20"/>
  <c r="A1030" i="20"/>
  <c r="A1031" i="20"/>
  <c r="A1032" i="20"/>
  <c r="A1033" i="20"/>
  <c r="A1034" i="20"/>
  <c r="A1035" i="20"/>
  <c r="A1036" i="20"/>
  <c r="A1037" i="20"/>
  <c r="A1038" i="20"/>
  <c r="A1039" i="20"/>
  <c r="A1040" i="20"/>
  <c r="A1041" i="20"/>
  <c r="A1042" i="20"/>
  <c r="A1043" i="20"/>
  <c r="A1044" i="20"/>
  <c r="A1045" i="20"/>
  <c r="A1046" i="20"/>
  <c r="A1047" i="20"/>
  <c r="A1048" i="20"/>
  <c r="A1049" i="20"/>
  <c r="A1050" i="20"/>
  <c r="A1051" i="20"/>
  <c r="A1052" i="20"/>
  <c r="A1053" i="20"/>
  <c r="A1054" i="20"/>
  <c r="A1055" i="20"/>
  <c r="A1056" i="20"/>
  <c r="A1057" i="20"/>
  <c r="A1058" i="20"/>
  <c r="A1059" i="20"/>
  <c r="A1060" i="20"/>
  <c r="A1061" i="20"/>
  <c r="A1062" i="20"/>
  <c r="A1063" i="20"/>
  <c r="A1064" i="20"/>
  <c r="A1065" i="20"/>
  <c r="A1066" i="20"/>
  <c r="A1067" i="20"/>
  <c r="A1068" i="20"/>
  <c r="A1069" i="20"/>
  <c r="A1070" i="20"/>
  <c r="A1071" i="20"/>
  <c r="A1072" i="20"/>
  <c r="A1073" i="20"/>
  <c r="A1074" i="20"/>
  <c r="A1075" i="20"/>
  <c r="A1076" i="20"/>
  <c r="A1077" i="20"/>
  <c r="A1078" i="20"/>
  <c r="A1079" i="20"/>
  <c r="A1080" i="20"/>
  <c r="A1081" i="20"/>
  <c r="A1082" i="20"/>
  <c r="A1083" i="20"/>
  <c r="A1084" i="20"/>
  <c r="A1085" i="20"/>
  <c r="A1086" i="20"/>
  <c r="A1087" i="20"/>
  <c r="A1088" i="20"/>
  <c r="A1089" i="20"/>
  <c r="A1090" i="20"/>
  <c r="A1091" i="20"/>
  <c r="A1092" i="20"/>
  <c r="A1093" i="20"/>
  <c r="A1094" i="20"/>
  <c r="A1095" i="20"/>
  <c r="A1096" i="20"/>
  <c r="A1097" i="20"/>
  <c r="A1098" i="20"/>
  <c r="A1099" i="20"/>
  <c r="A1100" i="20"/>
  <c r="A1101" i="20"/>
  <c r="A1102" i="20"/>
  <c r="A1103" i="20"/>
  <c r="A1104" i="20"/>
  <c r="A1105" i="20"/>
  <c r="A1106" i="20"/>
  <c r="A1107" i="20"/>
  <c r="A1108" i="20"/>
  <c r="A1109" i="20"/>
  <c r="A1110" i="20"/>
  <c r="A1111" i="20"/>
  <c r="A1112" i="20"/>
  <c r="A1113" i="20"/>
  <c r="A1114" i="20"/>
  <c r="A1115" i="20"/>
  <c r="A1116" i="20"/>
  <c r="A1117" i="20"/>
  <c r="A1118" i="20"/>
  <c r="A1119" i="20"/>
  <c r="A1120" i="20"/>
  <c r="A1121" i="20"/>
  <c r="A1122" i="20"/>
  <c r="A1123" i="20"/>
  <c r="A1124" i="20"/>
  <c r="A1125" i="20"/>
  <c r="A1126" i="20"/>
  <c r="A1127" i="20"/>
  <c r="A1128" i="20"/>
  <c r="A1129" i="20"/>
  <c r="A1130" i="20"/>
  <c r="A1131" i="20"/>
  <c r="A1132" i="20"/>
  <c r="A1133" i="20"/>
  <c r="A1134" i="20"/>
  <c r="A1135" i="20"/>
  <c r="A1136" i="20"/>
  <c r="A1137" i="20"/>
  <c r="A1138" i="20"/>
  <c r="A1139" i="20"/>
  <c r="A1140" i="20"/>
  <c r="A1141" i="20"/>
  <c r="A1142" i="20"/>
  <c r="A1143" i="20"/>
  <c r="A1144" i="20"/>
  <c r="A1145" i="20"/>
  <c r="A1146" i="20"/>
  <c r="A1147" i="20"/>
  <c r="A1148" i="20"/>
  <c r="A1149" i="20"/>
  <c r="A1150" i="20"/>
  <c r="A1151" i="20"/>
  <c r="A1152" i="20"/>
  <c r="A1153" i="20"/>
  <c r="A1154" i="20"/>
  <c r="A1155" i="20"/>
  <c r="A1156" i="20"/>
  <c r="A1157" i="20"/>
  <c r="A1158" i="20"/>
  <c r="A1159" i="20"/>
  <c r="A1160" i="20"/>
  <c r="A1161" i="20"/>
  <c r="A1162" i="20"/>
  <c r="A1163" i="20"/>
  <c r="A1164" i="20"/>
  <c r="A1165" i="20"/>
  <c r="A1166" i="20"/>
  <c r="A1167" i="20"/>
  <c r="A1168" i="20"/>
  <c r="A1169" i="20"/>
  <c r="A1170" i="20"/>
  <c r="A1171" i="20"/>
  <c r="A1172" i="20"/>
  <c r="A1173" i="20"/>
  <c r="A1174" i="20"/>
  <c r="A1175" i="20"/>
  <c r="A1176" i="20"/>
  <c r="A1177" i="20"/>
  <c r="A1178" i="20"/>
  <c r="A1179" i="20"/>
  <c r="A1180" i="20"/>
  <c r="A1181" i="20"/>
  <c r="A1182" i="20"/>
  <c r="A1183" i="20"/>
  <c r="A1184" i="20"/>
  <c r="A1185" i="20"/>
  <c r="A1186" i="20"/>
  <c r="A1187" i="20"/>
  <c r="A1188" i="20"/>
  <c r="A1189" i="20"/>
  <c r="A1190" i="20"/>
  <c r="A1191" i="20"/>
  <c r="A1192" i="20"/>
  <c r="A1193" i="20"/>
  <c r="A1194" i="20"/>
  <c r="A1195" i="20"/>
  <c r="A1196" i="20"/>
  <c r="A1197" i="20"/>
  <c r="A1198" i="20"/>
  <c r="A1199" i="20"/>
  <c r="A1200" i="20"/>
  <c r="A1201" i="20"/>
  <c r="A1202" i="20"/>
  <c r="A1203" i="20"/>
  <c r="A1204" i="20"/>
  <c r="A1205" i="20"/>
  <c r="A1206" i="20"/>
  <c r="A1207" i="20"/>
  <c r="A1208" i="20"/>
  <c r="A1209" i="20"/>
  <c r="A1210" i="20"/>
  <c r="A1211" i="20"/>
  <c r="A1212" i="20"/>
  <c r="A1213" i="20"/>
  <c r="A1214" i="20"/>
  <c r="A1215" i="20"/>
  <c r="A1216" i="20"/>
  <c r="A1217" i="20"/>
  <c r="A1218" i="20"/>
  <c r="A1219" i="20"/>
  <c r="A1220" i="20"/>
  <c r="A1221" i="20"/>
  <c r="A1222" i="20"/>
  <c r="A1223" i="20"/>
  <c r="A1224" i="20"/>
  <c r="A1225" i="20"/>
  <c r="A1226" i="20"/>
  <c r="A1227" i="20"/>
  <c r="A1228" i="20"/>
  <c r="A1229" i="20"/>
  <c r="A1230" i="20"/>
  <c r="A1231" i="20"/>
  <c r="A1232" i="20"/>
  <c r="A1233" i="20"/>
  <c r="A1234" i="20"/>
  <c r="A1235" i="20"/>
  <c r="A1236" i="20"/>
  <c r="A1237" i="20"/>
  <c r="A1238" i="20"/>
  <c r="A1239" i="20"/>
  <c r="A1240" i="20"/>
  <c r="A1241" i="20"/>
  <c r="A1242" i="20"/>
  <c r="A1243" i="20"/>
  <c r="A1244" i="20"/>
  <c r="A1245" i="20"/>
  <c r="A1246" i="20"/>
  <c r="A1247" i="20"/>
  <c r="A1248" i="20"/>
  <c r="A1249" i="20"/>
  <c r="A1250" i="20"/>
  <c r="A1251" i="20"/>
  <c r="A1252" i="20"/>
  <c r="A1253" i="20"/>
  <c r="A1254" i="20"/>
  <c r="A1255" i="20"/>
  <c r="A1256" i="20"/>
  <c r="A1257" i="20"/>
  <c r="A1258" i="20"/>
  <c r="A1259" i="20"/>
  <c r="A1260" i="20"/>
  <c r="A1261" i="20"/>
  <c r="A1262" i="20"/>
  <c r="A1263" i="20"/>
  <c r="A1264" i="20"/>
  <c r="A1265" i="20"/>
  <c r="A1266" i="20"/>
  <c r="A1267" i="20"/>
  <c r="A1268" i="20"/>
  <c r="A1269" i="20"/>
  <c r="A1270" i="20"/>
  <c r="A1271" i="20"/>
  <c r="A1272" i="20"/>
  <c r="A1273" i="20"/>
  <c r="A1274" i="20"/>
  <c r="A1275" i="20"/>
  <c r="A1276" i="20"/>
  <c r="A1277" i="20"/>
  <c r="A1278" i="20"/>
  <c r="A1279" i="20"/>
  <c r="A1280" i="20"/>
  <c r="A1281" i="20"/>
  <c r="A1282" i="20"/>
  <c r="A1283" i="20"/>
  <c r="A1284" i="20"/>
  <c r="A1285" i="20"/>
  <c r="A1286" i="20"/>
  <c r="A1287" i="20"/>
  <c r="A1288" i="20"/>
  <c r="A1289" i="20"/>
  <c r="A1290" i="20"/>
  <c r="A1291" i="20"/>
  <c r="A1292" i="20"/>
  <c r="A1293" i="20"/>
  <c r="A1294" i="20"/>
  <c r="A1295" i="20"/>
  <c r="A1296" i="20"/>
  <c r="A1297" i="20"/>
  <c r="A1298" i="20"/>
  <c r="A1299" i="20"/>
  <c r="A1300" i="20"/>
  <c r="A1301" i="20"/>
  <c r="A1302" i="20"/>
  <c r="A1303" i="20"/>
  <c r="A1304" i="20"/>
  <c r="A1305" i="20"/>
  <c r="A1306" i="20"/>
  <c r="A1307" i="20"/>
  <c r="A1308" i="20"/>
  <c r="A1309" i="20"/>
  <c r="A1310" i="20"/>
  <c r="A1311" i="20"/>
  <c r="A1312" i="20"/>
  <c r="A1313" i="20"/>
  <c r="A1314" i="20"/>
  <c r="A1315" i="20"/>
  <c r="A1316" i="20"/>
  <c r="A1317" i="20"/>
  <c r="A1318" i="20"/>
  <c r="A1319" i="20"/>
  <c r="A1320" i="20"/>
  <c r="A1321" i="20"/>
  <c r="A1322" i="20"/>
  <c r="A1323" i="20"/>
  <c r="A1324" i="20"/>
  <c r="A1325" i="20"/>
  <c r="A1326" i="20"/>
  <c r="A1327" i="20"/>
  <c r="A1328" i="20"/>
  <c r="A1329" i="20"/>
  <c r="A1330" i="20"/>
  <c r="A1331" i="20"/>
  <c r="A1332" i="20"/>
  <c r="A1333" i="20"/>
  <c r="A1334" i="20"/>
  <c r="A1335" i="20"/>
  <c r="A1336" i="20"/>
  <c r="A1337" i="20"/>
  <c r="A1338" i="20"/>
  <c r="A1339" i="20"/>
  <c r="A1340" i="20"/>
  <c r="A1341" i="20"/>
  <c r="A1342" i="20"/>
  <c r="A1343" i="20"/>
  <c r="A1344" i="20"/>
  <c r="A1345" i="20"/>
  <c r="A1346" i="20"/>
  <c r="A1347" i="20"/>
  <c r="A1348" i="20"/>
  <c r="A1349" i="20"/>
  <c r="A1350" i="20"/>
  <c r="A1351" i="20"/>
  <c r="A1352" i="20"/>
  <c r="A1353" i="20"/>
  <c r="A1354" i="20"/>
  <c r="A1355" i="20"/>
  <c r="A1356" i="20"/>
  <c r="A1357" i="20"/>
  <c r="A1358" i="20"/>
  <c r="A1359" i="20"/>
  <c r="A1360" i="20"/>
  <c r="A1361" i="20"/>
  <c r="A1362" i="20"/>
  <c r="A1363" i="20"/>
  <c r="A1364" i="20"/>
  <c r="A1365" i="20"/>
  <c r="A1366" i="20"/>
  <c r="A1367" i="20"/>
  <c r="A1368" i="20"/>
  <c r="A1369" i="20"/>
  <c r="A1370" i="20"/>
  <c r="A1371" i="20"/>
  <c r="A1372" i="20"/>
  <c r="A1373" i="20"/>
  <c r="A1374" i="20"/>
  <c r="A1375" i="20"/>
  <c r="A1376" i="20"/>
  <c r="A1377" i="20"/>
  <c r="A1378" i="20"/>
  <c r="A1379" i="20"/>
  <c r="A1380" i="20"/>
  <c r="A1381" i="20"/>
  <c r="A1382" i="20"/>
  <c r="A1383" i="20"/>
  <c r="A1384" i="20"/>
  <c r="A1385" i="20"/>
  <c r="A1386" i="20"/>
  <c r="A1387" i="20"/>
  <c r="A1388" i="20"/>
  <c r="A1389" i="20"/>
  <c r="A1390" i="20"/>
  <c r="A1391" i="20"/>
  <c r="A1392" i="20"/>
  <c r="A1393" i="20"/>
  <c r="A1394" i="20"/>
  <c r="A1395" i="20"/>
  <c r="A1396" i="20"/>
  <c r="A1397" i="20"/>
  <c r="A1398" i="20"/>
  <c r="A1399" i="20"/>
  <c r="A1400" i="20"/>
  <c r="A1401" i="20"/>
  <c r="A1402" i="20"/>
  <c r="A1403" i="20"/>
  <c r="A1404" i="20"/>
  <c r="A1405" i="20"/>
  <c r="A1406" i="20"/>
  <c r="A1407" i="20"/>
  <c r="A1408" i="20"/>
  <c r="A1409" i="20"/>
  <c r="A1410" i="20"/>
  <c r="A1411" i="20"/>
  <c r="A1412" i="20"/>
  <c r="A1413" i="20"/>
  <c r="A1414" i="20"/>
  <c r="A1415" i="20"/>
  <c r="A1416" i="20"/>
  <c r="A1417" i="20"/>
  <c r="A1418" i="20"/>
  <c r="A1419" i="20"/>
  <c r="A1420" i="20"/>
  <c r="A1421" i="20"/>
  <c r="A1422" i="20"/>
  <c r="A1423" i="20"/>
  <c r="A1424" i="20"/>
  <c r="A1425" i="20"/>
  <c r="A1426" i="20"/>
  <c r="A1427" i="20"/>
  <c r="A1428" i="20"/>
  <c r="A1429" i="20"/>
  <c r="A1430" i="20"/>
  <c r="A1431" i="20"/>
  <c r="A1432" i="20"/>
  <c r="A1433" i="20"/>
  <c r="A1434" i="20"/>
  <c r="A1435" i="20"/>
  <c r="A1436" i="20"/>
  <c r="A1437" i="20"/>
  <c r="A1438" i="20"/>
  <c r="A1439" i="20"/>
  <c r="A1440" i="20"/>
  <c r="A1441" i="20"/>
  <c r="A1442" i="20"/>
  <c r="A1443" i="20"/>
  <c r="A1444" i="20"/>
  <c r="A1445" i="20"/>
  <c r="A1446" i="20"/>
  <c r="A1447" i="20"/>
  <c r="A1448" i="20"/>
  <c r="A1449" i="20"/>
  <c r="A1450" i="20"/>
  <c r="A1451" i="20"/>
  <c r="A1452" i="20"/>
  <c r="A1453" i="20"/>
  <c r="A1454" i="20"/>
  <c r="A1455" i="20"/>
  <c r="A1456" i="20"/>
  <c r="A1457" i="20"/>
  <c r="A1458" i="20"/>
  <c r="A1459" i="20"/>
  <c r="A1460" i="20"/>
  <c r="A1461" i="20"/>
  <c r="A1462" i="20"/>
  <c r="A1463" i="20"/>
  <c r="A1464" i="20"/>
  <c r="A1465" i="20"/>
  <c r="A1466" i="20"/>
  <c r="A1467" i="20"/>
  <c r="A1468" i="20"/>
  <c r="A1469" i="20"/>
  <c r="A1470" i="20"/>
  <c r="A1471" i="20"/>
  <c r="A1472" i="20"/>
  <c r="A1473" i="20"/>
  <c r="A1474" i="20"/>
  <c r="A1475" i="20"/>
  <c r="A1476" i="20"/>
  <c r="A1477" i="20"/>
  <c r="A1478" i="20"/>
  <c r="A1479" i="20"/>
  <c r="A1480" i="20"/>
  <c r="A1481" i="20"/>
  <c r="A1482" i="20"/>
  <c r="A1483" i="20"/>
  <c r="A1484" i="20"/>
  <c r="A1485" i="20"/>
  <c r="A1486" i="20"/>
  <c r="A1487" i="20"/>
  <c r="A1488" i="20"/>
  <c r="A1489" i="20"/>
  <c r="A1490" i="20"/>
  <c r="A1491" i="20"/>
  <c r="A1492" i="20"/>
  <c r="A1493" i="20"/>
  <c r="A1494" i="20"/>
  <c r="A1495" i="20"/>
  <c r="A1496" i="20"/>
  <c r="A1497" i="20"/>
  <c r="A1498" i="20"/>
  <c r="A1499" i="20"/>
  <c r="A1500" i="20"/>
  <c r="A1501" i="20"/>
  <c r="A1502" i="20"/>
  <c r="A1503" i="20"/>
  <c r="A1504" i="20"/>
  <c r="A1505" i="20"/>
  <c r="A1506" i="20"/>
  <c r="A1507" i="20"/>
  <c r="A1508" i="20"/>
  <c r="A1509" i="20"/>
  <c r="A1510" i="20"/>
  <c r="A1511" i="20"/>
  <c r="A1512" i="20"/>
  <c r="A1513" i="20"/>
  <c r="A1514" i="20"/>
  <c r="A1515" i="20"/>
  <c r="A1516" i="20"/>
  <c r="A1517" i="20"/>
  <c r="A1518" i="20"/>
  <c r="A1519" i="20"/>
  <c r="A1520" i="20"/>
  <c r="A1521" i="20"/>
  <c r="A1522" i="20"/>
  <c r="A1523" i="20"/>
  <c r="A1524" i="20"/>
  <c r="A1525" i="20"/>
  <c r="A1526" i="20"/>
  <c r="A1527" i="20"/>
  <c r="A1528" i="20"/>
  <c r="A1529" i="20"/>
  <c r="A1530" i="20"/>
  <c r="A1531" i="20"/>
  <c r="A1532" i="20"/>
  <c r="A1533" i="20"/>
  <c r="A1534" i="20"/>
  <c r="A1535" i="20"/>
  <c r="A1536" i="20"/>
  <c r="A1537" i="20"/>
  <c r="A1538" i="20"/>
  <c r="A1539" i="20"/>
  <c r="A1540" i="20"/>
  <c r="A1541" i="20"/>
  <c r="A1542" i="20"/>
  <c r="A1543" i="20"/>
  <c r="A1544" i="20"/>
  <c r="A1545" i="20"/>
  <c r="A1546" i="20"/>
  <c r="A1547" i="20"/>
  <c r="A1548" i="20"/>
  <c r="A1549" i="20"/>
  <c r="A1550" i="20"/>
  <c r="A1551" i="20"/>
  <c r="A1552" i="20"/>
  <c r="A1553" i="20"/>
  <c r="A1554" i="20"/>
  <c r="A1555" i="20"/>
  <c r="A1556" i="20"/>
  <c r="A1557" i="20"/>
  <c r="A1558" i="20"/>
  <c r="A1559" i="20"/>
  <c r="A1560" i="20"/>
  <c r="A1561" i="20"/>
  <c r="A1562" i="20"/>
  <c r="A1563" i="20"/>
  <c r="A1564" i="20"/>
  <c r="A1565" i="20"/>
  <c r="A1566" i="20"/>
  <c r="A1567" i="20"/>
  <c r="A1568" i="20"/>
  <c r="A1569" i="20"/>
  <c r="A1570" i="20"/>
  <c r="A2" i="20"/>
  <c r="AN8" i="15"/>
  <c r="F2" i="16"/>
  <c r="F9" i="16"/>
  <c r="F12" i="16"/>
  <c r="F5" i="16"/>
  <c r="J19" i="8"/>
  <c r="F11" i="16"/>
  <c r="AI2" i="15"/>
  <c r="AN6" i="15"/>
  <c r="F7" i="16"/>
  <c r="F10" i="16"/>
  <c r="F3" i="16"/>
  <c r="F4" i="16"/>
  <c r="AH4" i="15"/>
  <c r="J15" i="8"/>
  <c r="J17" i="8"/>
  <c r="J14" i="8"/>
  <c r="AH3" i="15"/>
  <c r="J18" i="8"/>
  <c r="F8" i="16"/>
  <c r="J16" i="8"/>
  <c r="F6" i="16"/>
  <c r="F7" i="19" l="1"/>
  <c r="F5" i="19"/>
  <c r="F3" i="19"/>
  <c r="F9" i="19"/>
  <c r="F6" i="19"/>
  <c r="F4" i="19"/>
  <c r="F8" i="19"/>
  <c r="E10" i="19"/>
  <c r="D10" i="19"/>
  <c r="C10" i="19"/>
  <c r="C17" i="19"/>
  <c r="C16" i="19"/>
  <c r="F10" i="19" l="1"/>
  <c r="B6" i="17"/>
  <c r="C6" i="17" s="1"/>
  <c r="D6" i="17" s="1"/>
  <c r="E6" i="17" s="1"/>
  <c r="F6" i="17" s="1"/>
  <c r="G6" i="17" s="1"/>
  <c r="H6" i="17" s="1"/>
  <c r="B7" i="17" s="1"/>
  <c r="C7" i="17" s="1"/>
  <c r="D7" i="17" s="1"/>
  <c r="E7" i="17" s="1"/>
  <c r="F7" i="17" s="1"/>
  <c r="G7" i="17" s="1"/>
  <c r="H7" i="17" s="1"/>
  <c r="B8" i="17" s="1"/>
  <c r="C8" i="17" s="1"/>
  <c r="D8" i="17" s="1"/>
  <c r="E8" i="17" s="1"/>
  <c r="F8" i="17" s="1"/>
  <c r="G8" i="17" s="1"/>
  <c r="H8" i="17" s="1"/>
  <c r="B9" i="17" s="1"/>
  <c r="C9" i="17" s="1"/>
  <c r="D9" i="17" s="1"/>
  <c r="E9" i="17" s="1"/>
  <c r="F9" i="17" s="1"/>
  <c r="G9" i="17" s="1"/>
  <c r="H9" i="17" s="1"/>
  <c r="I3" i="17"/>
  <c r="C12" i="17" s="1"/>
  <c r="H2" i="17"/>
  <c r="D2" i="17"/>
  <c r="F2" i="17" s="1"/>
  <c r="D77" i="9"/>
  <c r="J69" i="9"/>
  <c r="J70" i="9"/>
  <c r="J71" i="9"/>
  <c r="J72" i="9"/>
  <c r="J68" i="9"/>
  <c r="E69" i="9"/>
  <c r="E70" i="9"/>
  <c r="E71" i="9"/>
  <c r="E72" i="9"/>
  <c r="E68" i="9"/>
  <c r="J61" i="9"/>
  <c r="J62" i="9"/>
  <c r="J63" i="9"/>
  <c r="J64" i="9"/>
  <c r="J60" i="9"/>
  <c r="E61" i="9"/>
  <c r="E62" i="9"/>
  <c r="E63" i="9"/>
  <c r="E64" i="9"/>
  <c r="E60" i="9"/>
  <c r="J53" i="9"/>
  <c r="J54" i="9"/>
  <c r="J55" i="9"/>
  <c r="J56" i="9"/>
  <c r="J52" i="9"/>
  <c r="E53" i="9"/>
  <c r="E54" i="9"/>
  <c r="E55" i="9"/>
  <c r="E56" i="9"/>
  <c r="E52" i="9"/>
  <c r="J45" i="9"/>
  <c r="J46" i="9"/>
  <c r="J47" i="9"/>
  <c r="J48" i="9"/>
  <c r="J44" i="9"/>
  <c r="E45" i="9"/>
  <c r="E46" i="9"/>
  <c r="E47" i="9"/>
  <c r="E48" i="9"/>
  <c r="E44" i="9"/>
  <c r="I15" i="8"/>
  <c r="I16" i="8"/>
  <c r="I17" i="8"/>
  <c r="I18" i="8"/>
  <c r="I19" i="8"/>
  <c r="I14" i="8"/>
  <c r="C16" i="8"/>
  <c r="C15" i="8"/>
  <c r="C14" i="8"/>
  <c r="AH9" i="15"/>
  <c r="AI9" i="15"/>
  <c r="AJ9" i="15"/>
  <c r="AK9" i="15"/>
  <c r="AL9" i="15"/>
  <c r="AM9" i="15"/>
  <c r="AH10" i="15"/>
  <c r="AI10" i="15"/>
  <c r="AJ10" i="15"/>
  <c r="AK10" i="15"/>
  <c r="AL10" i="15"/>
  <c r="AM10" i="15"/>
  <c r="AH11" i="15"/>
  <c r="AI11" i="15"/>
  <c r="AJ11" i="15"/>
  <c r="AK11" i="15"/>
  <c r="AL11" i="15"/>
  <c r="AM11" i="15"/>
  <c r="AH12" i="15"/>
  <c r="AI12" i="15"/>
  <c r="AJ12" i="15"/>
  <c r="AK12" i="15"/>
  <c r="AL12" i="15"/>
  <c r="AM12" i="15"/>
  <c r="AH13" i="15"/>
  <c r="AI13" i="15"/>
  <c r="AJ13" i="15"/>
  <c r="AK13" i="15"/>
  <c r="AL13" i="15"/>
  <c r="AM13" i="15"/>
  <c r="AH14" i="15"/>
  <c r="AI14" i="15"/>
  <c r="AJ14" i="15"/>
  <c r="AK14" i="15"/>
  <c r="AL14" i="15"/>
  <c r="AM14" i="15"/>
  <c r="AH15" i="15"/>
  <c r="AI15" i="15"/>
  <c r="AJ15" i="15"/>
  <c r="AK15" i="15"/>
  <c r="AL15" i="15"/>
  <c r="AM15" i="15"/>
  <c r="AH16" i="15"/>
  <c r="AI16" i="15"/>
  <c r="AJ16" i="15"/>
  <c r="AK16" i="15"/>
  <c r="AL16" i="15"/>
  <c r="AM16" i="15"/>
  <c r="AH17" i="15"/>
  <c r="AI17" i="15"/>
  <c r="AJ17" i="15"/>
  <c r="AK17" i="15"/>
  <c r="AL17" i="15"/>
  <c r="AM17" i="15"/>
  <c r="AH18" i="15"/>
  <c r="AI18" i="15"/>
  <c r="AJ18" i="15"/>
  <c r="AK18" i="15"/>
  <c r="AL18" i="15"/>
  <c r="AM18" i="15"/>
  <c r="AH19" i="15"/>
  <c r="AI19" i="15"/>
  <c r="AJ19" i="15"/>
  <c r="AK19" i="15"/>
  <c r="AL19" i="15"/>
  <c r="AM19" i="15"/>
  <c r="AH20" i="15"/>
  <c r="AI20" i="15"/>
  <c r="AJ20" i="15"/>
  <c r="AK20" i="15"/>
  <c r="AL20" i="15"/>
  <c r="AM20" i="15"/>
  <c r="AH21" i="15"/>
  <c r="AI21" i="15"/>
  <c r="AJ21" i="15"/>
  <c r="AK21" i="15"/>
  <c r="AL21" i="15"/>
  <c r="AM21" i="15"/>
  <c r="AH22" i="15"/>
  <c r="AI22" i="15"/>
  <c r="AJ22" i="15"/>
  <c r="AK22" i="15"/>
  <c r="AL22" i="15"/>
  <c r="AM22" i="15"/>
  <c r="AH23" i="15"/>
  <c r="AI23" i="15"/>
  <c r="AJ23" i="15"/>
  <c r="AK23" i="15"/>
  <c r="AL23" i="15"/>
  <c r="AM23" i="15"/>
  <c r="AH24" i="15"/>
  <c r="AI24" i="15"/>
  <c r="AJ24" i="15"/>
  <c r="AK24" i="15"/>
  <c r="AL24" i="15"/>
  <c r="AM24" i="15"/>
  <c r="AI8" i="15"/>
  <c r="AJ8" i="15"/>
  <c r="AK8" i="15"/>
  <c r="AL8" i="15"/>
  <c r="AM8" i="15"/>
  <c r="AH8" i="15"/>
  <c r="D7" i="15"/>
  <c r="E7" i="15" s="1"/>
  <c r="F7" i="15" s="1"/>
  <c r="G7" i="15" s="1"/>
  <c r="H7" i="15" s="1"/>
  <c r="I7" i="15" s="1"/>
  <c r="J7" i="15" s="1"/>
  <c r="K7" i="15" s="1"/>
  <c r="L7" i="15" s="1"/>
  <c r="M7" i="15" s="1"/>
  <c r="N7" i="15" s="1"/>
  <c r="O7" i="15" s="1"/>
  <c r="P7" i="15" s="1"/>
  <c r="Q7" i="15" s="1"/>
  <c r="R7" i="15" s="1"/>
  <c r="S7" i="15" s="1"/>
  <c r="T7" i="15" s="1"/>
  <c r="U7" i="15" s="1"/>
  <c r="V7" i="15" s="1"/>
  <c r="W7" i="15" s="1"/>
  <c r="X7" i="15" s="1"/>
  <c r="Y7" i="15" s="1"/>
  <c r="Z7" i="15" s="1"/>
  <c r="AA7" i="15" s="1"/>
  <c r="AB7" i="15" s="1"/>
  <c r="AC7" i="15" s="1"/>
  <c r="AD7" i="15" s="1"/>
  <c r="AE7" i="15" s="1"/>
  <c r="AE6" i="15" s="1"/>
  <c r="K3" i="14"/>
  <c r="G4" i="14"/>
  <c r="G5" i="14"/>
  <c r="G6" i="14"/>
  <c r="G7" i="14"/>
  <c r="G8" i="14"/>
  <c r="G9" i="14"/>
  <c r="G10" i="14"/>
  <c r="G11" i="14"/>
  <c r="G12" i="14"/>
  <c r="G13" i="14"/>
  <c r="G14" i="14"/>
  <c r="G3" i="14"/>
  <c r="E49" i="9"/>
  <c r="J49" i="9"/>
  <c r="D12" i="17" l="1"/>
  <c r="H12" i="17"/>
  <c r="G12" i="17"/>
  <c r="F12" i="17"/>
  <c r="E12" i="17"/>
  <c r="B10" i="17"/>
  <c r="C10" i="17" s="1"/>
  <c r="D10" i="17" s="1"/>
  <c r="E10" i="17" s="1"/>
  <c r="F10" i="17" s="1"/>
  <c r="G10" i="17" s="1"/>
  <c r="H10" i="17" s="1"/>
  <c r="K6" i="15"/>
  <c r="Z6" i="15"/>
  <c r="I6" i="15"/>
  <c r="P6" i="15"/>
  <c r="W6" i="15"/>
  <c r="V6" i="15"/>
  <c r="N6" i="15"/>
  <c r="F6" i="15"/>
  <c r="S6" i="15"/>
  <c r="R6" i="15"/>
  <c r="Q6" i="15"/>
  <c r="X6" i="15"/>
  <c r="G6" i="15"/>
  <c r="AC6" i="15"/>
  <c r="M6" i="15"/>
  <c r="E6" i="15"/>
  <c r="AA6" i="15"/>
  <c r="C6" i="15"/>
  <c r="J6" i="15"/>
  <c r="Y6" i="15"/>
  <c r="H6" i="15"/>
  <c r="O6" i="15"/>
  <c r="AD6" i="15"/>
  <c r="U6" i="15"/>
  <c r="AB6" i="15"/>
  <c r="T6" i="15"/>
  <c r="L6" i="15"/>
  <c r="D6" i="15"/>
  <c r="AF7" i="15"/>
  <c r="AF6" i="15" s="1"/>
  <c r="AG7" i="15"/>
  <c r="AG6" i="15" s="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30" i="21"/>
  <c r="F131" i="21"/>
  <c r="F132" i="21"/>
  <c r="F133" i="21"/>
  <c r="F134" i="21"/>
  <c r="F135" i="21"/>
  <c r="F136" i="21"/>
  <c r="F137" i="21"/>
  <c r="F138" i="21"/>
  <c r="F139" i="21"/>
  <c r="F140" i="21"/>
  <c r="F141" i="21"/>
  <c r="F142" i="21"/>
  <c r="F143" i="21"/>
  <c r="F144" i="21"/>
  <c r="F145" i="21"/>
  <c r="F146" i="21"/>
  <c r="F147" i="21"/>
  <c r="F148" i="21"/>
  <c r="F149" i="21"/>
  <c r="F150" i="21"/>
  <c r="F151" i="21"/>
  <c r="F152" i="21"/>
  <c r="F153" i="21"/>
  <c r="F154" i="21"/>
  <c r="F155" i="21"/>
  <c r="F156" i="21"/>
  <c r="F157" i="21"/>
  <c r="F158" i="21"/>
  <c r="F159" i="21"/>
  <c r="F160" i="21"/>
  <c r="F161" i="21"/>
  <c r="F162" i="21"/>
  <c r="F163" i="21"/>
  <c r="F164" i="21"/>
  <c r="F165" i="21"/>
  <c r="F166" i="21"/>
  <c r="F167" i="21"/>
  <c r="F168" i="21"/>
  <c r="F169" i="21"/>
  <c r="F170" i="21"/>
  <c r="F171" i="21"/>
  <c r="F172" i="21"/>
  <c r="F173" i="21"/>
  <c r="F174" i="21"/>
  <c r="F175" i="21"/>
  <c r="F176" i="21"/>
  <c r="F177" i="21"/>
  <c r="F178" i="21"/>
  <c r="F179" i="21"/>
  <c r="F180" i="21"/>
  <c r="F181" i="21"/>
  <c r="F182" i="21"/>
  <c r="F183" i="21"/>
  <c r="F184" i="21"/>
  <c r="F185" i="21"/>
  <c r="F186" i="21"/>
  <c r="F187" i="21"/>
  <c r="F188" i="21"/>
  <c r="F189" i="21"/>
  <c r="F190" i="21"/>
  <c r="F191" i="21"/>
  <c r="F192" i="21"/>
  <c r="F193" i="21"/>
  <c r="F194" i="21"/>
  <c r="F195" i="21"/>
  <c r="F196" i="21"/>
  <c r="F197" i="21"/>
  <c r="F198" i="21"/>
  <c r="F199" i="21"/>
  <c r="F200" i="21"/>
  <c r="F201" i="21"/>
  <c r="F202" i="21"/>
  <c r="F203" i="21"/>
  <c r="F204" i="21"/>
  <c r="F205" i="21"/>
  <c r="F206" i="21"/>
  <c r="F207" i="21"/>
  <c r="F208" i="21"/>
  <c r="F209" i="21"/>
  <c r="F210" i="21"/>
  <c r="F211" i="21"/>
  <c r="F212" i="21"/>
  <c r="F213" i="21"/>
  <c r="F214" i="21"/>
  <c r="F215" i="21"/>
  <c r="F216" i="21"/>
  <c r="F217" i="21"/>
  <c r="F218" i="21"/>
  <c r="F219" i="21"/>
  <c r="F220" i="21"/>
  <c r="F221" i="21"/>
  <c r="F222" i="21"/>
  <c r="F223" i="21"/>
  <c r="F224" i="21"/>
  <c r="F225" i="21"/>
  <c r="F226" i="21"/>
  <c r="F227" i="21"/>
  <c r="F228" i="21"/>
  <c r="F229" i="21"/>
  <c r="F230" i="21"/>
  <c r="F231" i="21"/>
  <c r="F232" i="21"/>
  <c r="F233" i="21"/>
  <c r="F234" i="21"/>
  <c r="F235" i="21"/>
  <c r="F236" i="21"/>
  <c r="F237" i="21"/>
  <c r="F238" i="21"/>
  <c r="F239" i="21"/>
  <c r="F240" i="21"/>
  <c r="F241" i="21"/>
  <c r="F242" i="21"/>
  <c r="F243" i="21"/>
  <c r="F244" i="21"/>
  <c r="F245" i="21"/>
  <c r="F246" i="21"/>
  <c r="F247" i="21"/>
  <c r="F248" i="21"/>
  <c r="F249" i="21"/>
  <c r="F250" i="21"/>
  <c r="F251" i="21"/>
  <c r="F252" i="21"/>
  <c r="F253" i="21"/>
  <c r="F254" i="21"/>
  <c r="F255" i="21"/>
  <c r="F256" i="21"/>
  <c r="F257" i="21"/>
  <c r="F258" i="21"/>
  <c r="F259" i="21"/>
  <c r="F260" i="21"/>
  <c r="F261" i="21"/>
  <c r="F262" i="21"/>
  <c r="F263" i="21"/>
  <c r="F264" i="21"/>
  <c r="F265" i="21"/>
  <c r="F266" i="21"/>
  <c r="F267" i="21"/>
  <c r="F268" i="21"/>
  <c r="F269" i="21"/>
  <c r="F270" i="21"/>
  <c r="F271" i="21"/>
  <c r="F272" i="21"/>
  <c r="F273" i="21"/>
  <c r="F274" i="21"/>
  <c r="F275" i="21"/>
  <c r="F276" i="21"/>
  <c r="F277" i="21"/>
  <c r="F278" i="21"/>
  <c r="F279" i="21"/>
  <c r="F280" i="21"/>
  <c r="F281" i="21"/>
  <c r="F282" i="21"/>
  <c r="F283" i="21"/>
  <c r="F284" i="21"/>
  <c r="F285" i="21"/>
  <c r="F286" i="21"/>
  <c r="F287" i="21"/>
  <c r="F288" i="21"/>
  <c r="F289" i="21"/>
  <c r="F290" i="21"/>
  <c r="F291" i="21"/>
  <c r="F292" i="21"/>
  <c r="F293" i="21"/>
  <c r="F294" i="21"/>
  <c r="F295" i="21"/>
  <c r="F296" i="21"/>
  <c r="F297" i="21"/>
  <c r="F298" i="21"/>
  <c r="F299" i="21"/>
  <c r="F300" i="21"/>
  <c r="F301" i="21"/>
  <c r="F302" i="21"/>
  <c r="F303" i="21"/>
  <c r="F304" i="21"/>
  <c r="F305" i="21"/>
  <c r="F306" i="21"/>
  <c r="F307" i="21"/>
  <c r="F308" i="21"/>
  <c r="F309" i="21"/>
  <c r="F310" i="21"/>
  <c r="F311" i="21"/>
  <c r="F312" i="21"/>
  <c r="F313" i="21"/>
  <c r="F314" i="21"/>
  <c r="F315" i="21"/>
  <c r="F316" i="21"/>
  <c r="F317" i="21"/>
  <c r="F318" i="21"/>
  <c r="F319" i="21"/>
  <c r="F320" i="21"/>
  <c r="F321" i="21"/>
  <c r="F322" i="21"/>
  <c r="F323" i="21"/>
  <c r="F324" i="21"/>
  <c r="F325" i="21"/>
  <c r="F326" i="21"/>
  <c r="F327" i="21"/>
  <c r="F328" i="21"/>
  <c r="F329" i="21"/>
  <c r="F330" i="21"/>
  <c r="F331" i="21"/>
  <c r="F332" i="21"/>
  <c r="F333" i="21"/>
  <c r="F334" i="21"/>
  <c r="F335" i="21"/>
  <c r="F336" i="21"/>
  <c r="F337" i="21"/>
  <c r="F338" i="21"/>
  <c r="F339" i="21"/>
  <c r="F340" i="21"/>
  <c r="F341" i="21"/>
  <c r="F342" i="21"/>
  <c r="F343" i="21"/>
  <c r="F344" i="21"/>
  <c r="F345" i="21"/>
  <c r="F346" i="21"/>
  <c r="F347" i="21"/>
  <c r="F348" i="21"/>
  <c r="F349" i="21"/>
  <c r="F350" i="21"/>
  <c r="F351" i="21"/>
  <c r="F352" i="21"/>
  <c r="F353" i="21"/>
  <c r="F354" i="21"/>
  <c r="F355" i="21"/>
  <c r="F356" i="21"/>
  <c r="F357" i="21"/>
  <c r="F358" i="21"/>
  <c r="F359" i="21"/>
  <c r="F360" i="21"/>
  <c r="F361" i="21"/>
  <c r="F362" i="21"/>
  <c r="F363" i="21"/>
  <c r="F364" i="21"/>
  <c r="F365" i="21"/>
  <c r="F366" i="21"/>
  <c r="F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346" i="21"/>
  <c r="E347" i="21"/>
  <c r="E348" i="21"/>
  <c r="E349" i="21"/>
  <c r="E350" i="21"/>
  <c r="E351" i="21"/>
  <c r="E352" i="21"/>
  <c r="E353" i="21"/>
  <c r="E354" i="21"/>
  <c r="E355" i="21"/>
  <c r="E356" i="21"/>
  <c r="E357" i="21"/>
  <c r="E358" i="21"/>
  <c r="E359" i="21"/>
  <c r="E360" i="21"/>
  <c r="E361" i="21"/>
  <c r="E362" i="21"/>
  <c r="E363" i="21"/>
  <c r="E364" i="21"/>
  <c r="E365" i="21"/>
  <c r="E366" i="21"/>
  <c r="E2" i="21"/>
  <c r="D26" i="7"/>
  <c r="D25" i="7"/>
  <c r="J24" i="7"/>
  <c r="J25" i="7"/>
  <c r="J26" i="7"/>
  <c r="J27" i="7"/>
  <c r="J28" i="7"/>
  <c r="J23" i="7"/>
  <c r="I24" i="7"/>
  <c r="I25" i="7"/>
  <c r="I26" i="7"/>
  <c r="I27" i="7"/>
  <c r="I28" i="7"/>
  <c r="I23" i="7"/>
  <c r="D21" i="7"/>
  <c r="D22" i="7" s="1"/>
  <c r="D23" i="7" s="1"/>
  <c r="K15" i="7"/>
  <c r="K16" i="7"/>
  <c r="K17" i="7"/>
  <c r="K14" i="7"/>
  <c r="E18" i="7"/>
  <c r="E17" i="7"/>
  <c r="E15" i="7"/>
  <c r="E14" i="7"/>
  <c r="E13" i="7"/>
  <c r="F20" i="6"/>
  <c r="F21" i="6"/>
  <c r="F22" i="6"/>
  <c r="F23" i="6"/>
  <c r="F24" i="6"/>
  <c r="F25" i="6"/>
  <c r="F26" i="6"/>
  <c r="F27" i="6"/>
  <c r="F28" i="6"/>
  <c r="F29" i="6"/>
  <c r="F30" i="6"/>
  <c r="F31" i="6"/>
  <c r="F32" i="6"/>
  <c r="F33" i="6"/>
  <c r="F19" i="6"/>
  <c r="E20" i="6"/>
  <c r="E21" i="6"/>
  <c r="E22" i="6"/>
  <c r="E23" i="6"/>
  <c r="E24" i="6"/>
  <c r="E25" i="6"/>
  <c r="E26" i="6"/>
  <c r="E27" i="6"/>
  <c r="E28" i="6"/>
  <c r="E29" i="6"/>
  <c r="E30" i="6"/>
  <c r="E31" i="6"/>
  <c r="E32" i="6"/>
  <c r="E33" i="6"/>
  <c r="E19" i="6"/>
  <c r="D20" i="6"/>
  <c r="D21" i="6"/>
  <c r="D22" i="6"/>
  <c r="D23" i="6"/>
  <c r="D24" i="6"/>
  <c r="D25" i="6"/>
  <c r="D26" i="6"/>
  <c r="D27" i="6"/>
  <c r="D28" i="6"/>
  <c r="D29" i="6"/>
  <c r="D30" i="6"/>
  <c r="D31" i="6"/>
  <c r="D32" i="6"/>
  <c r="D33" i="6"/>
  <c r="D19" i="6"/>
  <c r="C20" i="6"/>
  <c r="C21" i="6"/>
  <c r="C22" i="6"/>
  <c r="C23" i="6"/>
  <c r="C24" i="6"/>
  <c r="C25" i="6"/>
  <c r="C26" i="6"/>
  <c r="C27" i="6"/>
  <c r="C28" i="6"/>
  <c r="C29" i="6"/>
  <c r="C30" i="6"/>
  <c r="C31" i="6"/>
  <c r="C32" i="6"/>
  <c r="C33" i="6"/>
  <c r="C19" i="6"/>
  <c r="J20" i="6"/>
  <c r="J21" i="6"/>
  <c r="J22" i="6"/>
  <c r="J23" i="6"/>
  <c r="J24" i="6"/>
  <c r="J25" i="6"/>
  <c r="J26" i="6"/>
  <c r="J27" i="6"/>
  <c r="J28" i="6"/>
  <c r="J29" i="6"/>
  <c r="J30" i="6"/>
  <c r="J31" i="6"/>
  <c r="J32" i="6"/>
  <c r="J33" i="6"/>
  <c r="J19" i="6"/>
  <c r="I20" i="6"/>
  <c r="I21" i="6"/>
  <c r="I22" i="6"/>
  <c r="I23" i="6"/>
  <c r="I24" i="6"/>
  <c r="I25" i="6"/>
  <c r="I26" i="6"/>
  <c r="I27" i="6"/>
  <c r="I28" i="6"/>
  <c r="I29" i="6"/>
  <c r="I30" i="6"/>
  <c r="I31" i="6"/>
  <c r="I32" i="6"/>
  <c r="I33" i="6"/>
  <c r="I19" i="6"/>
  <c r="B20" i="6"/>
  <c r="B21" i="6"/>
  <c r="B22" i="6"/>
  <c r="B23" i="6"/>
  <c r="B24" i="6"/>
  <c r="B25" i="6"/>
  <c r="B26" i="6"/>
  <c r="B27" i="6"/>
  <c r="B28" i="6"/>
  <c r="B29" i="6"/>
  <c r="B30" i="6"/>
  <c r="B31" i="6"/>
  <c r="B32" i="6"/>
  <c r="B33" i="6"/>
  <c r="B19" i="6"/>
  <c r="D2" i="18"/>
  <c r="J25" i="5"/>
  <c r="J26" i="5"/>
  <c r="J27" i="5"/>
  <c r="J28" i="5"/>
  <c r="J29" i="5"/>
  <c r="J24" i="5"/>
  <c r="I25" i="5"/>
  <c r="I26" i="5"/>
  <c r="I27" i="5"/>
  <c r="I28" i="5"/>
  <c r="I29" i="5"/>
  <c r="I24" i="5"/>
  <c r="H25" i="5"/>
  <c r="H26" i="5"/>
  <c r="H27" i="5"/>
  <c r="H28" i="5"/>
  <c r="H29" i="5"/>
  <c r="H24" i="5"/>
  <c r="G25" i="5"/>
  <c r="G26" i="5"/>
  <c r="G27" i="5"/>
  <c r="G28" i="5"/>
  <c r="G29" i="5"/>
  <c r="G24" i="5"/>
  <c r="F25" i="5"/>
  <c r="F26" i="5"/>
  <c r="F27" i="5"/>
  <c r="F28" i="5"/>
  <c r="F29" i="5"/>
  <c r="F24" i="5"/>
  <c r="D11" i="5"/>
  <c r="C8" i="5"/>
  <c r="M18" i="3"/>
  <c r="M19" i="3"/>
  <c r="M20" i="3"/>
  <c r="M21" i="3"/>
  <c r="M22" i="3"/>
  <c r="M23" i="3"/>
  <c r="M24" i="3"/>
  <c r="M25" i="3"/>
  <c r="M17" i="3"/>
  <c r="I18" i="3"/>
  <c r="I19" i="3"/>
  <c r="I20" i="3"/>
  <c r="I21" i="3"/>
  <c r="I22" i="3"/>
  <c r="I23" i="3"/>
  <c r="I24" i="3"/>
  <c r="I25" i="3"/>
  <c r="I17" i="3"/>
  <c r="D18" i="3"/>
  <c r="D19" i="3"/>
  <c r="D20" i="3"/>
  <c r="D21" i="3"/>
  <c r="D22" i="3"/>
  <c r="D23" i="3"/>
  <c r="D24" i="3"/>
  <c r="D25" i="3"/>
  <c r="D17" i="3"/>
  <c r="I11" i="3"/>
  <c r="D11" i="3"/>
  <c r="C8" i="3"/>
  <c r="C366" i="21"/>
  <c r="C365" i="21"/>
  <c r="C364" i="21"/>
  <c r="C363" i="21"/>
  <c r="C362" i="21"/>
  <c r="C361" i="21"/>
  <c r="C360" i="21"/>
  <c r="C359" i="21"/>
  <c r="C358" i="21"/>
  <c r="C357" i="21"/>
  <c r="C356" i="21"/>
  <c r="C355" i="21"/>
  <c r="C354" i="21"/>
  <c r="C353" i="21"/>
  <c r="C352" i="21"/>
  <c r="C351" i="21"/>
  <c r="C350" i="21"/>
  <c r="C349" i="21"/>
  <c r="C348" i="21"/>
  <c r="C347" i="21"/>
  <c r="C346" i="21"/>
  <c r="C345" i="21"/>
  <c r="C344" i="21"/>
  <c r="C343" i="21"/>
  <c r="C342" i="21"/>
  <c r="C341" i="21"/>
  <c r="C340" i="21"/>
  <c r="C339" i="21"/>
  <c r="C338" i="21"/>
  <c r="C337" i="21"/>
  <c r="C336" i="21"/>
  <c r="C335" i="21"/>
  <c r="C334" i="21"/>
  <c r="C333" i="21"/>
  <c r="C332" i="21"/>
  <c r="C331" i="21"/>
  <c r="C330" i="21"/>
  <c r="C329" i="21"/>
  <c r="C328" i="21"/>
  <c r="C327" i="21"/>
  <c r="C326" i="21"/>
  <c r="C325" i="21"/>
  <c r="C324" i="21"/>
  <c r="C323" i="21"/>
  <c r="C322" i="21"/>
  <c r="C321" i="21"/>
  <c r="C320" i="21"/>
  <c r="C319" i="21"/>
  <c r="C318" i="21"/>
  <c r="C317" i="21"/>
  <c r="C316" i="21"/>
  <c r="C315" i="21"/>
  <c r="C314" i="21"/>
  <c r="C313" i="21"/>
  <c r="C312" i="21"/>
  <c r="C311" i="21"/>
  <c r="C310" i="21"/>
  <c r="C309" i="21"/>
  <c r="C308" i="21"/>
  <c r="C307" i="21"/>
  <c r="C306" i="21"/>
  <c r="C305" i="21"/>
  <c r="C304" i="21"/>
  <c r="C303" i="21"/>
  <c r="C302" i="21"/>
  <c r="C301" i="21"/>
  <c r="C300" i="21"/>
  <c r="C299" i="21"/>
  <c r="C298" i="21"/>
  <c r="C297" i="21"/>
  <c r="C296" i="21"/>
  <c r="C295" i="21"/>
  <c r="C294" i="21"/>
  <c r="C293" i="21"/>
  <c r="C292" i="21"/>
  <c r="C291" i="21"/>
  <c r="C290" i="21"/>
  <c r="C289" i="21"/>
  <c r="C288" i="21"/>
  <c r="C287" i="21"/>
  <c r="C286" i="21"/>
  <c r="C285" i="21"/>
  <c r="C284" i="21"/>
  <c r="C283" i="21"/>
  <c r="C282" i="21"/>
  <c r="C281" i="21"/>
  <c r="C280" i="21"/>
  <c r="C279" i="21"/>
  <c r="C278" i="21"/>
  <c r="C277" i="21"/>
  <c r="C276" i="21"/>
  <c r="C275" i="21"/>
  <c r="C274"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9" i="21"/>
  <c r="C158" i="21"/>
  <c r="C157" i="21"/>
  <c r="C156" i="21"/>
  <c r="C155" i="21"/>
  <c r="C154" i="21"/>
  <c r="C153" i="21"/>
  <c r="C152" i="21"/>
  <c r="C151" i="21"/>
  <c r="C150" i="21"/>
  <c r="C149" i="21"/>
  <c r="C148" i="21"/>
  <c r="C147" i="21"/>
  <c r="C146" i="21"/>
  <c r="C145" i="21"/>
  <c r="C144" i="21"/>
  <c r="C143" i="21"/>
  <c r="C142" i="21"/>
  <c r="C141" i="21"/>
  <c r="C140" i="21"/>
  <c r="C139" i="21"/>
  <c r="C138" i="21"/>
  <c r="C137" i="21"/>
  <c r="C136" i="21"/>
  <c r="C135" i="21"/>
  <c r="C134" i="21"/>
  <c r="C133" i="21"/>
  <c r="C132" i="21"/>
  <c r="C131" i="21"/>
  <c r="C130" i="21"/>
  <c r="C129" i="21"/>
  <c r="C128" i="21"/>
  <c r="C127" i="21"/>
  <c r="C126" i="21"/>
  <c r="C125" i="21"/>
  <c r="C124" i="21"/>
  <c r="C123" i="21"/>
  <c r="C122" i="21"/>
  <c r="C121"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2" i="21"/>
  <c r="C2" i="14"/>
  <c r="F5" i="14"/>
  <c r="F6" i="14"/>
  <c r="F7" i="14"/>
  <c r="F8" i="14"/>
  <c r="F9" i="14"/>
  <c r="F10" i="14"/>
  <c r="F11" i="14"/>
  <c r="F12" i="14"/>
  <c r="F13" i="14"/>
  <c r="F14" i="14"/>
  <c r="F3" i="14"/>
  <c r="F4" i="14"/>
  <c r="B11" i="17" l="1"/>
  <c r="C11" i="17" s="1"/>
  <c r="D11" i="17" s="1"/>
  <c r="E11" i="17" s="1"/>
  <c r="F11" i="17" s="1"/>
  <c r="G11" i="17" s="1"/>
  <c r="H11" i="17" s="1"/>
  <c r="B12" i="17"/>
  <c r="B2" i="18"/>
  <c r="C2" i="18" s="1"/>
  <c r="K15" i="10" l="1"/>
  <c r="J18" i="10"/>
  <c r="J17" i="10"/>
  <c r="J15" i="10"/>
  <c r="K18" i="10"/>
  <c r="K17" i="10"/>
  <c r="J23" i="10"/>
  <c r="J24" i="10"/>
  <c r="J25" i="10"/>
  <c r="J26" i="10"/>
  <c r="J22" i="10"/>
  <c r="K22" i="10" l="1"/>
  <c r="K23" i="10" l="1"/>
  <c r="K24" i="10"/>
  <c r="K25" i="10"/>
  <c r="K26" i="10"/>
  <c r="A2" i="16" l="1"/>
  <c r="D12" i="16" s="1"/>
  <c r="C1462" i="14"/>
  <c r="C1461" i="14"/>
  <c r="C1460" i="14"/>
  <c r="C1459" i="14"/>
  <c r="C1458" i="14"/>
  <c r="C1457" i="14"/>
  <c r="C1456" i="14"/>
  <c r="C1455" i="14"/>
  <c r="C1454" i="14"/>
  <c r="C1453" i="14"/>
  <c r="C1452" i="14"/>
  <c r="C1451" i="14"/>
  <c r="C1450" i="14"/>
  <c r="C1449" i="14"/>
  <c r="C1448" i="14"/>
  <c r="C1447" i="14"/>
  <c r="C1446" i="14"/>
  <c r="C1445" i="14"/>
  <c r="C1444" i="14"/>
  <c r="C1443" i="14"/>
  <c r="C1442" i="14"/>
  <c r="C1441" i="14"/>
  <c r="C1440" i="14"/>
  <c r="C1439" i="14"/>
  <c r="C1438" i="14"/>
  <c r="C1437" i="14"/>
  <c r="C1436" i="14"/>
  <c r="C1435" i="14"/>
  <c r="C1434" i="14"/>
  <c r="C1433" i="14"/>
  <c r="C1432" i="14"/>
  <c r="C1431" i="14"/>
  <c r="C1430" i="14"/>
  <c r="C1429" i="14"/>
  <c r="C1428" i="14"/>
  <c r="C1427" i="14"/>
  <c r="C1426" i="14"/>
  <c r="C1425" i="14"/>
  <c r="C1424" i="14"/>
  <c r="C1423" i="14"/>
  <c r="C1422" i="14"/>
  <c r="C1421" i="14"/>
  <c r="C1420" i="14"/>
  <c r="C1419" i="14"/>
  <c r="C1418" i="14"/>
  <c r="C1417" i="14"/>
  <c r="C1416" i="14"/>
  <c r="C1415" i="14"/>
  <c r="C1414" i="14"/>
  <c r="C1413" i="14"/>
  <c r="C1412" i="14"/>
  <c r="C1411" i="14"/>
  <c r="C1410" i="14"/>
  <c r="C1409" i="14"/>
  <c r="C1408" i="14"/>
  <c r="C1407" i="14"/>
  <c r="C1406" i="14"/>
  <c r="C1405" i="14"/>
  <c r="C1404" i="14"/>
  <c r="C1403" i="14"/>
  <c r="C1402" i="14"/>
  <c r="C1401" i="14"/>
  <c r="C1400" i="14"/>
  <c r="C1399" i="14"/>
  <c r="C1398" i="14"/>
  <c r="C1397" i="14"/>
  <c r="C1396" i="14"/>
  <c r="C1395" i="14"/>
  <c r="C1394" i="14"/>
  <c r="C1393" i="14"/>
  <c r="C1392" i="14"/>
  <c r="C1391" i="14"/>
  <c r="C1390" i="14"/>
  <c r="C1389" i="14"/>
  <c r="C1388" i="14"/>
  <c r="C1387" i="14"/>
  <c r="C1386" i="14"/>
  <c r="C1385" i="14"/>
  <c r="C1384" i="14"/>
  <c r="C1383" i="14"/>
  <c r="C1382" i="14"/>
  <c r="C1381" i="14"/>
  <c r="C1380" i="14"/>
  <c r="C1379" i="14"/>
  <c r="C1378" i="14"/>
  <c r="C1377" i="14"/>
  <c r="C1376" i="14"/>
  <c r="C1375" i="14"/>
  <c r="C1374" i="14"/>
  <c r="C1373" i="14"/>
  <c r="C1372" i="14"/>
  <c r="C1371" i="14"/>
  <c r="C1370" i="14"/>
  <c r="C1369" i="14"/>
  <c r="C1368" i="14"/>
  <c r="C1367" i="14"/>
  <c r="C1366" i="14"/>
  <c r="C1365" i="14"/>
  <c r="C1364" i="14"/>
  <c r="C1363" i="14"/>
  <c r="C1362" i="14"/>
  <c r="C1361" i="14"/>
  <c r="C1360" i="14"/>
  <c r="C1359" i="14"/>
  <c r="C1358" i="14"/>
  <c r="C1357" i="14"/>
  <c r="C1356" i="14"/>
  <c r="C1355" i="14"/>
  <c r="C1354" i="14"/>
  <c r="C1353" i="14"/>
  <c r="C1352" i="14"/>
  <c r="C1351" i="14"/>
  <c r="C1350" i="14"/>
  <c r="C1349" i="14"/>
  <c r="C1348" i="14"/>
  <c r="C1347" i="14"/>
  <c r="C1346" i="14"/>
  <c r="C1345" i="14"/>
  <c r="C1344" i="14"/>
  <c r="C1343" i="14"/>
  <c r="C1342" i="14"/>
  <c r="C1341" i="14"/>
  <c r="C1340" i="14"/>
  <c r="C1339" i="14"/>
  <c r="C1338" i="14"/>
  <c r="C1337" i="14"/>
  <c r="C1336" i="14"/>
  <c r="C1335" i="14"/>
  <c r="C1334" i="14"/>
  <c r="C1333" i="14"/>
  <c r="C1332" i="14"/>
  <c r="C1331" i="14"/>
  <c r="C1330" i="14"/>
  <c r="C1329" i="14"/>
  <c r="C1328" i="14"/>
  <c r="C1327" i="14"/>
  <c r="C1326" i="14"/>
  <c r="C1325" i="14"/>
  <c r="C1324" i="14"/>
  <c r="C1323" i="14"/>
  <c r="C1322" i="14"/>
  <c r="C1321" i="14"/>
  <c r="C1320" i="14"/>
  <c r="C1319" i="14"/>
  <c r="C1318" i="14"/>
  <c r="C1317" i="14"/>
  <c r="C1316" i="14"/>
  <c r="C1315" i="14"/>
  <c r="C1314" i="14"/>
  <c r="C1313" i="14"/>
  <c r="C1312" i="14"/>
  <c r="C1311" i="14"/>
  <c r="C1310" i="14"/>
  <c r="C1309" i="14"/>
  <c r="C1308" i="14"/>
  <c r="C1307" i="14"/>
  <c r="C1306" i="14"/>
  <c r="C1305" i="14"/>
  <c r="C1304" i="14"/>
  <c r="C1303" i="14"/>
  <c r="C1302" i="14"/>
  <c r="C1301" i="14"/>
  <c r="C1300" i="14"/>
  <c r="C1299" i="14"/>
  <c r="C1298" i="14"/>
  <c r="C1297" i="14"/>
  <c r="C1296" i="14"/>
  <c r="C1295" i="14"/>
  <c r="C1294" i="14"/>
  <c r="C1293" i="14"/>
  <c r="C1292" i="14"/>
  <c r="C1291" i="14"/>
  <c r="C1290" i="14"/>
  <c r="C1289" i="14"/>
  <c r="C1288" i="14"/>
  <c r="C1287" i="14"/>
  <c r="C1286" i="14"/>
  <c r="C1285" i="14"/>
  <c r="C1284" i="14"/>
  <c r="C1283" i="14"/>
  <c r="C1282" i="14"/>
  <c r="C1281" i="14"/>
  <c r="C1280" i="14"/>
  <c r="C1279" i="14"/>
  <c r="C1278" i="14"/>
  <c r="C1277" i="14"/>
  <c r="C1276" i="14"/>
  <c r="C1275" i="14"/>
  <c r="C1274" i="14"/>
  <c r="C1273" i="14"/>
  <c r="C1272" i="14"/>
  <c r="C1271" i="14"/>
  <c r="C1270" i="14"/>
  <c r="C1269" i="14"/>
  <c r="C1268" i="14"/>
  <c r="C1267" i="14"/>
  <c r="C1266" i="14"/>
  <c r="C1265" i="14"/>
  <c r="C1264" i="14"/>
  <c r="C1263" i="14"/>
  <c r="C1262" i="14"/>
  <c r="C1261" i="14"/>
  <c r="C1260" i="14"/>
  <c r="C1259" i="14"/>
  <c r="C1258" i="14"/>
  <c r="C1257" i="14"/>
  <c r="C1256" i="14"/>
  <c r="C1255" i="14"/>
  <c r="C1254" i="14"/>
  <c r="C1253" i="14"/>
  <c r="C1252" i="14"/>
  <c r="C1251" i="14"/>
  <c r="C1250" i="14"/>
  <c r="C1249" i="14"/>
  <c r="C1248" i="14"/>
  <c r="C1247" i="14"/>
  <c r="C1246" i="14"/>
  <c r="C1245" i="14"/>
  <c r="C1244" i="14"/>
  <c r="C1243" i="14"/>
  <c r="C1242" i="14"/>
  <c r="C1241" i="14"/>
  <c r="C1240" i="14"/>
  <c r="C1239" i="14"/>
  <c r="C1238" i="14"/>
  <c r="C1237" i="14"/>
  <c r="C1236" i="14"/>
  <c r="C1235" i="14"/>
  <c r="C1234" i="14"/>
  <c r="C1233" i="14"/>
  <c r="C1232" i="14"/>
  <c r="C1231" i="14"/>
  <c r="C1230" i="14"/>
  <c r="C1229" i="14"/>
  <c r="C1228" i="14"/>
  <c r="C1227" i="14"/>
  <c r="C1226" i="14"/>
  <c r="C1225" i="14"/>
  <c r="C1224" i="14"/>
  <c r="C1223" i="14"/>
  <c r="C1222" i="14"/>
  <c r="C1221" i="14"/>
  <c r="C1220" i="14"/>
  <c r="C1219" i="14"/>
  <c r="C1218" i="14"/>
  <c r="C1217" i="14"/>
  <c r="C1216" i="14"/>
  <c r="C1215" i="14"/>
  <c r="C1214" i="14"/>
  <c r="C1213" i="14"/>
  <c r="C1212" i="14"/>
  <c r="C1211" i="14"/>
  <c r="C1210" i="14"/>
  <c r="C1209" i="14"/>
  <c r="C1208" i="14"/>
  <c r="C1207" i="14"/>
  <c r="C1206" i="14"/>
  <c r="C1205" i="14"/>
  <c r="C1204" i="14"/>
  <c r="C1203" i="14"/>
  <c r="C1202" i="14"/>
  <c r="C1201" i="14"/>
  <c r="C1200" i="14"/>
  <c r="C1199" i="14"/>
  <c r="C1198" i="14"/>
  <c r="C1197" i="14"/>
  <c r="C1196" i="14"/>
  <c r="C1195" i="14"/>
  <c r="C1194" i="14"/>
  <c r="C1193" i="14"/>
  <c r="C1192" i="14"/>
  <c r="C1191" i="14"/>
  <c r="C1190" i="14"/>
  <c r="C1189" i="14"/>
  <c r="C1188" i="14"/>
  <c r="C1187" i="14"/>
  <c r="C1186" i="14"/>
  <c r="C1185" i="14"/>
  <c r="C1184" i="14"/>
  <c r="C1183" i="14"/>
  <c r="C1182" i="14"/>
  <c r="C1181" i="14"/>
  <c r="C1180" i="14"/>
  <c r="C1179" i="14"/>
  <c r="C1178" i="14"/>
  <c r="C1177" i="14"/>
  <c r="C1176" i="14"/>
  <c r="C1175" i="14"/>
  <c r="C1174" i="14"/>
  <c r="C1173" i="14"/>
  <c r="C1172" i="14"/>
  <c r="C1171" i="14"/>
  <c r="C1170" i="14"/>
  <c r="C1169" i="14"/>
  <c r="C1168" i="14"/>
  <c r="C1167" i="14"/>
  <c r="C1166" i="14"/>
  <c r="C1165" i="14"/>
  <c r="C1164" i="14"/>
  <c r="C1163" i="14"/>
  <c r="C1162" i="14"/>
  <c r="C1161" i="14"/>
  <c r="C1160" i="14"/>
  <c r="C1159" i="14"/>
  <c r="C1158" i="14"/>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C1016" i="14"/>
  <c r="C1015" i="14"/>
  <c r="C1014" i="14"/>
  <c r="C1013" i="14"/>
  <c r="C1012" i="14"/>
  <c r="C1011" i="14"/>
  <c r="C1010" i="14"/>
  <c r="C1009" i="14"/>
  <c r="C1008" i="14"/>
  <c r="C1007" i="14"/>
  <c r="C1006" i="14"/>
  <c r="C1005" i="14"/>
  <c r="C1004" i="14"/>
  <c r="C1003" i="14"/>
  <c r="C1002" i="14"/>
  <c r="C1001" i="14"/>
  <c r="C1000" i="14"/>
  <c r="C999" i="14"/>
  <c r="C998" i="14"/>
  <c r="C997" i="14"/>
  <c r="C996" i="14"/>
  <c r="C995" i="14"/>
  <c r="C994" i="14"/>
  <c r="C993" i="14"/>
  <c r="C992" i="14"/>
  <c r="C991" i="14"/>
  <c r="C990" i="14"/>
  <c r="C989" i="14"/>
  <c r="C988" i="14"/>
  <c r="C987" i="14"/>
  <c r="C986" i="14"/>
  <c r="C985" i="14"/>
  <c r="C984" i="14"/>
  <c r="C983" i="14"/>
  <c r="C982" i="14"/>
  <c r="C981" i="14"/>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C863" i="14"/>
  <c r="C862" i="14"/>
  <c r="C861" i="14"/>
  <c r="C860" i="14"/>
  <c r="C859" i="14"/>
  <c r="C858" i="14"/>
  <c r="C857" i="14"/>
  <c r="C856" i="14"/>
  <c r="C855" i="14"/>
  <c r="C854" i="14"/>
  <c r="C853" i="14"/>
  <c r="C852" i="14"/>
  <c r="C851" i="14"/>
  <c r="C850" i="14"/>
  <c r="C849" i="14"/>
  <c r="C848" i="14"/>
  <c r="C847" i="14"/>
  <c r="C846" i="14"/>
  <c r="C845" i="14"/>
  <c r="C844" i="14"/>
  <c r="C843" i="14"/>
  <c r="C842" i="14"/>
  <c r="C841" i="14"/>
  <c r="C840" i="14"/>
  <c r="C839" i="14"/>
  <c r="C838" i="14"/>
  <c r="C837" i="14"/>
  <c r="C836" i="14"/>
  <c r="C835" i="14"/>
  <c r="C834" i="14"/>
  <c r="C833" i="14"/>
  <c r="C832" i="14"/>
  <c r="C831" i="14"/>
  <c r="C830" i="14"/>
  <c r="C829" i="14"/>
  <c r="C828" i="14"/>
  <c r="C827" i="14"/>
  <c r="C826" i="14"/>
  <c r="C825" i="14"/>
  <c r="C824" i="14"/>
  <c r="C823" i="14"/>
  <c r="C822" i="14"/>
  <c r="C821" i="14"/>
  <c r="C820" i="14"/>
  <c r="C819" i="14"/>
  <c r="C818" i="14"/>
  <c r="C817" i="14"/>
  <c r="C816" i="14"/>
  <c r="C815" i="14"/>
  <c r="C814" i="14"/>
  <c r="C813" i="14"/>
  <c r="C812" i="14"/>
  <c r="C811" i="14"/>
  <c r="C810" i="14"/>
  <c r="C809" i="14"/>
  <c r="C808" i="14"/>
  <c r="C807" i="14"/>
  <c r="C806" i="14"/>
  <c r="C805" i="14"/>
  <c r="C804" i="14"/>
  <c r="C803" i="14"/>
  <c r="C802" i="14"/>
  <c r="C801" i="14"/>
  <c r="C800" i="14"/>
  <c r="C799" i="14"/>
  <c r="C798" i="14"/>
  <c r="C797" i="14"/>
  <c r="C796" i="14"/>
  <c r="C795" i="14"/>
  <c r="C794" i="14"/>
  <c r="C793" i="14"/>
  <c r="C792" i="14"/>
  <c r="C791" i="14"/>
  <c r="C790" i="14"/>
  <c r="C789" i="14"/>
  <c r="C788" i="14"/>
  <c r="C787" i="14"/>
  <c r="C786" i="14"/>
  <c r="C785" i="14"/>
  <c r="C784" i="14"/>
  <c r="C783" i="14"/>
  <c r="C782" i="14"/>
  <c r="C781" i="14"/>
  <c r="C780" i="14"/>
  <c r="C779" i="14"/>
  <c r="C778" i="14"/>
  <c r="C777" i="14"/>
  <c r="C776" i="14"/>
  <c r="C775" i="14"/>
  <c r="C774" i="14"/>
  <c r="C773" i="14"/>
  <c r="C772" i="14"/>
  <c r="C771" i="14"/>
  <c r="C770" i="14"/>
  <c r="C769" i="14"/>
  <c r="C768" i="14"/>
  <c r="C767" i="14"/>
  <c r="C766" i="14"/>
  <c r="C765" i="14"/>
  <c r="C764" i="14"/>
  <c r="C763" i="14"/>
  <c r="C762" i="14"/>
  <c r="C761" i="14"/>
  <c r="C760" i="14"/>
  <c r="C759" i="14"/>
  <c r="C758" i="14"/>
  <c r="C757" i="14"/>
  <c r="C756" i="14"/>
  <c r="C755" i="14"/>
  <c r="C754" i="14"/>
  <c r="C753" i="14"/>
  <c r="C752" i="14"/>
  <c r="C751" i="14"/>
  <c r="C750" i="14"/>
  <c r="C749" i="14"/>
  <c r="C748" i="14"/>
  <c r="C747" i="14"/>
  <c r="C746" i="14"/>
  <c r="C745" i="14"/>
  <c r="C744" i="14"/>
  <c r="C743" i="14"/>
  <c r="C742" i="14"/>
  <c r="C741" i="14"/>
  <c r="C740" i="14"/>
  <c r="C739" i="14"/>
  <c r="C738" i="14"/>
  <c r="C737" i="14"/>
  <c r="C736" i="14"/>
  <c r="C735" i="14"/>
  <c r="C734" i="14"/>
  <c r="C733" i="14"/>
  <c r="C732" i="14"/>
  <c r="C731" i="14"/>
  <c r="C730" i="14"/>
  <c r="C729" i="14"/>
  <c r="C728" i="14"/>
  <c r="C727" i="14"/>
  <c r="C726" i="14"/>
  <c r="C725" i="14"/>
  <c r="C724" i="14"/>
  <c r="C723" i="14"/>
  <c r="C722" i="14"/>
  <c r="C721" i="14"/>
  <c r="C720" i="14"/>
  <c r="C719" i="14"/>
  <c r="C718" i="14"/>
  <c r="C717" i="14"/>
  <c r="C716" i="14"/>
  <c r="C715" i="14"/>
  <c r="C714" i="14"/>
  <c r="C713" i="14"/>
  <c r="C712" i="14"/>
  <c r="C711" i="14"/>
  <c r="C710" i="14"/>
  <c r="C709" i="14"/>
  <c r="C708" i="14"/>
  <c r="C707" i="14"/>
  <c r="C706" i="14"/>
  <c r="C705" i="14"/>
  <c r="C704" i="14"/>
  <c r="C703" i="14"/>
  <c r="C702" i="14"/>
  <c r="C701" i="14"/>
  <c r="C700" i="14"/>
  <c r="C699" i="14"/>
  <c r="C698" i="14"/>
  <c r="C697" i="14"/>
  <c r="C696" i="14"/>
  <c r="C695" i="14"/>
  <c r="C694" i="14"/>
  <c r="C693" i="14"/>
  <c r="C692" i="14"/>
  <c r="C691" i="14"/>
  <c r="C690" i="14"/>
  <c r="C689" i="14"/>
  <c r="C688" i="14"/>
  <c r="C687" i="14"/>
  <c r="C686" i="14"/>
  <c r="C685" i="14"/>
  <c r="C684" i="14"/>
  <c r="C683" i="14"/>
  <c r="C682" i="14"/>
  <c r="C681" i="14"/>
  <c r="C680" i="14"/>
  <c r="C679" i="14"/>
  <c r="C678" i="14"/>
  <c r="C677" i="14"/>
  <c r="C676" i="14"/>
  <c r="C675" i="14"/>
  <c r="C674" i="14"/>
  <c r="C673" i="14"/>
  <c r="C672" i="14"/>
  <c r="C671" i="14"/>
  <c r="C670" i="14"/>
  <c r="C669" i="14"/>
  <c r="C668" i="14"/>
  <c r="C667" i="14"/>
  <c r="C666" i="14"/>
  <c r="C665" i="14"/>
  <c r="C664" i="14"/>
  <c r="C663" i="14"/>
  <c r="C662" i="14"/>
  <c r="C661" i="14"/>
  <c r="C660" i="14"/>
  <c r="C659" i="14"/>
  <c r="C658" i="14"/>
  <c r="C657" i="14"/>
  <c r="C656" i="14"/>
  <c r="C655" i="14"/>
  <c r="C654" i="14"/>
  <c r="C653" i="14"/>
  <c r="C652" i="14"/>
  <c r="C651" i="14"/>
  <c r="C650" i="14"/>
  <c r="C649" i="14"/>
  <c r="C648" i="14"/>
  <c r="C647" i="14"/>
  <c r="C646" i="14"/>
  <c r="C645" i="14"/>
  <c r="C644" i="14"/>
  <c r="C643" i="14"/>
  <c r="C642" i="14"/>
  <c r="C641" i="14"/>
  <c r="C640" i="14"/>
  <c r="C639" i="14"/>
  <c r="C638" i="14"/>
  <c r="C637" i="14"/>
  <c r="C636" i="14"/>
  <c r="C635" i="14"/>
  <c r="C634" i="14"/>
  <c r="C633" i="14"/>
  <c r="C632" i="14"/>
  <c r="C631" i="14"/>
  <c r="C630" i="14"/>
  <c r="C629" i="14"/>
  <c r="C628" i="14"/>
  <c r="C627" i="14"/>
  <c r="C626" i="14"/>
  <c r="C625" i="14"/>
  <c r="C624" i="14"/>
  <c r="C623" i="14"/>
  <c r="C622" i="14"/>
  <c r="C621" i="14"/>
  <c r="C620" i="14"/>
  <c r="C619" i="14"/>
  <c r="C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C574" i="14"/>
  <c r="C573" i="14"/>
  <c r="C572" i="14"/>
  <c r="C571" i="14"/>
  <c r="C570" i="14"/>
  <c r="C569" i="14"/>
  <c r="C568" i="14"/>
  <c r="C567" i="14"/>
  <c r="C566" i="14"/>
  <c r="C565" i="14"/>
  <c r="C564" i="14"/>
  <c r="C563" i="14"/>
  <c r="C562" i="14"/>
  <c r="C561" i="14"/>
  <c r="C560" i="14"/>
  <c r="C559" i="14"/>
  <c r="C558" i="14"/>
  <c r="C557" i="14"/>
  <c r="C556" i="14"/>
  <c r="C555" i="14"/>
  <c r="C554" i="14"/>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C508" i="14"/>
  <c r="C507" i="14"/>
  <c r="C506" i="14"/>
  <c r="C505" i="14"/>
  <c r="C504" i="14"/>
  <c r="C503" i="14"/>
  <c r="C502" i="14"/>
  <c r="C501" i="14"/>
  <c r="C500" i="14"/>
  <c r="C499" i="14"/>
  <c r="C498" i="14"/>
  <c r="C497" i="14"/>
  <c r="C496" i="14"/>
  <c r="C495" i="14"/>
  <c r="C494" i="14"/>
  <c r="C493" i="14"/>
  <c r="C492" i="14"/>
  <c r="C491" i="14"/>
  <c r="C490" i="14"/>
  <c r="C489" i="14"/>
  <c r="C488" i="14"/>
  <c r="C487" i="14"/>
  <c r="C486" i="14"/>
  <c r="C485" i="14"/>
  <c r="C484" i="14"/>
  <c r="C483" i="14"/>
  <c r="C482" i="14"/>
  <c r="C481" i="14"/>
  <c r="C480" i="14"/>
  <c r="C479" i="14"/>
  <c r="C478" i="14"/>
  <c r="C477" i="14"/>
  <c r="C476" i="14"/>
  <c r="C475" i="14"/>
  <c r="C474" i="14"/>
  <c r="C473" i="14"/>
  <c r="C472" i="14"/>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C354" i="14"/>
  <c r="C353" i="14"/>
  <c r="C352" i="14"/>
  <c r="C351" i="14"/>
  <c r="C350" i="14"/>
  <c r="C349" i="14"/>
  <c r="C348" i="14"/>
  <c r="C347" i="14"/>
  <c r="C346" i="14"/>
  <c r="C345" i="14"/>
  <c r="C344" i="14"/>
  <c r="C343" i="14"/>
  <c r="C342" i="14"/>
  <c r="C341" i="14"/>
  <c r="C340" i="14"/>
  <c r="C339" i="14"/>
  <c r="C338" i="14"/>
  <c r="C337" i="14"/>
  <c r="C336" i="14"/>
  <c r="C335" i="14"/>
  <c r="C334" i="14"/>
  <c r="C333" i="14"/>
  <c r="C332" i="14"/>
  <c r="C331" i="14"/>
  <c r="C330" i="14"/>
  <c r="C329" i="14"/>
  <c r="C328" i="14"/>
  <c r="C327" i="14"/>
  <c r="C326" i="14"/>
  <c r="C325" i="14"/>
  <c r="C324" i="14"/>
  <c r="C323" i="14"/>
  <c r="C322" i="14"/>
  <c r="C321" i="14"/>
  <c r="C320" i="14"/>
  <c r="C319" i="14"/>
  <c r="C318" i="14"/>
  <c r="C317" i="14"/>
  <c r="C316" i="14"/>
  <c r="C315" i="14"/>
  <c r="C314" i="14"/>
  <c r="C313" i="14"/>
  <c r="C312" i="14"/>
  <c r="C311" i="14"/>
  <c r="C310" i="14"/>
  <c r="C309" i="14"/>
  <c r="C308" i="14"/>
  <c r="C307" i="14"/>
  <c r="C306" i="14"/>
  <c r="C305" i="14"/>
  <c r="C304" i="14"/>
  <c r="C303" i="14"/>
  <c r="C302" i="14"/>
  <c r="C301" i="14"/>
  <c r="C300" i="14"/>
  <c r="C299" i="14"/>
  <c r="C298" i="14"/>
  <c r="C297" i="14"/>
  <c r="C296" i="14"/>
  <c r="C295" i="14"/>
  <c r="C294" i="14"/>
  <c r="C293" i="14"/>
  <c r="C292" i="14"/>
  <c r="C291" i="14"/>
  <c r="C290" i="14"/>
  <c r="C289" i="14"/>
  <c r="C288" i="14"/>
  <c r="C287" i="14"/>
  <c r="C286" i="14"/>
  <c r="C285" i="14"/>
  <c r="C284" i="14"/>
  <c r="C283" i="14"/>
  <c r="C282" i="14"/>
  <c r="C281" i="14"/>
  <c r="C280" i="14"/>
  <c r="C279" i="14"/>
  <c r="C278" i="14"/>
  <c r="C277" i="14"/>
  <c r="C276" i="14"/>
  <c r="C275" i="14"/>
  <c r="C274" i="14"/>
  <c r="C273" i="14"/>
  <c r="C272" i="14"/>
  <c r="C271" i="14"/>
  <c r="C270" i="14"/>
  <c r="C269" i="14"/>
  <c r="C268" i="14"/>
  <c r="C267" i="14"/>
  <c r="C266" i="14"/>
  <c r="C265" i="14"/>
  <c r="C264" i="14"/>
  <c r="C263" i="14"/>
  <c r="C262" i="14"/>
  <c r="C261" i="14"/>
  <c r="C260" i="14"/>
  <c r="C259" i="14"/>
  <c r="C258" i="14"/>
  <c r="C257" i="14"/>
  <c r="C256" i="14"/>
  <c r="C255" i="14"/>
  <c r="C254" i="14"/>
  <c r="C253"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C227" i="14"/>
  <c r="C226" i="14"/>
  <c r="C225" i="14"/>
  <c r="C224" i="14"/>
  <c r="C223" i="14"/>
  <c r="C222" i="14"/>
  <c r="C221" i="14"/>
  <c r="C220" i="14"/>
  <c r="C219" i="14"/>
  <c r="C218" i="14"/>
  <c r="C217" i="14"/>
  <c r="C216" i="14"/>
  <c r="C215" i="14"/>
  <c r="C214" i="14"/>
  <c r="C213" i="14"/>
  <c r="C212" i="14"/>
  <c r="C211" i="14"/>
  <c r="C210" i="14"/>
  <c r="C209" i="14"/>
  <c r="C208" i="14"/>
  <c r="C207" i="14"/>
  <c r="C206" i="14"/>
  <c r="C205" i="14"/>
  <c r="C204" i="14"/>
  <c r="C203" i="14"/>
  <c r="C202" i="14"/>
  <c r="C201" i="14"/>
  <c r="C200" i="14"/>
  <c r="C199" i="14"/>
  <c r="C198" i="14"/>
  <c r="C197" i="14"/>
  <c r="C196" i="14"/>
  <c r="C195" i="14"/>
  <c r="C194" i="14"/>
  <c r="C193" i="14"/>
  <c r="C192" i="14"/>
  <c r="C191" i="14"/>
  <c r="C190" i="14"/>
  <c r="C189" i="14"/>
  <c r="C188" i="14"/>
  <c r="C187" i="14"/>
  <c r="C186" i="14"/>
  <c r="C185" i="14"/>
  <c r="C184" i="14"/>
  <c r="C183" i="14"/>
  <c r="C182" i="14"/>
  <c r="C181" i="14"/>
  <c r="C180" i="14"/>
  <c r="C179" i="14"/>
  <c r="C178" i="14"/>
  <c r="C177" i="14"/>
  <c r="C176" i="14"/>
  <c r="C175" i="14"/>
  <c r="C174" i="14"/>
  <c r="C173" i="14"/>
  <c r="C172" i="14"/>
  <c r="C171" i="14"/>
  <c r="C170" i="14"/>
  <c r="C169" i="14"/>
  <c r="C168" i="14"/>
  <c r="C167" i="14"/>
  <c r="C166"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D11" i="16" l="1"/>
  <c r="D9" i="16"/>
  <c r="D10" i="16"/>
  <c r="D7" i="16"/>
  <c r="D8" i="16"/>
  <c r="D6" i="16"/>
  <c r="D4" i="16"/>
  <c r="D5" i="16"/>
  <c r="D2" i="16"/>
  <c r="D3" i="16"/>
</calcChain>
</file>

<file path=xl/sharedStrings.xml><?xml version="1.0" encoding="utf-8"?>
<sst xmlns="http://schemas.openxmlformats.org/spreadsheetml/2006/main" count="22840" uniqueCount="4396">
  <si>
    <t>今日日期</t>
    <phoneticPr fontId="2" type="noConversion"/>
  </si>
  <si>
    <t>日期</t>
    <phoneticPr fontId="2" type="noConversion"/>
  </si>
  <si>
    <t>说明</t>
    <phoneticPr fontId="2" type="noConversion"/>
  </si>
  <si>
    <t>年</t>
    <phoneticPr fontId="2" type="noConversion"/>
  </si>
  <si>
    <t>月</t>
    <phoneticPr fontId="2" type="noConversion"/>
  </si>
  <si>
    <t>日</t>
    <phoneticPr fontId="2" type="noConversion"/>
  </si>
  <si>
    <t>数据</t>
    <phoneticPr fontId="2" type="noConversion"/>
  </si>
  <si>
    <t>签约年限</t>
    <phoneticPr fontId="2" type="noConversion"/>
  </si>
  <si>
    <t>合同签约日期</t>
    <phoneticPr fontId="2" type="noConversion"/>
  </si>
  <si>
    <t>合同到期</t>
    <phoneticPr fontId="2" type="noConversion"/>
  </si>
  <si>
    <t>提取</t>
    <phoneticPr fontId="2" type="noConversion"/>
  </si>
  <si>
    <t>2021/2/15</t>
    <phoneticPr fontId="2" type="noConversion"/>
  </si>
  <si>
    <t>2021/2/16</t>
    <phoneticPr fontId="2" type="noConversion"/>
  </si>
  <si>
    <t>2021/2/17</t>
  </si>
  <si>
    <t>2021/2/18</t>
  </si>
  <si>
    <t>2021/2/19</t>
  </si>
  <si>
    <t>2021/2/20</t>
  </si>
  <si>
    <t>2021/2/21</t>
  </si>
  <si>
    <t>2021/2/22</t>
  </si>
  <si>
    <t>2021/2/23</t>
    <phoneticPr fontId="2" type="noConversion"/>
  </si>
  <si>
    <t>2021/12/23</t>
    <phoneticPr fontId="2" type="noConversion"/>
  </si>
  <si>
    <t>2021/10/22</t>
    <phoneticPr fontId="2" type="noConversion"/>
  </si>
  <si>
    <t>2021/9/21</t>
    <phoneticPr fontId="2" type="noConversion"/>
  </si>
  <si>
    <t>2021/5/19</t>
    <phoneticPr fontId="2" type="noConversion"/>
  </si>
  <si>
    <t>2021/2/1</t>
    <phoneticPr fontId="2" type="noConversion"/>
  </si>
  <si>
    <t>2021/2/5</t>
    <phoneticPr fontId="2" type="noConversion"/>
  </si>
  <si>
    <t>现在日期和时间</t>
    <phoneticPr fontId="2" type="noConversion"/>
  </si>
  <si>
    <t>小时</t>
    <phoneticPr fontId="2" type="noConversion"/>
  </si>
  <si>
    <t>分钟</t>
    <phoneticPr fontId="2" type="noConversion"/>
  </si>
  <si>
    <t>秒</t>
    <phoneticPr fontId="2" type="noConversion"/>
  </si>
  <si>
    <t>小试牛刀</t>
    <phoneticPr fontId="2" type="noConversion"/>
  </si>
  <si>
    <t>访客名字</t>
    <phoneticPr fontId="2" type="noConversion"/>
  </si>
  <si>
    <t>接待人</t>
    <phoneticPr fontId="2" type="noConversion"/>
  </si>
  <si>
    <t>进入时间</t>
    <phoneticPr fontId="2" type="noConversion"/>
  </si>
  <si>
    <t>离开时间</t>
    <phoneticPr fontId="2" type="noConversion"/>
  </si>
  <si>
    <t>累计时间</t>
    <phoneticPr fontId="2" type="noConversion"/>
  </si>
  <si>
    <t>小时</t>
    <phoneticPr fontId="2" type="noConversion"/>
  </si>
  <si>
    <t>分钟</t>
    <phoneticPr fontId="2" type="noConversion"/>
  </si>
  <si>
    <t>秒</t>
    <phoneticPr fontId="2" type="noConversion"/>
  </si>
  <si>
    <t>总时间</t>
    <phoneticPr fontId="2" type="noConversion"/>
  </si>
  <si>
    <t>总时间1</t>
    <phoneticPr fontId="2" type="noConversion"/>
  </si>
  <si>
    <t>张三</t>
    <phoneticPr fontId="6" type="noConversion"/>
  </si>
  <si>
    <t>李四</t>
    <phoneticPr fontId="6" type="noConversion"/>
  </si>
  <si>
    <t>王五</t>
    <phoneticPr fontId="6" type="noConversion"/>
  </si>
  <si>
    <t>王老五</t>
    <phoneticPr fontId="6" type="noConversion"/>
  </si>
  <si>
    <t>李老四</t>
    <phoneticPr fontId="6" type="noConversion"/>
  </si>
  <si>
    <t>张老三</t>
    <phoneticPr fontId="6" type="noConversion"/>
  </si>
  <si>
    <t>猪八戒</t>
    <phoneticPr fontId="2" type="noConversion"/>
  </si>
  <si>
    <t>孙悟空</t>
    <phoneticPr fontId="2" type="noConversion"/>
  </si>
  <si>
    <t>沙和尚</t>
    <phoneticPr fontId="2" type="noConversion"/>
  </si>
  <si>
    <t>唐僧</t>
    <phoneticPr fontId="2" type="noConversion"/>
  </si>
  <si>
    <t>蜘蛛精</t>
    <phoneticPr fontId="2" type="noConversion"/>
  </si>
  <si>
    <t>白龙马</t>
    <phoneticPr fontId="2" type="noConversion"/>
  </si>
  <si>
    <t>产品</t>
  </si>
  <si>
    <t>销售量</t>
  </si>
  <si>
    <t>出厂日期</t>
  </si>
  <si>
    <t>到期日</t>
  </si>
  <si>
    <t>数据</t>
  </si>
  <si>
    <t>公式结果</t>
  </si>
  <si>
    <t>EDATE</t>
    <phoneticPr fontId="2" type="noConversion"/>
  </si>
  <si>
    <t>EMONTH</t>
    <phoneticPr fontId="2" type="noConversion"/>
  </si>
  <si>
    <t>今天</t>
  </si>
  <si>
    <t>本月最后一天</t>
  </si>
  <si>
    <t>本月剩下几天?</t>
  </si>
  <si>
    <t>下个月有几天?</t>
  </si>
  <si>
    <t>上个月有几天?</t>
  </si>
  <si>
    <t>人事部需要在员工下个月生日前一个月的最后一天提醒自己准备贺卡</t>
  </si>
  <si>
    <t>财务结账的时候永远需要当月的最后一天</t>
  </si>
  <si>
    <t>姓名</t>
    <phoneticPr fontId="2" type="noConversion"/>
  </si>
  <si>
    <t>提醒日期</t>
    <phoneticPr fontId="2" type="noConversion"/>
  </si>
  <si>
    <t>财务结账日期</t>
    <phoneticPr fontId="2" type="noConversion"/>
  </si>
  <si>
    <t>项目</t>
    <phoneticPr fontId="2" type="noConversion"/>
  </si>
  <si>
    <t>A</t>
    <phoneticPr fontId="2" type="noConversion"/>
  </si>
  <si>
    <t>B</t>
    <phoneticPr fontId="2" type="noConversion"/>
  </si>
  <si>
    <t>C</t>
    <phoneticPr fontId="2" type="noConversion"/>
  </si>
  <si>
    <t>D</t>
    <phoneticPr fontId="2" type="noConversion"/>
  </si>
  <si>
    <t>E</t>
    <phoneticPr fontId="2" type="noConversion"/>
  </si>
  <si>
    <t>开始日期</t>
    <phoneticPr fontId="2" type="noConversion"/>
  </si>
  <si>
    <t>工作天数</t>
    <phoneticPr fontId="2" type="noConversion"/>
  </si>
  <si>
    <t>完成日期</t>
    <phoneticPr fontId="2" type="noConversion"/>
  </si>
  <si>
    <t>WORKDAY</t>
    <phoneticPr fontId="2" type="noConversion"/>
  </si>
  <si>
    <t>国庆假期</t>
    <phoneticPr fontId="2" type="noConversion"/>
  </si>
  <si>
    <t>WORKDAY.INTL</t>
    <phoneticPr fontId="2" type="noConversion"/>
  </si>
  <si>
    <t>每周工作6天，只有周末休息</t>
  </si>
  <si>
    <t>正常过周六日</t>
    <phoneticPr fontId="2" type="noConversion"/>
  </si>
  <si>
    <t>NETWORKDAYS</t>
    <phoneticPr fontId="2" type="noConversion"/>
  </si>
  <si>
    <t>不含周末及节假日的天数</t>
  </si>
  <si>
    <t>NETWORKDAYS.INTL</t>
    <phoneticPr fontId="2" type="noConversion"/>
  </si>
  <si>
    <t>YEARFRAC</t>
    <phoneticPr fontId="2" type="noConversion"/>
  </si>
  <si>
    <t>结束日期</t>
    <phoneticPr fontId="2" type="noConversion"/>
  </si>
  <si>
    <t>占全年</t>
    <phoneticPr fontId="2" type="noConversion"/>
  </si>
  <si>
    <t>US (NASD) 30/360</t>
  </si>
  <si>
    <t>实际天数/实际天数</t>
  </si>
  <si>
    <t>实际天数/360</t>
  </si>
  <si>
    <t>实际天数/365</t>
  </si>
  <si>
    <t>欧洲 30/360</t>
  </si>
  <si>
    <t>入职时间</t>
    <phoneticPr fontId="2" type="noConversion"/>
  </si>
  <si>
    <t>今年2021年1月工龄奖金，入职满一年奖励10000，最高100000</t>
    <phoneticPr fontId="2" type="noConversion"/>
  </si>
  <si>
    <t>奖金</t>
    <phoneticPr fontId="2" type="noConversion"/>
  </si>
  <si>
    <t>3、</t>
  </si>
  <si>
    <t>二、时间函数</t>
    <phoneticPr fontId="2" type="noConversion"/>
  </si>
  <si>
    <t>2、</t>
  </si>
  <si>
    <t>1、</t>
  </si>
  <si>
    <t>DATE</t>
  </si>
  <si>
    <t>TIME</t>
  </si>
  <si>
    <t>WEEKDAY</t>
  </si>
  <si>
    <t>一、本质</t>
  </si>
  <si>
    <t>日期是整数</t>
  </si>
  <si>
    <t>范围在1900年1月1日到9999年12月31日之间</t>
  </si>
  <si>
    <t>对于负数和超出范围的数字，设置为日期格式后显示错误值</t>
  </si>
  <si>
    <t>生成当前日期快捷键&lt;Ctrl+;&gt;</t>
  </si>
  <si>
    <t>时间是小数</t>
  </si>
  <si>
    <t>数字1代表1天，即24小时整</t>
  </si>
  <si>
    <t>1小时：1/24</t>
  </si>
  <si>
    <t>1分钟：1/24/60</t>
  </si>
  <si>
    <t>1秒钟：1/24/60/60</t>
  </si>
  <si>
    <t>生成当前时间快捷键&lt;Ctrl+Shift+;&gt;</t>
  </si>
  <si>
    <t>日期与时间的本质</t>
    <phoneticPr fontId="2" type="noConversion"/>
  </si>
  <si>
    <t>时间</t>
    <phoneticPr fontId="2" type="noConversion"/>
  </si>
  <si>
    <t>返回日期格式的当前日期</t>
    <phoneticPr fontId="2" type="noConversion"/>
  </si>
  <si>
    <t>返回指定的日期</t>
    <phoneticPr fontId="2" type="noConversion"/>
  </si>
  <si>
    <t>MONTH</t>
  </si>
  <si>
    <t>DAY</t>
  </si>
  <si>
    <t>YEAR</t>
    <phoneticPr fontId="2" type="noConversion"/>
  </si>
  <si>
    <t>返回日期的年份值</t>
  </si>
  <si>
    <t>返回日期的月份值</t>
  </si>
  <si>
    <t>返回一个月中的第几天的数值（1-31）</t>
  </si>
  <si>
    <t>HOUR</t>
    <phoneticPr fontId="2" type="noConversion"/>
  </si>
  <si>
    <t>SECOND</t>
    <phoneticPr fontId="2" type="noConversion"/>
  </si>
  <si>
    <t>返回一个时间值中的小时数</t>
  </si>
  <si>
    <t>返回一个时间值中的分钟数</t>
  </si>
  <si>
    <t>返回一个时间值中的秒数</t>
  </si>
  <si>
    <t>WEEKNUM</t>
  </si>
  <si>
    <t>返回N月后的日期,如果N&lt;0则表示N月前的日期,如果是0则表示当前月份</t>
  </si>
  <si>
    <t>TODAY()</t>
    <phoneticPr fontId="2" type="noConversion"/>
  </si>
  <si>
    <t>DATE(year,month,day)</t>
  </si>
  <si>
    <t>YEAR(serial_number)</t>
    <phoneticPr fontId="2" type="noConversion"/>
  </si>
  <si>
    <t>MONTH(serial_number)</t>
    <phoneticPr fontId="2" type="noConversion"/>
  </si>
  <si>
    <t>DAY(serial_number)</t>
    <phoneticPr fontId="2" type="noConversion"/>
  </si>
  <si>
    <t>serial_number</t>
  </si>
  <si>
    <t>日期值</t>
    <phoneticPr fontId="2" type="noConversion"/>
  </si>
  <si>
    <t>NOW()</t>
    <phoneticPr fontId="2" type="noConversion"/>
  </si>
  <si>
    <t>TIME(hour, minute, second)</t>
  </si>
  <si>
    <t>HOUR(serial_number)</t>
    <phoneticPr fontId="2" type="noConversion"/>
  </si>
  <si>
    <t>MINTUTE</t>
    <phoneticPr fontId="2" type="noConversion"/>
  </si>
  <si>
    <t>MINTUTE(serial_number)</t>
    <phoneticPr fontId="2" type="noConversion"/>
  </si>
  <si>
    <t>SECOND(serial_number)</t>
    <phoneticPr fontId="2" type="noConversion"/>
  </si>
  <si>
    <t>时间值</t>
    <phoneticPr fontId="2" type="noConversion"/>
  </si>
  <si>
    <t>WEEKNUM(serial_num,return_type)</t>
  </si>
  <si>
    <t>1 或省略</t>
  </si>
  <si>
    <t>数字 1（星期日）到数字 7（星期六）</t>
    <phoneticPr fontId="2" type="noConversion"/>
  </si>
  <si>
    <t>数字 1（星期一）到数字 7（星期日）</t>
    <phoneticPr fontId="2" type="noConversion"/>
  </si>
  <si>
    <t>数字 0（星期一）到数字 6（星期日）</t>
    <phoneticPr fontId="2" type="noConversion"/>
  </si>
  <si>
    <t>WEEKDAY(serial_number,return_type)</t>
    <phoneticPr fontId="2" type="noConversion"/>
  </si>
  <si>
    <t>return_type</t>
  </si>
  <si>
    <t>应使用 DATE 函数输入日期，或者将函数作为其他公式或函数的结果输入</t>
  </si>
  <si>
    <t>为一数字，确定星期计算从哪一天开始。默认值为 1。</t>
  </si>
  <si>
    <t>星期从星期日开始。星期内的天数从 1 到 7 记数。</t>
  </si>
  <si>
    <t>星期从星期一开始。星期内的天数从 1 到 7 记数。</t>
  </si>
  <si>
    <t xml:space="preserve">Return_type  </t>
    <phoneticPr fontId="2" type="noConversion"/>
  </si>
  <si>
    <t>星期日</t>
  </si>
  <si>
    <t>星期一</t>
  </si>
  <si>
    <t>星期二</t>
  </si>
  <si>
    <t>星期三</t>
  </si>
  <si>
    <t>星期四</t>
  </si>
  <si>
    <t>星期五</t>
  </si>
  <si>
    <t>星期六</t>
  </si>
  <si>
    <t xml:space="preserve">Serial_num  </t>
  </si>
  <si>
    <t xml:space="preserve">DATEDIF(start_date,end_date,unit) </t>
  </si>
  <si>
    <t>返回两个日期之间的年\月\日间隔数(隐藏函数）</t>
    <phoneticPr fontId="2" type="noConversion"/>
  </si>
  <si>
    <t xml:space="preserve">DATEDIF(开始日期,结束日期,类型) </t>
    <phoneticPr fontId="2" type="noConversion"/>
  </si>
  <si>
    <t>Unit</t>
  </si>
  <si>
    <t>为所需信息的返回类型。</t>
  </si>
  <si>
    <t>"Y" 时间段中的整年数。</t>
  </si>
  <si>
    <t xml:space="preserve">"M" 时间段中的整月数。 </t>
  </si>
  <si>
    <t xml:space="preserve">"D" 时间段中的天数。 </t>
  </si>
  <si>
    <t xml:space="preserve">"MD" start_date 与 end_date 日期中天数的差。忽略日期中的月和年。 </t>
  </si>
  <si>
    <t xml:space="preserve">"YM" start_date 与 end_date 日期中月数的差。忽略日期中的日和年。 </t>
  </si>
  <si>
    <t>DATE(start_date, months)</t>
  </si>
  <si>
    <t>DATE(日期,日期之前或之后的月份数)</t>
    <phoneticPr fontId="2" type="noConversion"/>
  </si>
  <si>
    <t>months 为正值将生成未来日期；</t>
  </si>
  <si>
    <t>months 为负值将生成过去日期。</t>
  </si>
  <si>
    <t>如果 months 不是整数，将截尾取整</t>
  </si>
  <si>
    <t>EOMONTH(start_date, months)</t>
    <phoneticPr fontId="2" type="noConversion"/>
  </si>
  <si>
    <t>EOMONTH(日期,日期之前或之后的月份数)</t>
    <phoneticPr fontId="2" type="noConversion"/>
  </si>
  <si>
    <t>日期函数</t>
    <phoneticPr fontId="2" type="noConversion"/>
  </si>
  <si>
    <t>常规做法</t>
    <phoneticPr fontId="2" type="noConversion"/>
  </si>
  <si>
    <t>文本函数：月份都是1位</t>
    <phoneticPr fontId="2" type="noConversion"/>
  </si>
  <si>
    <t>文本函数：月份有1位，有2位</t>
    <phoneticPr fontId="2" type="noConversion"/>
  </si>
  <si>
    <t>返回当前系统的当前日期和时间</t>
    <phoneticPr fontId="2" type="noConversion"/>
  </si>
  <si>
    <t>返回某一时间值的小数值</t>
    <phoneticPr fontId="2" type="noConversion"/>
  </si>
  <si>
    <t>星期函数</t>
    <phoneticPr fontId="2" type="noConversion"/>
  </si>
  <si>
    <t>DATEDIF</t>
    <phoneticPr fontId="2" type="noConversion"/>
  </si>
  <si>
    <t>"YD" start_date 与 end_date 日期中天数的差。忽略日期中的年。</t>
    <phoneticPr fontId="2" type="noConversion"/>
  </si>
  <si>
    <t>EOMONTH</t>
    <phoneticPr fontId="2" type="noConversion"/>
  </si>
  <si>
    <t>WORKDAY(start_date,days,holidays)</t>
  </si>
  <si>
    <t>WORKDAY.INTL(start_date, days, [weekend], [holidays])</t>
  </si>
  <si>
    <t>YEARFRAC(start_date, end_date, [basis])</t>
  </si>
  <si>
    <t>NETWORKDAYS(start_date, end_date, [holidays])</t>
  </si>
  <si>
    <t>NETWORKDAYS.INTL(start_date, end_date, [weekend], [holidays])</t>
  </si>
  <si>
    <t>返回某日期（起始日期）之前或之后相隔指定工作日的某一日期的日期值。</t>
    <phoneticPr fontId="2" type="noConversion"/>
  </si>
  <si>
    <t xml:space="preserve">Start_date  </t>
  </si>
  <si>
    <t>为一个代表开始日期的日期。</t>
  </si>
  <si>
    <t xml:space="preserve">Days  </t>
  </si>
  <si>
    <t>为 Start_date 之前或之后不含周末及节假日的天数。Days 为正值将产生未来日期；为负值产生过去日期。</t>
  </si>
  <si>
    <t xml:space="preserve">Holidays </t>
  </si>
  <si>
    <t>为可选的列表，表示需要从工作日历中排除的日期值</t>
    <phoneticPr fontId="2" type="noConversion"/>
  </si>
  <si>
    <t>返回指定的若干个工作日之前或之后的日期的序列号（使用自定义周末参数）。周末参数指明周末有几天以及是哪几天</t>
    <phoneticPr fontId="2" type="noConversion"/>
  </si>
  <si>
    <t>Days</t>
  </si>
  <si>
    <t>Weekend</t>
  </si>
  <si>
    <t xml:space="preserve">开始日期（将被截尾取整）。
</t>
    <phoneticPr fontId="2" type="noConversion"/>
  </si>
  <si>
    <t>Start_date 之前或之后的工作日的天数。正值表示未来日期；负值表示过去日期；零值表示开始日期。</t>
    <phoneticPr fontId="2" type="noConversion"/>
  </si>
  <si>
    <t>指示一周中属于周末的日子和不作为工作日的日子。Weekend 是一个用于指定周末日子的周末数字或字符串。</t>
    <phoneticPr fontId="2" type="noConversion"/>
  </si>
  <si>
    <t>周末数字</t>
  </si>
  <si>
    <t>周末日子</t>
  </si>
  <si>
    <t>星期六、星期日</t>
  </si>
  <si>
    <t>星期日、星期一</t>
  </si>
  <si>
    <t>星期一、星期二</t>
  </si>
  <si>
    <t>星期二、星期三</t>
  </si>
  <si>
    <t>星期三、星期四</t>
  </si>
  <si>
    <t>星期四、星期五</t>
  </si>
  <si>
    <t>星期五、星期六</t>
  </si>
  <si>
    <t>仅星期日</t>
  </si>
  <si>
    <t>仅星期一</t>
  </si>
  <si>
    <t>仅星期二</t>
  </si>
  <si>
    <t>仅星期三</t>
  </si>
  <si>
    <t>仅星期四</t>
  </si>
  <si>
    <t>仅星期五</t>
  </si>
  <si>
    <t>仅星期六</t>
  </si>
  <si>
    <t>返回 开始日期 和 结束日期之间的天数占全年天数的百分比</t>
    <phoneticPr fontId="2" type="noConversion"/>
  </si>
  <si>
    <t>Start_date</t>
  </si>
  <si>
    <t xml:space="preserve">必需。一个代表开始日期的日期。
</t>
  </si>
  <si>
    <t>End_date</t>
  </si>
  <si>
    <t xml:space="preserve">必需。一个代表终止日期的日期。
</t>
  </si>
  <si>
    <t>Basis</t>
  </si>
  <si>
    <t>可选。要使用的日计数基准类型。</t>
  </si>
  <si>
    <t>日计数基准</t>
  </si>
  <si>
    <t>0 或省略</t>
  </si>
  <si>
    <t>返回参数开始日期 和结束日期之间完整的工作日数值。工作日不包括周末和专门指定的假期</t>
    <phoneticPr fontId="2" type="noConversion"/>
  </si>
  <si>
    <t>返回两个日期之间的所有工作日数，使用参数指示哪些天是周末，以及有多少天是周末。</t>
  </si>
  <si>
    <t>马岱</t>
  </si>
  <si>
    <t>黄月英</t>
  </si>
  <si>
    <t>黄忠</t>
  </si>
  <si>
    <t>黄盖</t>
  </si>
  <si>
    <t>孙乾</t>
  </si>
  <si>
    <t>许褚</t>
  </si>
  <si>
    <t>张飞</t>
  </si>
  <si>
    <t>黄承彦</t>
  </si>
  <si>
    <t>徐庶</t>
  </si>
  <si>
    <t>郭嘉</t>
  </si>
  <si>
    <t>黄权</t>
  </si>
  <si>
    <t>马超</t>
  </si>
  <si>
    <t>庞统</t>
  </si>
  <si>
    <t>月份</t>
  </si>
  <si>
    <t>1月</t>
  </si>
  <si>
    <t>2月</t>
  </si>
  <si>
    <t>3月</t>
  </si>
  <si>
    <t>4月</t>
  </si>
  <si>
    <t>5月</t>
  </si>
  <si>
    <t>6月</t>
  </si>
  <si>
    <t>7月</t>
  </si>
  <si>
    <t>8月</t>
  </si>
  <si>
    <t>9月</t>
  </si>
  <si>
    <t>10月</t>
  </si>
  <si>
    <t>11月</t>
  </si>
  <si>
    <t>12月</t>
  </si>
  <si>
    <t>日期</t>
  </si>
  <si>
    <t>日期性质</t>
  </si>
  <si>
    <t>星期</t>
  </si>
  <si>
    <t>节日</t>
  </si>
  <si>
    <t>工作日</t>
  </si>
  <si>
    <t>假日</t>
  </si>
  <si>
    <t>离职日期</t>
  </si>
  <si>
    <t>计薪天数</t>
  </si>
  <si>
    <r>
      <rPr>
        <b/>
        <sz val="28"/>
        <color theme="1" tint="4.9989318521683403E-2"/>
        <rFont val="微软雅黑"/>
        <family val="2"/>
        <charset val="134"/>
      </rPr>
      <t>部门考勤表</t>
    </r>
    <phoneticPr fontId="2" type="noConversion"/>
  </si>
  <si>
    <r>
      <rPr>
        <b/>
        <sz val="10"/>
        <color theme="1" tint="4.9989318521683403E-2"/>
        <rFont val="微软雅黑"/>
        <family val="2"/>
        <charset val="134"/>
      </rPr>
      <t>序号</t>
    </r>
    <phoneticPr fontId="2" type="noConversion"/>
  </si>
  <si>
    <r>
      <rPr>
        <b/>
        <sz val="10"/>
        <color theme="1" tint="4.9989318521683403E-2"/>
        <rFont val="微软雅黑"/>
        <family val="2"/>
        <charset val="134"/>
      </rPr>
      <t>姓名</t>
    </r>
    <phoneticPr fontId="2" type="noConversion"/>
  </si>
  <si>
    <r>
      <rPr>
        <b/>
        <sz val="10"/>
        <color theme="1" tint="4.9989318521683403E-2"/>
        <rFont val="微软雅黑"/>
        <family val="2"/>
        <charset val="134"/>
      </rPr>
      <t>出勤</t>
    </r>
    <phoneticPr fontId="2" type="noConversion"/>
  </si>
  <si>
    <r>
      <rPr>
        <b/>
        <sz val="10"/>
        <color theme="1" tint="4.9989318521683403E-2"/>
        <rFont val="微软雅黑"/>
        <family val="2"/>
        <charset val="134"/>
      </rPr>
      <t>旷工</t>
    </r>
  </si>
  <si>
    <r>
      <rPr>
        <b/>
        <sz val="10"/>
        <color theme="1" tint="4.9989318521683403E-2"/>
        <rFont val="微软雅黑"/>
        <family val="2"/>
        <charset val="134"/>
      </rPr>
      <t>迟到</t>
    </r>
    <phoneticPr fontId="2" type="noConversion"/>
  </si>
  <si>
    <r>
      <rPr>
        <b/>
        <sz val="10"/>
        <color theme="1" tint="4.9989318521683403E-2"/>
        <rFont val="微软雅黑"/>
        <family val="2"/>
        <charset val="134"/>
      </rPr>
      <t>休息</t>
    </r>
    <phoneticPr fontId="2" type="noConversion"/>
  </si>
  <si>
    <t>公出</t>
    <phoneticPr fontId="2" type="noConversion"/>
  </si>
  <si>
    <r>
      <rPr>
        <b/>
        <sz val="10"/>
        <color theme="1" tint="4.9989318521683403E-2"/>
        <rFont val="微软雅黑"/>
        <family val="2"/>
        <charset val="134"/>
      </rPr>
      <t>请假</t>
    </r>
    <phoneticPr fontId="2" type="noConversion"/>
  </si>
  <si>
    <t>✔</t>
    <phoneticPr fontId="2" type="noConversion"/>
  </si>
  <si>
    <t>✘</t>
    <phoneticPr fontId="2" type="noConversion"/>
  </si>
  <si>
    <r>
      <rPr>
        <b/>
        <sz val="10"/>
        <color theme="1" tint="4.9989318521683403E-2"/>
        <rFont val="Segoe UI Symbol"/>
        <family val="2"/>
      </rPr>
      <t>▷</t>
    </r>
    <phoneticPr fontId="2" type="noConversion"/>
  </si>
  <si>
    <r>
      <rPr>
        <b/>
        <sz val="10"/>
        <color theme="1" tint="4.9989318521683403E-2"/>
        <rFont val="微软雅黑"/>
        <family val="2"/>
        <charset val="134"/>
      </rPr>
      <t>□</t>
    </r>
    <phoneticPr fontId="2" type="noConversion"/>
  </si>
  <si>
    <t>★</t>
    <phoneticPr fontId="2" type="noConversion"/>
  </si>
  <si>
    <r>
      <rPr>
        <b/>
        <sz val="10"/>
        <color theme="1" tint="4.9989318521683403E-2"/>
        <rFont val="微软雅黑"/>
        <family val="2"/>
        <charset val="134"/>
      </rPr>
      <t>○</t>
    </r>
    <phoneticPr fontId="2" type="noConversion"/>
  </si>
  <si>
    <t>日期</t>
    <phoneticPr fontId="6" type="noConversion"/>
  </si>
  <si>
    <t>说明</t>
    <phoneticPr fontId="6" type="noConversion"/>
  </si>
  <si>
    <t>公式</t>
    <phoneticPr fontId="6" type="noConversion"/>
  </si>
  <si>
    <t>计算年份</t>
    <phoneticPr fontId="6" type="noConversion"/>
  </si>
  <si>
    <t>计算月份</t>
    <phoneticPr fontId="6" type="noConversion"/>
  </si>
  <si>
    <t>计算是本月几号</t>
    <phoneticPr fontId="6" type="noConversion"/>
  </si>
  <si>
    <t>计算是本年的第几周</t>
    <phoneticPr fontId="6" type="noConversion"/>
  </si>
  <si>
    <t>计算是本年的第几天</t>
    <phoneticPr fontId="6" type="noConversion"/>
  </si>
  <si>
    <t>计算这个月有几天</t>
    <phoneticPr fontId="6" type="noConversion"/>
  </si>
  <si>
    <t>计算这个月第一天是哪天</t>
    <phoneticPr fontId="6" type="noConversion"/>
  </si>
  <si>
    <t>计算这个月最后一天是哪天</t>
    <phoneticPr fontId="6" type="noConversion"/>
  </si>
  <si>
    <t>计算还有几天到本月底</t>
    <phoneticPr fontId="6" type="noConversion"/>
  </si>
  <si>
    <t>计算上个月一共有几天</t>
    <phoneticPr fontId="6" type="noConversion"/>
  </si>
  <si>
    <t>计算下个月一共有几天</t>
    <phoneticPr fontId="6" type="noConversion"/>
  </si>
  <si>
    <t>8:30以后算迟到</t>
    <phoneticPr fontId="6" type="noConversion"/>
  </si>
  <si>
    <t>签到打卡时间</t>
    <phoneticPr fontId="2" type="noConversion"/>
  </si>
  <si>
    <t>当前日期</t>
    <phoneticPr fontId="42" type="noConversion"/>
  </si>
  <si>
    <t>星期</t>
    <phoneticPr fontId="42" type="noConversion"/>
  </si>
  <si>
    <t>时间</t>
    <phoneticPr fontId="42" type="noConversion"/>
  </si>
  <si>
    <t>天数</t>
    <phoneticPr fontId="42" type="noConversion"/>
  </si>
  <si>
    <t>星期一</t>
    <phoneticPr fontId="42" type="noConversion"/>
  </si>
  <si>
    <t>查询日期</t>
    <phoneticPr fontId="42" type="noConversion"/>
  </si>
  <si>
    <t>年</t>
    <phoneticPr fontId="42" type="noConversion"/>
  </si>
  <si>
    <t>月</t>
    <phoneticPr fontId="42" type="noConversion"/>
  </si>
  <si>
    <t>订单 ID</t>
  </si>
  <si>
    <t>订单日期</t>
  </si>
  <si>
    <t>发货日期</t>
  </si>
  <si>
    <t>邮寄方式</t>
  </si>
  <si>
    <t>客户 ID</t>
  </si>
  <si>
    <t>客户名称</t>
  </si>
  <si>
    <t>细分</t>
  </si>
  <si>
    <t>城市</t>
  </si>
  <si>
    <t>省/自治区</t>
  </si>
  <si>
    <t>国家</t>
  </si>
  <si>
    <t>地区</t>
  </si>
  <si>
    <t>产品 ID</t>
  </si>
  <si>
    <t>类别</t>
  </si>
  <si>
    <t>子类别</t>
  </si>
  <si>
    <t>产品名称</t>
  </si>
  <si>
    <t>销售额</t>
  </si>
  <si>
    <t>数量</t>
  </si>
  <si>
    <t>折扣</t>
  </si>
  <si>
    <t>利润</t>
  </si>
  <si>
    <t>US-2018-1357144</t>
  </si>
  <si>
    <t>二级</t>
  </si>
  <si>
    <t>曾惠-14485</t>
  </si>
  <si>
    <t>曾惠</t>
  </si>
  <si>
    <t>公司</t>
  </si>
  <si>
    <t>杭州</t>
  </si>
  <si>
    <t>浙江</t>
  </si>
  <si>
    <t>中国</t>
  </si>
  <si>
    <t>华东</t>
  </si>
  <si>
    <t>办公用-用品-10002717</t>
  </si>
  <si>
    <t>办公用品</t>
  </si>
  <si>
    <t>用品</t>
  </si>
  <si>
    <t>Fiskars 剪刀, 蓝色</t>
  </si>
  <si>
    <t>CN-2018-1973789</t>
  </si>
  <si>
    <t>标准级</t>
  </si>
  <si>
    <t>许安-10165</t>
  </si>
  <si>
    <t>许安</t>
  </si>
  <si>
    <t>消费者</t>
  </si>
  <si>
    <t>内江</t>
  </si>
  <si>
    <t>四川</t>
  </si>
  <si>
    <t>西南</t>
  </si>
  <si>
    <t>办公用-信封-10004832</t>
  </si>
  <si>
    <t>信封</t>
  </si>
  <si>
    <t>GlobeWeis 搭扣信封, 红色</t>
  </si>
  <si>
    <t>办公用-装订-10001505</t>
  </si>
  <si>
    <t>装订机</t>
  </si>
  <si>
    <t>Cardinal 孔加固材料, 回收</t>
  </si>
  <si>
    <t>US-2018-3017568</t>
  </si>
  <si>
    <t>宋良-17170</t>
  </si>
  <si>
    <t>宋良</t>
  </si>
  <si>
    <t>镇江</t>
  </si>
  <si>
    <t>江苏</t>
  </si>
  <si>
    <t>办公用-用品-10003746</t>
  </si>
  <si>
    <t>Kleencut 开信刀, 工业</t>
  </si>
  <si>
    <t>汕头</t>
  </si>
  <si>
    <t>广东</t>
  </si>
  <si>
    <t>中南</t>
  </si>
  <si>
    <t>器具</t>
  </si>
  <si>
    <t>景德镇</t>
  </si>
  <si>
    <t>江西</t>
  </si>
  <si>
    <t>技术</t>
  </si>
  <si>
    <t>设备</t>
  </si>
  <si>
    <t>办公用-装订-10001029</t>
  </si>
  <si>
    <t>Ibico 订书机, 实惠</t>
  </si>
  <si>
    <t>家具-椅子-10000578</t>
  </si>
  <si>
    <t>家具</t>
  </si>
  <si>
    <t>椅子</t>
  </si>
  <si>
    <t>SAFCO 扶手椅, 可调</t>
  </si>
  <si>
    <t>纸张</t>
  </si>
  <si>
    <t>系固件</t>
  </si>
  <si>
    <t>谢雯-21700</t>
  </si>
  <si>
    <t>谢雯</t>
  </si>
  <si>
    <t>小型企业</t>
  </si>
  <si>
    <t>陕西</t>
  </si>
  <si>
    <t>西北</t>
  </si>
  <si>
    <t>CN-2018-5801711</t>
  </si>
  <si>
    <t>康青-19585</t>
  </si>
  <si>
    <t>康青</t>
  </si>
  <si>
    <t>哈尔滨</t>
  </si>
  <si>
    <t>黑龙江</t>
  </si>
  <si>
    <t>东北</t>
  </si>
  <si>
    <t>技术-复印-10002416</t>
  </si>
  <si>
    <t>复印机</t>
  </si>
  <si>
    <t>惠普 墨水, 红色</t>
  </si>
  <si>
    <t>青岛</t>
  </si>
  <si>
    <t>山东</t>
  </si>
  <si>
    <t>配件</t>
  </si>
  <si>
    <t>技术-电话-10004349</t>
  </si>
  <si>
    <t>电话</t>
  </si>
  <si>
    <t>诺基亚 充电器, 蓝色</t>
  </si>
  <si>
    <t>一级</t>
  </si>
  <si>
    <t>刘斯-20965</t>
  </si>
  <si>
    <t>刘斯云</t>
  </si>
  <si>
    <t>徐州</t>
  </si>
  <si>
    <t>办公用-标签-10004648</t>
  </si>
  <si>
    <t>标签</t>
  </si>
  <si>
    <t>Novimex 圆形标签, 红色</t>
  </si>
  <si>
    <t>CN-2018-5631342</t>
  </si>
  <si>
    <t>白鹄-14050</t>
  </si>
  <si>
    <t>白鹄</t>
  </si>
  <si>
    <t>上海</t>
  </si>
  <si>
    <t>技术-配件-10001200</t>
  </si>
  <si>
    <t>Memorex 键盘, 实惠</t>
  </si>
  <si>
    <t>办公用-用品-10000039</t>
  </si>
  <si>
    <t>Acme 尺子, 工业</t>
  </si>
  <si>
    <t>办公用-装订-10004589</t>
  </si>
  <si>
    <t>Avery 孔加固材料, 耐用</t>
  </si>
  <si>
    <t>技术-复印-10002045</t>
  </si>
  <si>
    <t>Hewlett 传真机, 数字化</t>
  </si>
  <si>
    <t>办公用-用品-10004353</t>
  </si>
  <si>
    <t>Elite 开信刀, 工业</t>
  </si>
  <si>
    <t>贾彩-10600</t>
  </si>
  <si>
    <t>贾彩</t>
  </si>
  <si>
    <t>书架</t>
  </si>
  <si>
    <t>办公用-系固-10003889</t>
  </si>
  <si>
    <t>OIC 图钉, 金属</t>
  </si>
  <si>
    <t>办公用-系固-10003118</t>
  </si>
  <si>
    <t>Accos 图钉, 混合尺寸</t>
  </si>
  <si>
    <t>家具-用具-10001174</t>
  </si>
  <si>
    <t>用具</t>
  </si>
  <si>
    <t>Tenex 灯泡, 黑色</t>
  </si>
  <si>
    <t>CN-2018-4364300</t>
  </si>
  <si>
    <t>CN-2018-3230180</t>
  </si>
  <si>
    <t>宋栋-12310</t>
  </si>
  <si>
    <t>宋栋</t>
  </si>
  <si>
    <t>唐山</t>
  </si>
  <si>
    <t>河北</t>
  </si>
  <si>
    <t>华北</t>
  </si>
  <si>
    <t>收纳具</t>
  </si>
  <si>
    <t>家具-椅子-10000374</t>
  </si>
  <si>
    <t>Harbour Creations 椅垫, 可调</t>
  </si>
  <si>
    <t>巩虢-13495</t>
  </si>
  <si>
    <t>巩虢</t>
  </si>
  <si>
    <t>宁波</t>
  </si>
  <si>
    <t>家具-书架-10002226</t>
  </si>
  <si>
    <t>Dania 书架, 白色</t>
  </si>
  <si>
    <t>家具-用具-10002645</t>
  </si>
  <si>
    <t>Advantus 灯泡, 耐用</t>
  </si>
  <si>
    <t>田黎-16450</t>
  </si>
  <si>
    <t>田黎明</t>
  </si>
  <si>
    <t>厦门</t>
  </si>
  <si>
    <t>福建</t>
  </si>
  <si>
    <t>办公用-美术-10001683</t>
  </si>
  <si>
    <t>美术</t>
  </si>
  <si>
    <t>Boston 画布, 蓝色</t>
  </si>
  <si>
    <t>谭乐-17815</t>
  </si>
  <si>
    <t>谭乐</t>
  </si>
  <si>
    <t>宿州</t>
  </si>
  <si>
    <t>安徽</t>
  </si>
  <si>
    <t>家具-桌子-10001094</t>
  </si>
  <si>
    <t>桌子</t>
  </si>
  <si>
    <t>Lesro 培训桌, 长方形</t>
  </si>
  <si>
    <t>兰州</t>
  </si>
  <si>
    <t>甘肃</t>
  </si>
  <si>
    <t>武杰-14815</t>
  </si>
  <si>
    <t>武杰</t>
  </si>
  <si>
    <t>淮阴</t>
  </si>
  <si>
    <t>吕兰-15700</t>
  </si>
  <si>
    <t>吕兰</t>
  </si>
  <si>
    <t>唐婉-21385</t>
  </si>
  <si>
    <t>唐婉</t>
  </si>
  <si>
    <t>南昌</t>
  </si>
  <si>
    <t>办公用-收纳-10004212</t>
  </si>
  <si>
    <t>Fellowes 锁柜, 蓝色</t>
  </si>
  <si>
    <t>办公用-美术-10001691</t>
  </si>
  <si>
    <t>Sanford 钢笔, 混合尺寸</t>
  </si>
  <si>
    <t>合肥</t>
  </si>
  <si>
    <t>邹涛-21265</t>
  </si>
  <si>
    <t>邹涛</t>
  </si>
  <si>
    <t>办公用-信封-10002675</t>
  </si>
  <si>
    <t>Ames 邮寄品, 银色</t>
  </si>
  <si>
    <t>CN-2018-2396895</t>
  </si>
  <si>
    <t>薛磊-15985</t>
  </si>
  <si>
    <t>薛磊</t>
  </si>
  <si>
    <t>蛟河</t>
  </si>
  <si>
    <t>吉林</t>
  </si>
  <si>
    <t>技术-电话-10004015</t>
  </si>
  <si>
    <t>思科 充电器, 全尺寸</t>
  </si>
  <si>
    <t>技术-复印-10003216</t>
  </si>
  <si>
    <t>Hewlett 传真机, 彩色</t>
  </si>
  <si>
    <t>办公用-收纳-10000501</t>
  </si>
  <si>
    <t>Tenex 盘, 工业</t>
  </si>
  <si>
    <t>苏晒-19825</t>
  </si>
  <si>
    <t>苏晒明</t>
  </si>
  <si>
    <t>办公用-器具-10002796</t>
  </si>
  <si>
    <t>Hamilton Beach 烤面包机, 银色</t>
  </si>
  <si>
    <t>办公用-收纳-10000932</t>
  </si>
  <si>
    <t>Rogers 文件夹, 蓝色</t>
  </si>
  <si>
    <t>沈阳</t>
  </si>
  <si>
    <t>辽宁</t>
  </si>
  <si>
    <t>办公用-用品-10003822</t>
  </si>
  <si>
    <t>Acme 开信刀, 蓝色</t>
  </si>
  <si>
    <t>办公用-系固-10003020</t>
  </si>
  <si>
    <t>Stockwell 订书钉, 每包 12 个</t>
  </si>
  <si>
    <t>办公用-系固-10004142</t>
  </si>
  <si>
    <t>Accos 按钉, 整包</t>
  </si>
  <si>
    <t>徐健-14590</t>
  </si>
  <si>
    <t>徐健</t>
  </si>
  <si>
    <t>湖北</t>
  </si>
  <si>
    <t>家具-书架-10001540</t>
  </si>
  <si>
    <t>Dania 古典书架, 白色</t>
  </si>
  <si>
    <t>西安</t>
  </si>
  <si>
    <t>袁保-10405</t>
  </si>
  <si>
    <t>袁保</t>
  </si>
  <si>
    <t>阳江</t>
  </si>
  <si>
    <t>技术-复印-10001943</t>
  </si>
  <si>
    <t>佳能 传真机, 红色</t>
  </si>
  <si>
    <t>马丽-16480</t>
  </si>
  <si>
    <t>马丽娜</t>
  </si>
  <si>
    <t>河南</t>
  </si>
  <si>
    <t>技术-设备-10004500</t>
  </si>
  <si>
    <t>松下 电话, 耐用</t>
  </si>
  <si>
    <t>Stockwell 回形针, 混合尺寸</t>
  </si>
  <si>
    <t>CN-2018-5922906</t>
  </si>
  <si>
    <t>钱伟-21430</t>
  </si>
  <si>
    <t>钱伟</t>
  </si>
  <si>
    <t>湛江</t>
  </si>
  <si>
    <t>陶武-21880</t>
  </si>
  <si>
    <t>陶武</t>
  </si>
  <si>
    <t>孝感</t>
  </si>
  <si>
    <t>办公用-器具-10003836</t>
  </si>
  <si>
    <t>Hoover 微波炉, 黑色</t>
  </si>
  <si>
    <t>当日</t>
  </si>
  <si>
    <t>湖南</t>
  </si>
  <si>
    <t>技术-配件-10003980</t>
  </si>
  <si>
    <t>SanDisk 路由器, 耐用</t>
  </si>
  <si>
    <t>涂博-10585</t>
  </si>
  <si>
    <t>涂博</t>
  </si>
  <si>
    <t>滕州</t>
  </si>
  <si>
    <t>北京</t>
  </si>
  <si>
    <t>办公用-信封-10002784</t>
  </si>
  <si>
    <t>Kraft 搭扣信封, 红色</t>
  </si>
  <si>
    <t>家具-书架-10000904</t>
  </si>
  <si>
    <t>宜家 书架, 传统</t>
  </si>
  <si>
    <t>孟刚-13180</t>
  </si>
  <si>
    <t>孟刚</t>
  </si>
  <si>
    <t>重庆</t>
  </si>
  <si>
    <t>办公用-信封-10003279</t>
  </si>
  <si>
    <t>Kraft 邮寄品, 每套 50 个</t>
  </si>
  <si>
    <t>技术-电话-10001992</t>
  </si>
  <si>
    <t>三星 充电器, 全尺寸</t>
  </si>
  <si>
    <t>黄丽</t>
  </si>
  <si>
    <t>椒江</t>
  </si>
  <si>
    <t>办公用-用品-10001427</t>
  </si>
  <si>
    <t>Elite 大剪刀, 蓝色</t>
  </si>
  <si>
    <t>倪幂-18085</t>
  </si>
  <si>
    <t>倪幂</t>
  </si>
  <si>
    <t>办公用-系固-10000833</t>
  </si>
  <si>
    <t>Accos 橡皮筋, 每包 12 个</t>
  </si>
  <si>
    <t>办公用-标签-10000918</t>
  </si>
  <si>
    <t>Hon 圆形标签, 耐用</t>
  </si>
  <si>
    <t>钱珊-19855</t>
  </si>
  <si>
    <t>钱珊</t>
  </si>
  <si>
    <t>办公用-用品-10003186</t>
  </si>
  <si>
    <t>彭雯-21790</t>
  </si>
  <si>
    <t>彭雯</t>
  </si>
  <si>
    <t>技术-复印-10002908</t>
  </si>
  <si>
    <t>佳能 复印机, 数字化</t>
  </si>
  <si>
    <t>CN-2018-3172853</t>
  </si>
  <si>
    <t>熊丽-15805</t>
  </si>
  <si>
    <t>熊丽</t>
  </si>
  <si>
    <t>西宁</t>
  </si>
  <si>
    <t>青海</t>
  </si>
  <si>
    <t>办公用-标签-10000895</t>
  </si>
  <si>
    <t>Harbour Creations 有色标签, 可调</t>
  </si>
  <si>
    <t>曾康-15445</t>
  </si>
  <si>
    <t>曾康</t>
  </si>
  <si>
    <t>绵阳</t>
  </si>
  <si>
    <t>家具-用具-10001977</t>
  </si>
  <si>
    <t>Eldon 框架, 优质</t>
  </si>
  <si>
    <t>郝升-20095</t>
  </si>
  <si>
    <t>郝升</t>
  </si>
  <si>
    <t>武汉</t>
  </si>
  <si>
    <t>办公用-装订-10000287</t>
  </si>
  <si>
    <t>Wilson Jones 孔加固材料, 实惠</t>
  </si>
  <si>
    <t>办公用-收纳-10003464</t>
  </si>
  <si>
    <t>Rogers 盘, 金属</t>
  </si>
  <si>
    <t>US-2018-4733722</t>
  </si>
  <si>
    <t>顾黎-16360</t>
  </si>
  <si>
    <t>顾黎明</t>
  </si>
  <si>
    <t>盐城</t>
  </si>
  <si>
    <t>办公用-用品-10001876</t>
  </si>
  <si>
    <t>Stiletto 大剪刀, 钢</t>
  </si>
  <si>
    <t>家具-椅子-10004416</t>
  </si>
  <si>
    <t>Novimex 折叠椅, 每套两件</t>
  </si>
  <si>
    <t>办公用-系固-10001646</t>
  </si>
  <si>
    <t>OIC 夹子, 整包</t>
  </si>
  <si>
    <t>办公用-信封-10004907</t>
  </si>
  <si>
    <t>Ames 局间信封, 银色</t>
  </si>
  <si>
    <t>办公用-美术-10002705</t>
  </si>
  <si>
    <t>Sanford 荧光笔, 蓝色</t>
  </si>
  <si>
    <t>CN-2018-5834341</t>
  </si>
  <si>
    <t>马惠-14335</t>
  </si>
  <si>
    <t>马惠英</t>
  </si>
  <si>
    <t>南宁</t>
  </si>
  <si>
    <t>广西</t>
  </si>
  <si>
    <t>泉州</t>
  </si>
  <si>
    <t>CN-2018-3766882</t>
  </si>
  <si>
    <t>天津</t>
  </si>
  <si>
    <t>CN-2018-3665640</t>
  </si>
  <si>
    <t>办公用-装订-10002223</t>
  </si>
  <si>
    <t>Avery 装订机, 回收</t>
  </si>
  <si>
    <t>家具-用具-10004678</t>
  </si>
  <si>
    <t>Eldon 闹钟, 优质</t>
  </si>
  <si>
    <t>彭伟-21550</t>
  </si>
  <si>
    <t>彭伟</t>
  </si>
  <si>
    <t>巩关-15595</t>
  </si>
  <si>
    <t>巩关茵</t>
  </si>
  <si>
    <t>CN-2018-2328434</t>
  </si>
  <si>
    <t>黄娟-15130</t>
  </si>
  <si>
    <t>黄娟</t>
  </si>
  <si>
    <t>扬州</t>
  </si>
  <si>
    <t>陈莲-16930</t>
  </si>
  <si>
    <t>陈莲</t>
  </si>
  <si>
    <t>办公用-装订-10000285</t>
  </si>
  <si>
    <t>Acco 孔加固材料, 透明</t>
  </si>
  <si>
    <t>CN-2018-5057492</t>
  </si>
  <si>
    <t>韦锦-14950</t>
  </si>
  <si>
    <t>韦锦</t>
  </si>
  <si>
    <t>株洲</t>
  </si>
  <si>
    <t>办公用-器具-10003636</t>
  </si>
  <si>
    <t>KitchenAid 微波炉, 黑色</t>
  </si>
  <si>
    <t>CN-2018-1118317</t>
  </si>
  <si>
    <t>谭珊-19900</t>
  </si>
  <si>
    <t>谭珊</t>
  </si>
  <si>
    <t>青冈</t>
  </si>
  <si>
    <t>技术-电话-10003105</t>
  </si>
  <si>
    <t>诺基亚 办公室电话机, 整包</t>
  </si>
  <si>
    <t>新泰</t>
  </si>
  <si>
    <t>US-2018-4595101</t>
  </si>
  <si>
    <t>仪征</t>
  </si>
  <si>
    <t>办公用-美术-10002408</t>
  </si>
  <si>
    <t>Stanley 铅笔刀, 整包</t>
  </si>
  <si>
    <t>办公用-装订-10003175</t>
  </si>
  <si>
    <t>Avery 装订机, 实惠</t>
  </si>
  <si>
    <t>技术-电话-10002475</t>
  </si>
  <si>
    <t>诺基亚 办公室电话机, 全尺寸</t>
  </si>
  <si>
    <t>办公用-收纳-10000793</t>
  </si>
  <si>
    <t>Smead 锁柜, 单宽度</t>
  </si>
  <si>
    <t>办公用-用品-10004613</t>
  </si>
  <si>
    <t>Elite 美工刀, 工业</t>
  </si>
  <si>
    <t>家具-椅子-10001116</t>
  </si>
  <si>
    <t>Hon 摇椅, 红色</t>
  </si>
  <si>
    <t>技术-复印-10003823</t>
  </si>
  <si>
    <t>惠普 墨水, 彩色</t>
  </si>
  <si>
    <t>US-2018-2352370</t>
  </si>
  <si>
    <t>办公用-装订-10002241</t>
  </si>
  <si>
    <t>Cardinal 订书机, 透明</t>
  </si>
  <si>
    <t>珠海</t>
  </si>
  <si>
    <t>办公用-装订-10004829</t>
  </si>
  <si>
    <t>Avery 孔加固材料, 透明</t>
  </si>
  <si>
    <t>US-2018-4736051</t>
  </si>
  <si>
    <t>杨健-14605</t>
  </si>
  <si>
    <t>杨健</t>
  </si>
  <si>
    <t>肃州</t>
  </si>
  <si>
    <t>办公用-装订-10002836</t>
  </si>
  <si>
    <t>Avery 订书机, 回收</t>
  </si>
  <si>
    <t>薛婷-21070</t>
  </si>
  <si>
    <t>薛婷</t>
  </si>
  <si>
    <t>常州</t>
  </si>
  <si>
    <t>家具-用具-10000958</t>
  </si>
  <si>
    <t>Advantus 门挡, 耐用</t>
  </si>
  <si>
    <t>办公用-标签-10004025</t>
  </si>
  <si>
    <t>Harbour Creations 合法证物标签, 红色</t>
  </si>
  <si>
    <t>牛晒-19810</t>
  </si>
  <si>
    <t>牛晒明</t>
  </si>
  <si>
    <t>张家港</t>
  </si>
  <si>
    <t>办公用-系固-10004120</t>
  </si>
  <si>
    <t>OIC 橡皮筋, 金属</t>
  </si>
  <si>
    <t>CN-2018-3211633</t>
  </si>
  <si>
    <t>彭绅-19975</t>
  </si>
  <si>
    <t>彭绅</t>
  </si>
  <si>
    <t>长沙</t>
  </si>
  <si>
    <t>家具-书架-10001491</t>
  </si>
  <si>
    <t>Bush 古典书架, 金属</t>
  </si>
  <si>
    <t>办公用-器具-10000188</t>
  </si>
  <si>
    <t>KitchenAid 冰箱, 银色</t>
  </si>
  <si>
    <t>罗嫒-10060</t>
  </si>
  <si>
    <t>罗嫒</t>
  </si>
  <si>
    <t>云南</t>
  </si>
  <si>
    <t>办公用-信封-10004848</t>
  </si>
  <si>
    <t>Cameo 搭扣信封, 回收</t>
  </si>
  <si>
    <t>CN-2018-3232413</t>
  </si>
  <si>
    <t>家具-椅子-10002448</t>
  </si>
  <si>
    <t>SAFCO 折叠椅, 红色</t>
  </si>
  <si>
    <t>办公用-收纳-10003461</t>
  </si>
  <si>
    <t>Tenex 文件夹, 工业</t>
  </si>
  <si>
    <t>办公用-标签-10001201</t>
  </si>
  <si>
    <t>Avery 合法证物标签, 红色</t>
  </si>
  <si>
    <t>贺平-19105</t>
  </si>
  <si>
    <t>贺平</t>
  </si>
  <si>
    <t>海口</t>
  </si>
  <si>
    <t>海南</t>
  </si>
  <si>
    <t>办公用-用品-10002649</t>
  </si>
  <si>
    <t>Kleencut 修剪器, 钢</t>
  </si>
  <si>
    <t>家具-用具-10001150</t>
  </si>
  <si>
    <t>Tenex 闹钟, 耐用</t>
  </si>
  <si>
    <t>施丽-17380</t>
  </si>
  <si>
    <t>施丽丽</t>
  </si>
  <si>
    <t>办公用-器具-10004829</t>
  </si>
  <si>
    <t>Breville 微波炉, 银色</t>
  </si>
  <si>
    <t>秦淑-20440</t>
  </si>
  <si>
    <t>秦淑芳</t>
  </si>
  <si>
    <t>鹤岗</t>
  </si>
  <si>
    <t>CN-2018-4862116</t>
  </si>
  <si>
    <t>顾丹-11965</t>
  </si>
  <si>
    <t>顾丹</t>
  </si>
  <si>
    <t>办公用-用品-10004419</t>
  </si>
  <si>
    <t>Acme 剪刀, 工业</t>
  </si>
  <si>
    <t>康丽-15865</t>
  </si>
  <si>
    <t>康丽</t>
  </si>
  <si>
    <t>温州</t>
  </si>
  <si>
    <t>技术-电话-10004336</t>
  </si>
  <si>
    <t>三星 办公室电话机, 全尺寸</t>
  </si>
  <si>
    <t>CN-2018-4950934</t>
  </si>
  <si>
    <t>秦宁-18670</t>
  </si>
  <si>
    <t>秦宁</t>
  </si>
  <si>
    <t>四平</t>
  </si>
  <si>
    <t>办公用-系固-10002230</t>
  </si>
  <si>
    <t>Stockwell 橡皮筋, 混合尺寸</t>
  </si>
  <si>
    <t>CN-2018-2866628</t>
  </si>
  <si>
    <t>贺宁-18700</t>
  </si>
  <si>
    <t>贺宁</t>
  </si>
  <si>
    <t>安顺</t>
  </si>
  <si>
    <t>贵州</t>
  </si>
  <si>
    <t>技术-电话-10001136</t>
  </si>
  <si>
    <t>思科 耳机, 混合尺寸</t>
  </si>
  <si>
    <t>办公用-收纳-10003736</t>
  </si>
  <si>
    <t>Rogers 文件夹, 单宽度</t>
  </si>
  <si>
    <t>技术-配件-10000196</t>
  </si>
  <si>
    <t>罗技 闪存驱动器, 可编程</t>
  </si>
  <si>
    <t>巩安-10180</t>
  </si>
  <si>
    <t>巩安</t>
  </si>
  <si>
    <t>技术-复印-10004433</t>
  </si>
  <si>
    <t>Brother 墨水, 红色</t>
  </si>
  <si>
    <t>CN-2018-3381572</t>
  </si>
  <si>
    <t>田谙-18850</t>
  </si>
  <si>
    <t>田谙</t>
  </si>
  <si>
    <t>抚顺</t>
  </si>
  <si>
    <t>办公用-系固-10001285</t>
  </si>
  <si>
    <t>Stockwell 订书钉, 整包</t>
  </si>
  <si>
    <t>办公用-纸张-10000746</t>
  </si>
  <si>
    <t>Eaton 信纸, 优质</t>
  </si>
  <si>
    <t>办公用-器具-10000224</t>
  </si>
  <si>
    <t>Breville 咖啡研磨机, 银色</t>
  </si>
  <si>
    <t>办公用-收纳-10000871</t>
  </si>
  <si>
    <t>Eldon 盒, 工业</t>
  </si>
  <si>
    <t>办公用-器具-10002081</t>
  </si>
  <si>
    <t>Hamilton Beach 炉灶, 白色</t>
  </si>
  <si>
    <t>技术-设备-10003561</t>
  </si>
  <si>
    <t>松下 收据打印机, 白色</t>
  </si>
  <si>
    <t>技术-电话-10000045</t>
  </si>
  <si>
    <t>苹果 信号增强器, 混合尺寸</t>
  </si>
  <si>
    <t>家具-用具-10003781</t>
  </si>
  <si>
    <t>Eldon 分层置放架, 耐用</t>
  </si>
  <si>
    <t>家具-椅子-10002020</t>
  </si>
  <si>
    <t>Novimex 沙滩椅, 红色</t>
  </si>
  <si>
    <t>办公用-装订-10002552</t>
  </si>
  <si>
    <t>Wilson Jones 装订机, 回收</t>
  </si>
  <si>
    <t>徐蔓-17965</t>
  </si>
  <si>
    <t>徐蔓楚</t>
  </si>
  <si>
    <t>办公用-美术-10002471</t>
  </si>
  <si>
    <t>Boston 记号笔, 蓝色</t>
  </si>
  <si>
    <t>技术-复印-10004166</t>
  </si>
  <si>
    <t>惠普 传真复印机, 红色</t>
  </si>
  <si>
    <t>CN-2018-5816959</t>
  </si>
  <si>
    <t>陈丽-17605</t>
  </si>
  <si>
    <t>陈丽雪</t>
  </si>
  <si>
    <t>德阳</t>
  </si>
  <si>
    <t>办公用-标签-10002697</t>
  </si>
  <si>
    <t>Smead 运输标签, 红色</t>
  </si>
  <si>
    <t>办公用-信封-10000396</t>
  </si>
  <si>
    <t>Ames 商业信封, 每套 50 个</t>
  </si>
  <si>
    <t>办公用-装订-10002580</t>
  </si>
  <si>
    <t>Wilson Jones 订书机, 透明</t>
  </si>
  <si>
    <t>佘凤-12970</t>
  </si>
  <si>
    <t>佘凤</t>
  </si>
  <si>
    <t>运城</t>
  </si>
  <si>
    <t>山西</t>
  </si>
  <si>
    <t>CN-2018-3122639</t>
  </si>
  <si>
    <t>浯溪</t>
  </si>
  <si>
    <t>技术-配件-10000680</t>
  </si>
  <si>
    <t>贝尔金 记忆卡, 耐用</t>
  </si>
  <si>
    <t>家具-桌子-10001653</t>
  </si>
  <si>
    <t>Barricks 圆桌, 长方形</t>
  </si>
  <si>
    <t>技术-设备-10000066</t>
  </si>
  <si>
    <t>松下 喷墨打印机, 耐用</t>
  </si>
  <si>
    <t>严诚-11395</t>
  </si>
  <si>
    <t>严诚</t>
  </si>
  <si>
    <t>鞍山</t>
  </si>
  <si>
    <t>技术-电话-10003828</t>
  </si>
  <si>
    <t>摩托罗拉 充电器, 混合尺寸</t>
  </si>
  <si>
    <t>CN-2018-3022026</t>
  </si>
  <si>
    <t>姚柏-19015</t>
  </si>
  <si>
    <t>姚柏</t>
  </si>
  <si>
    <t>深圳</t>
  </si>
  <si>
    <t>办公用-系固-10004057</t>
  </si>
  <si>
    <t>OIC 夹子, 每包 12 个</t>
  </si>
  <si>
    <t>许绅-19960</t>
  </si>
  <si>
    <t>许绅</t>
  </si>
  <si>
    <t>办公用-信封-10001500</t>
  </si>
  <si>
    <t>Ames 外皮和封条, 银色</t>
  </si>
  <si>
    <t>Stockwell 图钉, 每包 12 个</t>
  </si>
  <si>
    <t>技术-电话-10002235</t>
  </si>
  <si>
    <t>诺基亚 音频基座, 混合尺寸</t>
  </si>
  <si>
    <t>徐关-15655</t>
  </si>
  <si>
    <t>徐关茵</t>
  </si>
  <si>
    <t>石家庄</t>
  </si>
  <si>
    <t>办公用-纸张-10002493</t>
  </si>
  <si>
    <t>Enermax 备忘录便条, 优质</t>
  </si>
  <si>
    <t>包头</t>
  </si>
  <si>
    <t>内蒙古</t>
  </si>
  <si>
    <t>办公用-系固-10002980</t>
  </si>
  <si>
    <t>Accos 夹子, 整包</t>
  </si>
  <si>
    <t>办公用-信封-10002358</t>
  </si>
  <si>
    <t>GlobeWeis 局间信封, 红色</t>
  </si>
  <si>
    <t>黄丽-15820</t>
  </si>
  <si>
    <t>办公用-美术-10001717</t>
  </si>
  <si>
    <t>Boston 钢笔, 混合尺寸</t>
  </si>
  <si>
    <t>办公用-用品-10004143</t>
  </si>
  <si>
    <t>Kleencut 美工刀, 锯齿状</t>
  </si>
  <si>
    <t>US-2018-3405401</t>
  </si>
  <si>
    <t>万刚-13195</t>
  </si>
  <si>
    <t>万刚</t>
  </si>
  <si>
    <t>技术-配件-10001327</t>
  </si>
  <si>
    <t>Enermax 记忆卡, 实惠</t>
  </si>
  <si>
    <t>苏州</t>
  </si>
  <si>
    <t>家具-桌子-10004333</t>
  </si>
  <si>
    <t>Barricks 电脑桌, 长方形</t>
  </si>
  <si>
    <t>成都</t>
  </si>
  <si>
    <t>家具-椅子-10000519</t>
  </si>
  <si>
    <t>SAFCO 扶手椅, 黑色</t>
  </si>
  <si>
    <t>廊坊</t>
  </si>
  <si>
    <t>办公用-标签-10002581</t>
  </si>
  <si>
    <t>Avery 可去除的标签, 可调</t>
  </si>
  <si>
    <t>CN-2018-1628412</t>
  </si>
  <si>
    <t>常盛-20305</t>
  </si>
  <si>
    <t>常盛</t>
  </si>
  <si>
    <t>办公用-装订-10000416</t>
  </si>
  <si>
    <t>Acco 订书机, 耐用</t>
  </si>
  <si>
    <t>CN-2018-2828219</t>
  </si>
  <si>
    <t>周诚-11275</t>
  </si>
  <si>
    <t>周诚</t>
  </si>
  <si>
    <t>集宁</t>
  </si>
  <si>
    <t>办公用-纸张-10002428</t>
  </si>
  <si>
    <t>施乐 信纸, 多色</t>
  </si>
  <si>
    <t>技术-电话-10003187</t>
  </si>
  <si>
    <t>诺基亚 充电器, 混合尺寸</t>
  </si>
  <si>
    <t>傅晨-11110</t>
  </si>
  <si>
    <t>傅晨</t>
  </si>
  <si>
    <t>技术-电话-10002515</t>
  </si>
  <si>
    <t>诺基亚 智能手机, 混合尺寸</t>
  </si>
  <si>
    <t>办公用-用品-10001051</t>
  </si>
  <si>
    <t>Kleencut 开信刀, 钢</t>
  </si>
  <si>
    <t>办公用-收纳-10001478</t>
  </si>
  <si>
    <t>Fellowes 锁柜, 工业</t>
  </si>
  <si>
    <t>潍坊</t>
  </si>
  <si>
    <t>办公用-收纳-10003407</t>
  </si>
  <si>
    <t>Tenex 盒, 金属</t>
  </si>
  <si>
    <t>陈健-14545</t>
  </si>
  <si>
    <t>陈健</t>
  </si>
  <si>
    <t>技术-配件-10001881</t>
  </si>
  <si>
    <t>Enermax 鼠标, 可编程</t>
  </si>
  <si>
    <t>赵德-12145</t>
  </si>
  <si>
    <t>赵德伟</t>
  </si>
  <si>
    <t>办公用-用品-10004796</t>
  </si>
  <si>
    <t>Stiletto 大剪刀, 工业</t>
  </si>
  <si>
    <t>技术-配件-10004228</t>
  </si>
  <si>
    <t>Enermax 键盘, 回收</t>
  </si>
  <si>
    <t>范晒-19780</t>
  </si>
  <si>
    <t>范晒明</t>
  </si>
  <si>
    <t>办公用-用品-10002431</t>
  </si>
  <si>
    <t>Kleencut 剪刀, 锯齿状</t>
  </si>
  <si>
    <t>办公用-标签-10000058</t>
  </si>
  <si>
    <t>Novimex 运输标签, 白色</t>
  </si>
  <si>
    <t>办公用-器具-10003122</t>
  </si>
  <si>
    <t>Breville 炉灶, 红色</t>
  </si>
  <si>
    <t>家具-椅子-10000989</t>
  </si>
  <si>
    <t>Office Star 摇椅, 每套两件</t>
  </si>
  <si>
    <t>巩德-12070</t>
  </si>
  <si>
    <t>巩德</t>
  </si>
  <si>
    <t>平顶山</t>
  </si>
  <si>
    <t>技术-设备-10001533</t>
  </si>
  <si>
    <t>松下 电话, 白色</t>
  </si>
  <si>
    <t>技术-电话-10003347</t>
  </si>
  <si>
    <t>摩托罗拉 信号增强器, 全尺寸</t>
  </si>
  <si>
    <t>呼和浩特</t>
  </si>
  <si>
    <t>技术-电话-10001357</t>
  </si>
  <si>
    <t>摩托罗拉 办公室电话机, 混合尺寸</t>
  </si>
  <si>
    <t>CN-2018-4159546</t>
  </si>
  <si>
    <t>技术-配件-10000138</t>
  </si>
  <si>
    <t>贝尔金 鼠标, 可编程</t>
  </si>
  <si>
    <t>办公用-装订-10000048</t>
  </si>
  <si>
    <t>Acco 标签, 回收</t>
  </si>
  <si>
    <t>技术-电话-10002323</t>
  </si>
  <si>
    <t>诺基亚 充电器, 整包</t>
  </si>
  <si>
    <t>郭冬-12415</t>
  </si>
  <si>
    <t>郭冬露</t>
  </si>
  <si>
    <t>办公用-标签-10002765</t>
  </si>
  <si>
    <t>Novimex 可去除的标签, 可调</t>
  </si>
  <si>
    <t>白忠-11515</t>
  </si>
  <si>
    <t>白忠</t>
  </si>
  <si>
    <t>秦皇岛</t>
  </si>
  <si>
    <t>贾丹-11920</t>
  </si>
  <si>
    <t>贾丹</t>
  </si>
  <si>
    <t>办公用-收纳-10004035</t>
  </si>
  <si>
    <t>Rogers 盘, 蓝色</t>
  </si>
  <si>
    <t>家具-书架-10000621</t>
  </si>
  <si>
    <t>Bush 书库, 金属</t>
  </si>
  <si>
    <t>白立-16825</t>
  </si>
  <si>
    <t>白立</t>
  </si>
  <si>
    <t>临汾</t>
  </si>
  <si>
    <t>US-2018-3189070</t>
  </si>
  <si>
    <t>范彩-10615</t>
  </si>
  <si>
    <t>范彩</t>
  </si>
  <si>
    <t>丹东</t>
  </si>
  <si>
    <t>办公用-器具-10004864</t>
  </si>
  <si>
    <t>Hoover 炉灶, 红色</t>
  </si>
  <si>
    <t>贾君-15160</t>
  </si>
  <si>
    <t>贾君</t>
  </si>
  <si>
    <t>办公用-装订-10002115</t>
  </si>
  <si>
    <t>Acco 打孔机, 实惠</t>
  </si>
  <si>
    <t>技术-电话-10001063</t>
  </si>
  <si>
    <t>苹果 智能手机, 全尺寸</t>
  </si>
  <si>
    <t>办公用-标签-10000748</t>
  </si>
  <si>
    <t>Harbour Creations 可去除的标签, 可调</t>
  </si>
  <si>
    <t>开原</t>
  </si>
  <si>
    <t>办公用-纸张-10003534</t>
  </si>
  <si>
    <t>Green Bar 笔记本, 每包 12 个</t>
  </si>
  <si>
    <t>办公用-收纳-10002846</t>
  </si>
  <si>
    <t>Rogers 搁板, 工业</t>
  </si>
  <si>
    <t>钟祥</t>
  </si>
  <si>
    <t>办公用-用品-10002349</t>
  </si>
  <si>
    <t>Kleencut 剪刀, 钢</t>
  </si>
  <si>
    <t>廖宣-20905</t>
  </si>
  <si>
    <t>廖宣</t>
  </si>
  <si>
    <t>CN-2018-2577941</t>
  </si>
  <si>
    <t>唐安-10240</t>
  </si>
  <si>
    <t>唐安</t>
  </si>
  <si>
    <t>技术-配件-10001134</t>
  </si>
  <si>
    <t>Enermax 鼠标, 回收</t>
  </si>
  <si>
    <t>段杰-14800</t>
  </si>
  <si>
    <t>段杰</t>
  </si>
  <si>
    <t>办公用-系固-10000353</t>
  </si>
  <si>
    <t>Stockwell 按钉, 金属</t>
  </si>
  <si>
    <t>潼川</t>
  </si>
  <si>
    <t>泰兴</t>
  </si>
  <si>
    <t>办公用-纸张-10004837</t>
  </si>
  <si>
    <t>SanDisk 笔记本, 优质</t>
  </si>
  <si>
    <t>芜湖</t>
  </si>
  <si>
    <t>家具-椅子-10000951</t>
  </si>
  <si>
    <t>Hon 椅垫, 红色</t>
  </si>
  <si>
    <t>办公用-收纳-10003434</t>
  </si>
  <si>
    <t>Rogers 锁柜, 金属</t>
  </si>
  <si>
    <t>家具-椅子-10002161</t>
  </si>
  <si>
    <t>Harbour Creations 摇椅, 每套两件</t>
  </si>
  <si>
    <t>冯立-16735</t>
  </si>
  <si>
    <t>冯立</t>
  </si>
  <si>
    <t>技术-电话-10004858</t>
  </si>
  <si>
    <t>思科 耳机, 蓝色</t>
  </si>
  <si>
    <t>技术-电话-10002032</t>
  </si>
  <si>
    <t>苹果 耳机, 蓝色</t>
  </si>
  <si>
    <t>US-2018-2998954</t>
  </si>
  <si>
    <t>赖芳-12715</t>
  </si>
  <si>
    <t>赖芳茵</t>
  </si>
  <si>
    <t>家具-用具-10001374</t>
  </si>
  <si>
    <t>Deflect-O 闹钟, 优质</t>
  </si>
  <si>
    <t>吕关-15640</t>
  </si>
  <si>
    <t>吕关茵</t>
  </si>
  <si>
    <t>无锡</t>
  </si>
  <si>
    <t>办公用-信封-10003337</t>
  </si>
  <si>
    <t>GlobeWeis 商业信封, 每套 50 个</t>
  </si>
  <si>
    <t>CN-2018-1267778</t>
  </si>
  <si>
    <t>邓康-15430</t>
  </si>
  <si>
    <t>邓康</t>
  </si>
  <si>
    <t>Stockwell 夹子, 整包</t>
  </si>
  <si>
    <t>家具-书架-10002334</t>
  </si>
  <si>
    <t>宜家 古典书架, 金属</t>
  </si>
  <si>
    <t>钱幂-18070</t>
  </si>
  <si>
    <t>钱幂</t>
  </si>
  <si>
    <t>家具-椅子-10003809</t>
  </si>
  <si>
    <t>Office Star 摇椅, 红色</t>
  </si>
  <si>
    <t>林康-15400</t>
  </si>
  <si>
    <t>林康</t>
  </si>
  <si>
    <t>办公用-用品-10002441</t>
  </si>
  <si>
    <t>Fiskars 尺子, 蓝色</t>
  </si>
  <si>
    <t>宜春</t>
  </si>
  <si>
    <t>郝立-16570</t>
  </si>
  <si>
    <t>郝立勤</t>
  </si>
  <si>
    <t>CN-2018-1574908</t>
  </si>
  <si>
    <t>吕欢-14140</t>
  </si>
  <si>
    <t>吕欢悦</t>
  </si>
  <si>
    <t>办公用-器具-10001804</t>
  </si>
  <si>
    <t>Hamilton Beach 微波炉, 银色</t>
  </si>
  <si>
    <t>家具-椅子-10002168</t>
  </si>
  <si>
    <t>Hon 凳子, 黑色</t>
  </si>
  <si>
    <t>家具-椅子-10004390</t>
  </si>
  <si>
    <t>SAFCO 扶手椅, 每套两件</t>
  </si>
  <si>
    <t>刘明-18295</t>
  </si>
  <si>
    <t>刘明</t>
  </si>
  <si>
    <t>技术-复印-10000971</t>
  </si>
  <si>
    <t>Brother 墨水, 彩色</t>
  </si>
  <si>
    <t>办公用-系固-10002857</t>
  </si>
  <si>
    <t>Advantus 橡皮筋, 整包</t>
  </si>
  <si>
    <t>办公用-收纳-10004393</t>
  </si>
  <si>
    <t>Rogers 文件车, 金属</t>
  </si>
  <si>
    <t>办公用-收纳-10000103</t>
  </si>
  <si>
    <t>Tenex 文件夹, 蓝色</t>
  </si>
  <si>
    <t>办公用-收纳-10000306</t>
  </si>
  <si>
    <t>Smead 文件夹, 单宽度</t>
  </si>
  <si>
    <t>昆明</t>
  </si>
  <si>
    <t>技术-复印-10001050</t>
  </si>
  <si>
    <t>Brother 传真机, 彩色</t>
  </si>
  <si>
    <t>CN-2018-2693856</t>
  </si>
  <si>
    <t>涂辉-12655</t>
  </si>
  <si>
    <t>涂辉</t>
  </si>
  <si>
    <t>办公用-器具-10000912</t>
  </si>
  <si>
    <t>Hamilton Beach 冰箱, 黑色</t>
  </si>
  <si>
    <t>办公用-标签-10000039</t>
  </si>
  <si>
    <t>Avery 可去除的标签, 白色</t>
  </si>
  <si>
    <t>周口</t>
  </si>
  <si>
    <t>家具-用具-10002431</t>
  </si>
  <si>
    <t>Rubvermaid 灯泡, 一包多件</t>
  </si>
  <si>
    <t>常丽-16180</t>
  </si>
  <si>
    <t>常丽华</t>
  </si>
  <si>
    <t>怀化</t>
  </si>
  <si>
    <t>家具-椅子-10001812</t>
  </si>
  <si>
    <t>Harbour Creations 折叠椅, 可调</t>
  </si>
  <si>
    <t>办公用-收纳-10002059</t>
  </si>
  <si>
    <t>Tenex 搁板, 工业</t>
  </si>
  <si>
    <t>俞毅-12520</t>
  </si>
  <si>
    <t>俞毅</t>
  </si>
  <si>
    <t>家具-椅子-10004563</t>
  </si>
  <si>
    <t>Office Star 沙滩椅, 可调</t>
  </si>
  <si>
    <t>CN-2018-2883758</t>
  </si>
  <si>
    <t>秦诚-11245</t>
  </si>
  <si>
    <t>秦诚</t>
  </si>
  <si>
    <t>技术-配件-10000783</t>
  </si>
  <si>
    <t>罗技 键盘, 回收</t>
  </si>
  <si>
    <t>办公用-装订-10002707</t>
  </si>
  <si>
    <t>Ibico 标签, 耐用</t>
  </si>
  <si>
    <t>CN-2018-2075002</t>
  </si>
  <si>
    <t>潘舟-11440</t>
  </si>
  <si>
    <t>潘舟</t>
  </si>
  <si>
    <t>黄山</t>
  </si>
  <si>
    <t>家具-书架-10001901</t>
  </si>
  <si>
    <t>Sauder 搁架, 传统</t>
  </si>
  <si>
    <t>CN-2018-3184596</t>
  </si>
  <si>
    <t>邢台</t>
  </si>
  <si>
    <t>办公用-信封-10002118</t>
  </si>
  <si>
    <t>Kraft 局间信封, 红色</t>
  </si>
  <si>
    <t>塘沽</t>
  </si>
  <si>
    <t>家具-椅子-10003884</t>
  </si>
  <si>
    <t>Hon 扶手椅, 可调</t>
  </si>
  <si>
    <t>家具-书架-10002309</t>
  </si>
  <si>
    <t>宜家 墙角架, 黑色</t>
  </si>
  <si>
    <t>李彩-10675</t>
  </si>
  <si>
    <t>李彩</t>
  </si>
  <si>
    <t>邯郸</t>
  </si>
  <si>
    <t>办公用-收纳-10001617</t>
  </si>
  <si>
    <t>Tenex 锁柜, 金属</t>
  </si>
  <si>
    <t>家具-书架-10002251</t>
  </si>
  <si>
    <t>Sauder 书架, 传统</t>
  </si>
  <si>
    <t>焦作</t>
  </si>
  <si>
    <t>技术-电话-10001493</t>
  </si>
  <si>
    <t>三星 充电器, 整包</t>
  </si>
  <si>
    <t>邓保-10375</t>
  </si>
  <si>
    <t>邓保</t>
  </si>
  <si>
    <t>CN-2018-4833083</t>
  </si>
  <si>
    <t>巩荣-19735</t>
  </si>
  <si>
    <t>巩荣</t>
  </si>
  <si>
    <t>办公用-纸张-10004354</t>
  </si>
  <si>
    <t>Enermax 笔记本, 多色</t>
  </si>
  <si>
    <t>CN-2018-1108121</t>
  </si>
  <si>
    <t>孙斯-21010</t>
  </si>
  <si>
    <t>孙斯云</t>
  </si>
  <si>
    <t>宜昌</t>
  </si>
  <si>
    <t>办公用-纸张-10003967</t>
  </si>
  <si>
    <t>Green Bar 羊皮纸, 多色</t>
  </si>
  <si>
    <t>徐丽-17395</t>
  </si>
  <si>
    <t>徐丽丽</t>
  </si>
  <si>
    <t>白城</t>
  </si>
  <si>
    <t>宣化</t>
  </si>
  <si>
    <t>家具-桌子-10001852</t>
  </si>
  <si>
    <t>Bevis 会议桌, 组装</t>
  </si>
  <si>
    <t>办公用-器具-10001602</t>
  </si>
  <si>
    <t>Hoover 微波炉, 银色</t>
  </si>
  <si>
    <t>办公用-纸张-10001831</t>
  </si>
  <si>
    <t>SanDisk 令, 优质</t>
  </si>
  <si>
    <t>家具-椅子-10001902</t>
  </si>
  <si>
    <t>SAFCO 沙滩椅, 黑色</t>
  </si>
  <si>
    <t>办公用-装订-10002870</t>
  </si>
  <si>
    <t>Ibico 标签, 回收</t>
  </si>
  <si>
    <t>家具-书架-10000835</t>
  </si>
  <si>
    <t>Dania 搁架, 金属</t>
  </si>
  <si>
    <t>彭琼-19645</t>
  </si>
  <si>
    <t>彭琼</t>
  </si>
  <si>
    <t>嘉兴</t>
  </si>
  <si>
    <t>王嘉-14530</t>
  </si>
  <si>
    <t>王嘉丽</t>
  </si>
  <si>
    <t>办公用-系固-10003871</t>
  </si>
  <si>
    <t>袁德-12115</t>
  </si>
  <si>
    <t>袁德</t>
  </si>
  <si>
    <t>技术-设备-10001951</t>
  </si>
  <si>
    <t>StarTech 喷墨打印机, 多色</t>
  </si>
  <si>
    <t>办公用-装订-10001290</t>
  </si>
  <si>
    <t>Ibico 装订机, 透明</t>
  </si>
  <si>
    <t>家具-用具-10000649</t>
  </si>
  <si>
    <t>Eldon 闹钟, 黑色</t>
  </si>
  <si>
    <t>Stockwell 图钉, 整包</t>
  </si>
  <si>
    <t>办公用-用品-10003562</t>
  </si>
  <si>
    <t>Fiskars 剪刀, 锯齿状</t>
  </si>
  <si>
    <t>袁梅-18130</t>
  </si>
  <si>
    <t>袁梅</t>
  </si>
  <si>
    <t>技术-电话-10001271</t>
  </si>
  <si>
    <t>摩托罗拉 耳机, 整包</t>
  </si>
  <si>
    <t>葛欢-14215</t>
  </si>
  <si>
    <t>葛欢</t>
  </si>
  <si>
    <t>办公用-装订-10001547</t>
  </si>
  <si>
    <t>Ibico 孔加固材料, 回收</t>
  </si>
  <si>
    <t>办公用-美术-10001817</t>
  </si>
  <si>
    <t>Stanley 荧光笔, 蓝色</t>
  </si>
  <si>
    <t>家具-书架-10004000</t>
  </si>
  <si>
    <t>Sauder 墙角架, 金属</t>
  </si>
  <si>
    <t>CN-2018-2102819</t>
  </si>
  <si>
    <t>青州</t>
  </si>
  <si>
    <t>林关-15625</t>
  </si>
  <si>
    <t>林关茵</t>
  </si>
  <si>
    <t>技术-复印-10003382</t>
  </si>
  <si>
    <t>佳能 传真复印机, 红色</t>
  </si>
  <si>
    <t>办公用-美术-10004953</t>
  </si>
  <si>
    <t>BIC 速写本, 蓝色</t>
  </si>
  <si>
    <t>办公用-信封-10001487</t>
  </si>
  <si>
    <t>GlobeWeis 外皮和封条, 银色</t>
  </si>
  <si>
    <t>CN-2018-4800042</t>
  </si>
  <si>
    <t>办公用-系固-10000958</t>
  </si>
  <si>
    <t>Stockwell 回形针, 每包 12 个</t>
  </si>
  <si>
    <t>US-2018-2513055</t>
  </si>
  <si>
    <t>邢宁-18715</t>
  </si>
  <si>
    <t>邢宁</t>
  </si>
  <si>
    <t>贺伟-21490</t>
  </si>
  <si>
    <t>贺伟</t>
  </si>
  <si>
    <t>富阳</t>
  </si>
  <si>
    <t>办公用-装订-10002575</t>
  </si>
  <si>
    <t>Wilson Jones 打孔机, 耐用</t>
  </si>
  <si>
    <t>办公用-收纳-10003289</t>
  </si>
  <si>
    <t>Tenex 搁板, 单宽度</t>
  </si>
  <si>
    <t>贺绅-19945</t>
  </si>
  <si>
    <t>贺绅</t>
  </si>
  <si>
    <t>明水</t>
  </si>
  <si>
    <t>技术-配件-10002920</t>
  </si>
  <si>
    <t>贝尔金 键区, 可编程</t>
  </si>
  <si>
    <t>办公用-装订-10003846</t>
  </si>
  <si>
    <t>Cardinal 装订机, 耐用</t>
  </si>
  <si>
    <t>曹丽-15940</t>
  </si>
  <si>
    <t>曹丽</t>
  </si>
  <si>
    <t>肖保-10315</t>
  </si>
  <si>
    <t>肖保</t>
  </si>
  <si>
    <t>办公用-纸张-10002647</t>
  </si>
  <si>
    <t>SanDisk 羊皮纸, 多色</t>
  </si>
  <si>
    <t>家具-椅子-10002778</t>
  </si>
  <si>
    <t>Office Star 沙滩椅, 每套两件</t>
  </si>
  <si>
    <t>办公用-装订-10000662</t>
  </si>
  <si>
    <t>Cardinal 装订机盖, 耐用</t>
  </si>
  <si>
    <t>CN-2018-3132230</t>
  </si>
  <si>
    <t>封乐-17740</t>
  </si>
  <si>
    <t>封乐</t>
  </si>
  <si>
    <t>钦州</t>
  </si>
  <si>
    <t>家具-用具-10000470</t>
  </si>
  <si>
    <t>Advantus 框架, 优质</t>
  </si>
  <si>
    <t>办公用-收纳-10000198</t>
  </si>
  <si>
    <t>Rogers 盒, 工业</t>
  </si>
  <si>
    <t>家具-椅子-10004774</t>
  </si>
  <si>
    <t>SAFCO 摇椅, 可调</t>
  </si>
  <si>
    <t>广州</t>
  </si>
  <si>
    <t>办公用-标签-10002535</t>
  </si>
  <si>
    <t>Hon 可去除的标签, 耐用</t>
  </si>
  <si>
    <t>佘平-19165</t>
  </si>
  <si>
    <t>佘平</t>
  </si>
  <si>
    <t>办公用-器具-10000222</t>
  </si>
  <si>
    <t>KitchenAid 微波炉, 银色</t>
  </si>
  <si>
    <t>家具-椅子-10002286</t>
  </si>
  <si>
    <t>SAFCO 椅垫, 红色</t>
  </si>
  <si>
    <t>启东</t>
  </si>
  <si>
    <t>CN-2018-2098822</t>
  </si>
  <si>
    <t>佳木斯</t>
  </si>
  <si>
    <t>铁岭</t>
  </si>
  <si>
    <t>办公用-器具-10002966</t>
  </si>
  <si>
    <t>Cuisinart 冰箱, 红色</t>
  </si>
  <si>
    <t>办公用-系固-10002531</t>
  </si>
  <si>
    <t>Stockwell 回形针, 金属</t>
  </si>
  <si>
    <t>办公用-信封-10002033</t>
  </si>
  <si>
    <t>Ames 外皮和封条, 红色</t>
  </si>
  <si>
    <t>技术-电话-10004871</t>
  </si>
  <si>
    <t>三星 充电器, 蓝色</t>
  </si>
  <si>
    <t>办公用-信封-10001476</t>
  </si>
  <si>
    <t>Kraft 外皮和封条, 红色</t>
  </si>
  <si>
    <t>马实-20215</t>
  </si>
  <si>
    <t>马实</t>
  </si>
  <si>
    <t>技术-复印-10000050</t>
  </si>
  <si>
    <t>Brother 复印机, 彩色</t>
  </si>
  <si>
    <t>技术-配件-10002107</t>
  </si>
  <si>
    <t>贝尔金 闪存驱动器, 实惠</t>
  </si>
  <si>
    <t>办公用-装订-10000850</t>
  </si>
  <si>
    <t>Wilson Jones 装订机盖, 回收</t>
  </si>
  <si>
    <t>家具-用具-10004734</t>
  </si>
  <si>
    <t>Tenex 框架, 优质</t>
  </si>
  <si>
    <t>CN-2018-3694355</t>
  </si>
  <si>
    <t>洪光-13420</t>
  </si>
  <si>
    <t>洪光</t>
  </si>
  <si>
    <t>办公用-美术-10000664</t>
  </si>
  <si>
    <t>Boston 荧光笔, 混合尺寸</t>
  </si>
  <si>
    <t>陈磊-15970</t>
  </si>
  <si>
    <t>陈磊</t>
  </si>
  <si>
    <t>肇庆</t>
  </si>
  <si>
    <t>办公用-装订-10002814</t>
  </si>
  <si>
    <t>Cardinal 打孔机, 透明</t>
  </si>
  <si>
    <t>办公用-收纳-10001047</t>
  </si>
  <si>
    <t>Smead 锁柜, 蓝色</t>
  </si>
  <si>
    <t>办公用-器具-10002119</t>
  </si>
  <si>
    <t>KitchenAid 搅拌机, 红色</t>
  </si>
  <si>
    <t>邵娜-18565</t>
  </si>
  <si>
    <t>邵娜</t>
  </si>
  <si>
    <t>徐菊-15070</t>
  </si>
  <si>
    <t>徐菊</t>
  </si>
  <si>
    <t>办公用-用品-10000347</t>
  </si>
  <si>
    <t>Stiletto 尺子, 锯齿状</t>
  </si>
  <si>
    <t>US-2018-4764837</t>
  </si>
  <si>
    <t>技术-配件-10002808</t>
  </si>
  <si>
    <t>罗技 路由器, 耐用</t>
  </si>
  <si>
    <t>周柏-18925</t>
  </si>
  <si>
    <t>周柏</t>
  </si>
  <si>
    <t>梧州</t>
  </si>
  <si>
    <t>办公用-装订-10001165</t>
  </si>
  <si>
    <t>Cardinal 打孔机, 回收</t>
  </si>
  <si>
    <t>CN-2018-2805987</t>
  </si>
  <si>
    <t>柯丽-15880</t>
  </si>
  <si>
    <t>柯丽</t>
  </si>
  <si>
    <t>合川</t>
  </si>
  <si>
    <t>技术-电话-10000698</t>
  </si>
  <si>
    <t>思科 充电器, 蓝色</t>
  </si>
  <si>
    <t>技术-配件-10002176</t>
  </si>
  <si>
    <t>贝尔金 鼠标, 耐用</t>
  </si>
  <si>
    <t>楚松-20605</t>
  </si>
  <si>
    <t>楚松</t>
  </si>
  <si>
    <t>大庆</t>
  </si>
  <si>
    <t>技术-电话-10004290</t>
  </si>
  <si>
    <t>诺基亚 信号增强器, 蓝色</t>
  </si>
  <si>
    <t>叶实-20290</t>
  </si>
  <si>
    <t>叶实</t>
  </si>
  <si>
    <t>办公用-系固-10000554</t>
  </si>
  <si>
    <t>Stockwell 橡皮筋, 每包 12 个</t>
  </si>
  <si>
    <t>办公用-系固-10003116</t>
  </si>
  <si>
    <t>OIC 订书钉, 每包 12 个</t>
  </si>
  <si>
    <t>家具-书架-10000557</t>
  </si>
  <si>
    <t>Sauder 搁架, 金属</t>
  </si>
  <si>
    <t>办公用-纸张-10000589</t>
  </si>
  <si>
    <t>SanDisk 笔记本, 多色</t>
  </si>
  <si>
    <t>家具-椅子-10002544</t>
  </si>
  <si>
    <t>SAFCO 凳子, 黑色</t>
  </si>
  <si>
    <t>家具-书架-10004927</t>
  </si>
  <si>
    <t>Bush 书架, 金属</t>
  </si>
  <si>
    <t>技术-复印-10003757</t>
  </si>
  <si>
    <t>Hewlett 墨水, 数字化</t>
  </si>
  <si>
    <t>US-2018-1184235</t>
  </si>
  <si>
    <t>李蔓-17995</t>
  </si>
  <si>
    <t>李蔓楚</t>
  </si>
  <si>
    <t>技术-电话-10000433</t>
  </si>
  <si>
    <t>诺基亚 耳机, 蓝色</t>
  </si>
  <si>
    <t>叶立-16615</t>
  </si>
  <si>
    <t>叶立勤</t>
  </si>
  <si>
    <t>办公用-系固-10002707</t>
  </si>
  <si>
    <t>Advantus 按钉, 金属</t>
  </si>
  <si>
    <t>任婵-10810</t>
  </si>
  <si>
    <t>任婵娟</t>
  </si>
  <si>
    <t>办公用-装订-10004560</t>
  </si>
  <si>
    <t>Wilson Jones 装订机盖, 耐用</t>
  </si>
  <si>
    <t>戴康-15415</t>
  </si>
  <si>
    <t>戴康</t>
  </si>
  <si>
    <t>办公用-美术-10002228</t>
  </si>
  <si>
    <t>BIC 荧光笔, 混合尺寸</t>
  </si>
  <si>
    <t>田江-14635</t>
  </si>
  <si>
    <t>田江丽</t>
  </si>
  <si>
    <t>办公用-美术-10003822</t>
  </si>
  <si>
    <t>BIC 钢笔, 蓝色</t>
  </si>
  <si>
    <t>CN-2018-3585437</t>
  </si>
  <si>
    <t>俞晒-19840</t>
  </si>
  <si>
    <t>俞晒明</t>
  </si>
  <si>
    <t>铜川</t>
  </si>
  <si>
    <t>家具-用具-10004269</t>
  </si>
  <si>
    <t>Rubvermaid 灯泡, 优质</t>
  </si>
  <si>
    <t>大连</t>
  </si>
  <si>
    <t>家具-书架-10003672</t>
  </si>
  <si>
    <t>Safco 书库, 传统</t>
  </si>
  <si>
    <t>US-2018-4420382</t>
  </si>
  <si>
    <t>贾伟-21415</t>
  </si>
  <si>
    <t>贾伟</t>
  </si>
  <si>
    <t>衢州</t>
  </si>
  <si>
    <t>马莲-17035</t>
  </si>
  <si>
    <t>马莲</t>
  </si>
  <si>
    <t>太原</t>
  </si>
  <si>
    <t>家具-用具-10001511</t>
  </si>
  <si>
    <t>Eldon 闹钟, 耐用</t>
  </si>
  <si>
    <t>济南</t>
  </si>
  <si>
    <t>办公用-装订-10000292</t>
  </si>
  <si>
    <t>Wilson Jones 装订机盖, 实惠</t>
  </si>
  <si>
    <t>邱刚-13120</t>
  </si>
  <si>
    <t>邱刚</t>
  </si>
  <si>
    <t>办公用-装订-10003973</t>
  </si>
  <si>
    <t>Ibico 装订机, 实惠</t>
  </si>
  <si>
    <t>技术-复印-10000631</t>
  </si>
  <si>
    <t>佳能 个人复印机, 数字化</t>
  </si>
  <si>
    <t>贵阳</t>
  </si>
  <si>
    <t>马荣-19750</t>
  </si>
  <si>
    <t>马荣</t>
  </si>
  <si>
    <t>淮南</t>
  </si>
  <si>
    <t>办公用-装订-10002095</t>
  </si>
  <si>
    <t>Cardinal 打孔机, 耐用</t>
  </si>
  <si>
    <t>殷宣-20920</t>
  </si>
  <si>
    <t>殷宣</t>
  </si>
  <si>
    <t>夏芯-13960</t>
  </si>
  <si>
    <t>夏芯</t>
  </si>
  <si>
    <t>家具-书架-10002113</t>
  </si>
  <si>
    <t>Dania 书库, 金属</t>
  </si>
  <si>
    <t>CN-2018-4150128</t>
  </si>
  <si>
    <t>雷菊-15025</t>
  </si>
  <si>
    <t>雷菊</t>
  </si>
  <si>
    <t>办公用-装订-10003676</t>
  </si>
  <si>
    <t>Ibico 订书机, 透明</t>
  </si>
  <si>
    <t>CN-2018-1376899</t>
  </si>
  <si>
    <t>程宁-18640</t>
  </si>
  <si>
    <t>程宁</t>
  </si>
  <si>
    <t>临江</t>
  </si>
  <si>
    <t>家具-椅子-10000210</t>
  </si>
  <si>
    <t>Harbour Creations 扶手椅, 每套两件</t>
  </si>
  <si>
    <t>郝廉-17245</t>
  </si>
  <si>
    <t>郝廉</t>
  </si>
  <si>
    <t>漯河</t>
  </si>
  <si>
    <t>技术-复印-10001701</t>
  </si>
  <si>
    <t>Brother 墨水, 数字化</t>
  </si>
  <si>
    <t>办公用-收纳-10003383</t>
  </si>
  <si>
    <t>Eldon 盘, 蓝色</t>
  </si>
  <si>
    <t>家具-用具-10003459</t>
  </si>
  <si>
    <t>Rubvermaid 框架, 优质</t>
  </si>
  <si>
    <t>技术-配件-10004328</t>
  </si>
  <si>
    <t>Memorex 闪存驱动器, 实惠</t>
  </si>
  <si>
    <t>贺虹-13810</t>
  </si>
  <si>
    <t>贺虹</t>
  </si>
  <si>
    <t>家具-桌子-10002750</t>
  </si>
  <si>
    <t>Bevis 咖啡桌, 长方形</t>
  </si>
  <si>
    <t>郭莲-17005</t>
  </si>
  <si>
    <t>郭莲</t>
  </si>
  <si>
    <t>蓬莱</t>
  </si>
  <si>
    <t>办公用-装订-10002471</t>
  </si>
  <si>
    <t>Acco 订书机, 实惠</t>
  </si>
  <si>
    <t>办公用-信封-10000318</t>
  </si>
  <si>
    <t>GlobeWeis 邮寄品, 每套 50 个</t>
  </si>
  <si>
    <t>办公用-纸张-10004274</t>
  </si>
  <si>
    <t>Eaton 备忘录便条, 每包 12 个</t>
  </si>
  <si>
    <t>技术-配件-10004611</t>
  </si>
  <si>
    <t>Memorex 键盘, 可编程</t>
  </si>
  <si>
    <t>家具-用具-10002886</t>
  </si>
  <si>
    <t>Eldon 闹钟, 一包多件</t>
  </si>
  <si>
    <t>家具-用具-10002407</t>
  </si>
  <si>
    <t>Rubvermaid 门挡, 优质</t>
  </si>
  <si>
    <t>郝廉-17260</t>
  </si>
  <si>
    <t>US-2018-2312244</t>
  </si>
  <si>
    <t>潘凤-12940</t>
  </si>
  <si>
    <t>潘凤</t>
  </si>
  <si>
    <t>泰州</t>
  </si>
  <si>
    <t>办公用-美术-10001414</t>
  </si>
  <si>
    <t>Binney &amp; Smith 记号笔, 蓝色</t>
  </si>
  <si>
    <t>袁丽-16285</t>
  </si>
  <si>
    <t>袁丽美</t>
  </si>
  <si>
    <t>技术-设备-10002746</t>
  </si>
  <si>
    <t>松下 收据打印机, 耐用</t>
  </si>
  <si>
    <t>阿城</t>
  </si>
  <si>
    <t>家具-用具-10003358</t>
  </si>
  <si>
    <t>Advantus 灯泡, 一包多件</t>
  </si>
  <si>
    <t>任杰-14755</t>
  </si>
  <si>
    <t>任杰</t>
  </si>
  <si>
    <t>技术-配件-10004728</t>
  </si>
  <si>
    <t>Enermax 记忆卡, 可编程</t>
  </si>
  <si>
    <t>袁松-20785</t>
  </si>
  <si>
    <t>袁松</t>
  </si>
  <si>
    <t>临沂</t>
  </si>
  <si>
    <t>办公用-系固-10000296</t>
  </si>
  <si>
    <t>Stockwell 按钉, 每包 12 个</t>
  </si>
  <si>
    <t>办公用-纸张-10003781</t>
  </si>
  <si>
    <t>Green Bar 备忘录便条, 优质</t>
  </si>
  <si>
    <t>巩辉-12595</t>
  </si>
  <si>
    <t>巩辉</t>
  </si>
  <si>
    <t>US-2018-1346492</t>
  </si>
  <si>
    <t>葛彩-10660</t>
  </si>
  <si>
    <t>葛彩</t>
  </si>
  <si>
    <t>谢斯-20950</t>
  </si>
  <si>
    <t>谢斯云</t>
  </si>
  <si>
    <t>大同</t>
  </si>
  <si>
    <t>CN-2018-2979175</t>
  </si>
  <si>
    <t>毛刚-13165</t>
  </si>
  <si>
    <t>毛刚</t>
  </si>
  <si>
    <t>濮阳</t>
  </si>
  <si>
    <t>办公用-信封-10004263</t>
  </si>
  <si>
    <t>Cameo 商业信封, 银色</t>
  </si>
  <si>
    <t>东莞</t>
  </si>
  <si>
    <t>US-2018-2477297</t>
  </si>
  <si>
    <t>邢柏-18970</t>
  </si>
  <si>
    <t>邢柏</t>
  </si>
  <si>
    <t>夏明-18355</t>
  </si>
  <si>
    <t>夏明媚</t>
  </si>
  <si>
    <t>家具-椅子-10004343</t>
  </si>
  <si>
    <t>Novimex 椅垫, 黑色</t>
  </si>
  <si>
    <t>办公用-收纳-10003808</t>
  </si>
  <si>
    <t>Fellowes 盘, 蓝色</t>
  </si>
  <si>
    <t>佘虢-13555</t>
  </si>
  <si>
    <t>佘虢</t>
  </si>
  <si>
    <t>办公用-标签-10004982</t>
  </si>
  <si>
    <t>Harbour Creations 有色标签, 白色</t>
  </si>
  <si>
    <t>US-2018-1715632</t>
  </si>
  <si>
    <t>顾君-15220</t>
  </si>
  <si>
    <t>顾君</t>
  </si>
  <si>
    <t>办公用-美术-10001002</t>
  </si>
  <si>
    <t>Sanford 铅笔刀, 整包</t>
  </si>
  <si>
    <t>CN-2018-2964244</t>
  </si>
  <si>
    <t>孙壁-10465</t>
  </si>
  <si>
    <t>孙壁</t>
  </si>
  <si>
    <t>桦甸</t>
  </si>
  <si>
    <t>家具-用具-10001578</t>
  </si>
  <si>
    <t>Deflect-O 闹钟, 一包多件</t>
  </si>
  <si>
    <t>罗君-15235</t>
  </si>
  <si>
    <t>罗君</t>
  </si>
  <si>
    <t>磐石</t>
  </si>
  <si>
    <t>办公用-信封-10004487</t>
  </si>
  <si>
    <t>Kraft 邮寄品, 银色</t>
  </si>
  <si>
    <t>办公用-标签-10003752</t>
  </si>
  <si>
    <t>Hon 有色标签, 可调</t>
  </si>
  <si>
    <t>办公用-信封-10000020</t>
  </si>
  <si>
    <t>Ames 搭扣信封, 每套 50 个</t>
  </si>
  <si>
    <t>技术-电话-10003432</t>
  </si>
  <si>
    <t>三星 音频基座, 蓝色</t>
  </si>
  <si>
    <t>技术-配件-10000166</t>
  </si>
  <si>
    <t>罗技 鼠标, 可编程</t>
  </si>
  <si>
    <t>洛阳</t>
  </si>
  <si>
    <t>办公用-器具-10004675</t>
  </si>
  <si>
    <t>Hoover 炉灶, 白色</t>
  </si>
  <si>
    <t>办公用-美术-10000831</t>
  </si>
  <si>
    <t>Binney &amp; Smith 钢笔, 金属</t>
  </si>
  <si>
    <t>韦诚-11365</t>
  </si>
  <si>
    <t>韦诚</t>
  </si>
  <si>
    <t>鹤壁</t>
  </si>
  <si>
    <t>家具-书架-10003501</t>
  </si>
  <si>
    <t>宜家 搁架, 白色</t>
  </si>
  <si>
    <t>CN-2018-5592498</t>
  </si>
  <si>
    <t>田丽-16495</t>
  </si>
  <si>
    <t>田丽娜</t>
  </si>
  <si>
    <t>技术-复印-10001968</t>
  </si>
  <si>
    <t>惠普 复印机, 红色</t>
  </si>
  <si>
    <t>余舟-11455</t>
  </si>
  <si>
    <t>余舟</t>
  </si>
  <si>
    <t>办公用-标签-10004705</t>
  </si>
  <si>
    <t>Harbour Creations 合法证物标签, 可调</t>
  </si>
  <si>
    <t>技术-配件-10003034</t>
  </si>
  <si>
    <t>Memorex 闪存驱动器, 回收</t>
  </si>
  <si>
    <t>付松-20650</t>
  </si>
  <si>
    <t>付松</t>
  </si>
  <si>
    <t>技术-复印-10003040</t>
  </si>
  <si>
    <t>佳能 无线传真机, 红色</t>
  </si>
  <si>
    <t>陶博-10570</t>
  </si>
  <si>
    <t>陶博</t>
  </si>
  <si>
    <t>家具-椅子-10001132</t>
  </si>
  <si>
    <t>Hon 椅垫, 黑色</t>
  </si>
  <si>
    <t>曹冬-12445</t>
  </si>
  <si>
    <t>曹冬露</t>
  </si>
  <si>
    <t>家具-椅子-10004961</t>
  </si>
  <si>
    <t>Office Star 椅垫, 可调</t>
  </si>
  <si>
    <t>龙婷-21115</t>
  </si>
  <si>
    <t>龙婷</t>
  </si>
  <si>
    <t>南通</t>
  </si>
  <si>
    <t>技术-配件-10002092</t>
  </si>
  <si>
    <t>Memorex 记忆卡, 耐用</t>
  </si>
  <si>
    <t>韦实-20275</t>
  </si>
  <si>
    <t>韦实</t>
  </si>
  <si>
    <t>办公用-标签-10003939</t>
  </si>
  <si>
    <t>Harbour Creations 有色标签, 红色</t>
  </si>
  <si>
    <t>技术-复印-10002340</t>
  </si>
  <si>
    <t>佳能 个人复印机, 每套两件</t>
  </si>
  <si>
    <t>技术-复印-10000604</t>
  </si>
  <si>
    <t>夏普 传真复印机, 彩色</t>
  </si>
  <si>
    <t>家具-椅子-10001358</t>
  </si>
  <si>
    <t>SAFCO 凳子, 每套两件</t>
  </si>
  <si>
    <t>CN-2018-2210906</t>
  </si>
  <si>
    <t>荔城</t>
  </si>
  <si>
    <t>技术-设备-10004713</t>
  </si>
  <si>
    <t>松下 计算器, 红色</t>
  </si>
  <si>
    <t>技术-电话-10001777</t>
  </si>
  <si>
    <t>摩托罗拉 办公室电话机, 整包</t>
  </si>
  <si>
    <t>办公用-收纳-10003617</t>
  </si>
  <si>
    <t>Tenex 文件车, 单宽度</t>
  </si>
  <si>
    <t>办公用-信封-10000686</t>
  </si>
  <si>
    <t>GlobeWeis 局间信封, 每套 50 个</t>
  </si>
  <si>
    <t>US-2018-3325239</t>
  </si>
  <si>
    <t>办公用-纸张-10001321</t>
  </si>
  <si>
    <t>Eaton 笔记本, 每包 12 个</t>
  </si>
  <si>
    <t>办公用-器具-10004119</t>
  </si>
  <si>
    <t>Hoover 搅拌机, 白色</t>
  </si>
  <si>
    <t>办公用-信封-10001526</t>
  </si>
  <si>
    <t>GlobeWeis 外皮和封条, 回收</t>
  </si>
  <si>
    <t>技术-复印-10001796</t>
  </si>
  <si>
    <t>佳能 传真机, 数字化</t>
  </si>
  <si>
    <t>家具-书架-10004880</t>
  </si>
  <si>
    <t>宜家 书库, 白色</t>
  </si>
  <si>
    <t>办公用-用品-10002903</t>
  </si>
  <si>
    <t>Elite 大剪刀, 锯齿状</t>
  </si>
  <si>
    <t>李谙-18775</t>
  </si>
  <si>
    <t>李谙</t>
  </si>
  <si>
    <t>办公用-信封-10001912</t>
  </si>
  <si>
    <t>Cameo 外皮和封条, 银色</t>
  </si>
  <si>
    <t>US-2018-4339927</t>
  </si>
  <si>
    <t>康丽-15850</t>
  </si>
  <si>
    <t>技术-电话-10001791</t>
  </si>
  <si>
    <t>摩托罗拉 智能手机, 全尺寸</t>
  </si>
  <si>
    <t>家具-椅子-10002837</t>
  </si>
  <si>
    <t>Office Star 折叠椅, 可调</t>
  </si>
  <si>
    <t>办公用-装订-10002993</t>
  </si>
  <si>
    <t>Acco 打孔机, 透明</t>
  </si>
  <si>
    <t>CN-2018-4195213</t>
  </si>
  <si>
    <t>陶盛-20395</t>
  </si>
  <si>
    <t>陶盛</t>
  </si>
  <si>
    <t>宜宾</t>
  </si>
  <si>
    <t>技术-配件-10003190</t>
  </si>
  <si>
    <t>SanDisk 记忆卡, 耐用</t>
  </si>
  <si>
    <t>办公用-标签-10002067</t>
  </si>
  <si>
    <t>Avery 运输标签, 红色</t>
  </si>
  <si>
    <t>技术-电话-10004846</t>
  </si>
  <si>
    <t>摩托罗拉 音频基座, 蓝色</t>
  </si>
  <si>
    <t>钟松-20620</t>
  </si>
  <si>
    <t>钟松</t>
  </si>
  <si>
    <t>US-2018-1594949</t>
  </si>
  <si>
    <t>办公用-器具-10000373</t>
  </si>
  <si>
    <t>Breville 冰箱, 银色</t>
  </si>
  <si>
    <t>龙廷-21295</t>
  </si>
  <si>
    <t>龙廷</t>
  </si>
  <si>
    <t>技术-配件-10002609</t>
  </si>
  <si>
    <t>Memorex 键区, 耐用</t>
  </si>
  <si>
    <t>家具-用具-10000579</t>
  </si>
  <si>
    <t>Eldon 门挡, 一包多件</t>
  </si>
  <si>
    <t>CN-2018-1182921</t>
  </si>
  <si>
    <t>廖松-20725</t>
  </si>
  <si>
    <t>廖松</t>
  </si>
  <si>
    <t>办公用-收纳-10003204</t>
  </si>
  <si>
    <t>Tenex 盒, 单宽度</t>
  </si>
  <si>
    <t>CN-2018-1129627</t>
  </si>
  <si>
    <t>罗琼-19615</t>
  </si>
  <si>
    <t>罗琼</t>
  </si>
  <si>
    <t>文登</t>
  </si>
  <si>
    <t>家具-椅子-10001595</t>
  </si>
  <si>
    <t>Office Star 凳子, 红色</t>
  </si>
  <si>
    <t>技术-配件-10001709</t>
  </si>
  <si>
    <t>Enermax 记忆卡, 回收</t>
  </si>
  <si>
    <t>办公用-纸张-10001279</t>
  </si>
  <si>
    <t>Green Bar 羊皮纸, 每包 12 个</t>
  </si>
  <si>
    <t>陶昌-11065</t>
  </si>
  <si>
    <t>陶昌</t>
  </si>
  <si>
    <t>岳阳</t>
  </si>
  <si>
    <t>办公用-装订-10004840</t>
  </si>
  <si>
    <t>Cardinal 孔加固材料, 透明</t>
  </si>
  <si>
    <t>办公用-用品-10001088</t>
  </si>
  <si>
    <t>Fiskars 美工刀, 钢</t>
  </si>
  <si>
    <t>办公用-纸张-10003543</t>
  </si>
  <si>
    <t>Enermax 笔记本, 优质</t>
  </si>
  <si>
    <t>家具-书架-10004172</t>
  </si>
  <si>
    <t>Safco 柜, 传统</t>
  </si>
  <si>
    <t>技术-设备-10004659</t>
  </si>
  <si>
    <t>爱普生 卡片打印机, 耐用</t>
  </si>
  <si>
    <t>苏磊-16090</t>
  </si>
  <si>
    <t>苏磊</t>
  </si>
  <si>
    <t>渭南</t>
  </si>
  <si>
    <t>办公用-纸张-10004938</t>
  </si>
  <si>
    <t>SanDisk 信纸, 回收</t>
  </si>
  <si>
    <t>吕欢-14155</t>
  </si>
  <si>
    <t>贺鹏</t>
  </si>
  <si>
    <t>石嘴山</t>
  </si>
  <si>
    <t>宁夏</t>
  </si>
  <si>
    <t>郝婷-21055</t>
  </si>
  <si>
    <t>郝婷</t>
  </si>
  <si>
    <t>办公用-器具-10004554</t>
  </si>
  <si>
    <t>Hoover 炉灶, 黑色</t>
  </si>
  <si>
    <t>黎城</t>
  </si>
  <si>
    <t>办公用-标签-10004405</t>
  </si>
  <si>
    <t>Avery 文件夹标签, 白色</t>
  </si>
  <si>
    <t>吴磊-16165</t>
  </si>
  <si>
    <t>吴磊</t>
  </si>
  <si>
    <t>办公用-收纳-10003906</t>
  </si>
  <si>
    <t>Fellowes 文件车, 蓝色</t>
  </si>
  <si>
    <t>技术-电话-10002929</t>
  </si>
  <si>
    <t>三星 耳机, 蓝色</t>
  </si>
  <si>
    <t>CN-2018-5468349</t>
  </si>
  <si>
    <t>戴壁-10480</t>
  </si>
  <si>
    <t>戴壁</t>
  </si>
  <si>
    <t>三亚</t>
  </si>
  <si>
    <t>技术-电话-10002787</t>
  </si>
  <si>
    <t>苹果 办公室电话机, 全尺寸</t>
  </si>
  <si>
    <t>技术-设备-10004735</t>
  </si>
  <si>
    <t>StarTech 计算器, 耐用</t>
  </si>
  <si>
    <t>办公用-标签-10002476</t>
  </si>
  <si>
    <t>Avery 圆形标签, 白色</t>
  </si>
  <si>
    <t>US-2018-1070056</t>
  </si>
  <si>
    <t>麦实-20230</t>
  </si>
  <si>
    <t>麦实</t>
  </si>
  <si>
    <t>CN-2018-2211607</t>
  </si>
  <si>
    <t>南平</t>
  </si>
  <si>
    <t>办公用-收纳-10002706</t>
  </si>
  <si>
    <t>Eldon 盘, 金属</t>
  </si>
  <si>
    <t>邢伟-21505</t>
  </si>
  <si>
    <t>邢伟</t>
  </si>
  <si>
    <t>技术-设备-10004877</t>
  </si>
  <si>
    <t>冲电器 喷墨打印机, 白色</t>
  </si>
  <si>
    <t>烟台</t>
  </si>
  <si>
    <t>家具-用具-10003967</t>
  </si>
  <si>
    <t>Eldon 相框, 优质</t>
  </si>
  <si>
    <t>办公用-美术-10003381</t>
  </si>
  <si>
    <t>Binney &amp; Smith 速写本, 整包</t>
  </si>
  <si>
    <t>办公用-收纳-10000923</t>
  </si>
  <si>
    <t>Tenex 文件车, 工业</t>
  </si>
  <si>
    <t>办公用-系固-10004197</t>
  </si>
  <si>
    <t>OIC 回形针, 每包 12 个</t>
  </si>
  <si>
    <t>钟宣-20860</t>
  </si>
  <si>
    <t>钟宣</t>
  </si>
  <si>
    <t>桦南</t>
  </si>
  <si>
    <t>CN-2018-4433229</t>
  </si>
  <si>
    <t>办公用-系固-10000944</t>
  </si>
  <si>
    <t>办公用-纸张-10001036</t>
  </si>
  <si>
    <t>Eaton 备忘录便条, 回收</t>
  </si>
  <si>
    <t>家具-椅子-10003924</t>
  </si>
  <si>
    <t>Novimex 扶手椅, 可调</t>
  </si>
  <si>
    <t>孔辉-12610</t>
  </si>
  <si>
    <t>孔辉</t>
  </si>
  <si>
    <t>家具-书架-10002456</t>
  </si>
  <si>
    <t>Safco 书架, 金属</t>
  </si>
  <si>
    <t>Acme 修剪器, 工业</t>
  </si>
  <si>
    <t>办公用-标签-10002763</t>
  </si>
  <si>
    <t>Novimex 圆形标签, 白色</t>
  </si>
  <si>
    <t>办公用-标签-10000389</t>
  </si>
  <si>
    <t>Smead 合法证物标签, 白色</t>
  </si>
  <si>
    <t>办公用-信封-10003153</t>
  </si>
  <si>
    <t>Ames 商业信封, 银色</t>
  </si>
  <si>
    <t>CN-2018-3281446</t>
  </si>
  <si>
    <t>曹欢-14200</t>
  </si>
  <si>
    <t>曹欢悦</t>
  </si>
  <si>
    <t>办公用-装订-10003861</t>
  </si>
  <si>
    <t>Avery 打孔机, 实惠</t>
  </si>
  <si>
    <t>家具-椅子-10003377</t>
  </si>
  <si>
    <t>SAFCO 折叠椅, 黑色</t>
  </si>
  <si>
    <t>襄樊</t>
  </si>
  <si>
    <t>办公用-美术-10004476</t>
  </si>
  <si>
    <t>BIC 速写本, 混合尺寸</t>
  </si>
  <si>
    <t>US-2018-1231498</t>
  </si>
  <si>
    <t>曹伟-21580</t>
  </si>
  <si>
    <t>曹伟</t>
  </si>
  <si>
    <t>高邮</t>
  </si>
  <si>
    <t>技术-电话-10002447</t>
  </si>
  <si>
    <t>苹果 信号增强器, 整包</t>
  </si>
  <si>
    <t>技术-配件-10000911</t>
  </si>
  <si>
    <t>Memorex 路由器, 回收</t>
  </si>
  <si>
    <t>本溪</t>
  </si>
  <si>
    <t>办公用-器具-10000850</t>
  </si>
  <si>
    <t>KitchenAid 炉灶, 白色</t>
  </si>
  <si>
    <t>办公用-纸张-10004671</t>
  </si>
  <si>
    <t>Enermax 信纸, 优质</t>
  </si>
  <si>
    <t>家具-书架-10003619</t>
  </si>
  <si>
    <t>Sauder 书库, 传统</t>
  </si>
  <si>
    <t>US-2018-4217149</t>
  </si>
  <si>
    <t>王辉-12670</t>
  </si>
  <si>
    <t>王辉</t>
  </si>
  <si>
    <t>家具-桌子-10004043</t>
  </si>
  <si>
    <t>Barricks 培训桌, 长方形</t>
  </si>
  <si>
    <t>US-2018-3769666</t>
  </si>
  <si>
    <t>黄岱-11860</t>
  </si>
  <si>
    <t>黄岱</t>
  </si>
  <si>
    <t>CN-2018-3367931</t>
  </si>
  <si>
    <t>万莞-13330</t>
  </si>
  <si>
    <t>万莞颖</t>
  </si>
  <si>
    <t>办公用-美术-10003462</t>
  </si>
  <si>
    <t>Sanford 荧光笔, 混合尺寸</t>
  </si>
  <si>
    <t>潘涛-21205</t>
  </si>
  <si>
    <t>潘涛</t>
  </si>
  <si>
    <t>Stockwell 回形针, 整包</t>
  </si>
  <si>
    <t>张家口</t>
  </si>
  <si>
    <t>惠州</t>
  </si>
  <si>
    <t>CN-2018-1511005</t>
  </si>
  <si>
    <t>梁安-10195</t>
  </si>
  <si>
    <t>梁安</t>
  </si>
  <si>
    <t>门头沟</t>
  </si>
  <si>
    <t>办公用-用品-10003154</t>
  </si>
  <si>
    <t>Acme 剪刀, 蓝色</t>
  </si>
  <si>
    <t>办公用-美术-10002415</t>
  </si>
  <si>
    <t>Boston 画布, 混合尺寸</t>
  </si>
  <si>
    <t>办公用-信封-10000504</t>
  </si>
  <si>
    <t>Cameo 邮寄品, 回收</t>
  </si>
  <si>
    <t>钱涛-21145</t>
  </si>
  <si>
    <t>钱涛</t>
  </si>
  <si>
    <t>益阳</t>
  </si>
  <si>
    <t>办公用-收纳-10004698</t>
  </si>
  <si>
    <t>Eldon 锁柜, 蓝色</t>
  </si>
  <si>
    <t>CN-2018-3807036</t>
  </si>
  <si>
    <t>彭博-10555</t>
  </si>
  <si>
    <t>彭博</t>
  </si>
  <si>
    <t>扶余</t>
  </si>
  <si>
    <t>技术-电话-10002670</t>
  </si>
  <si>
    <t>思科 音频基座, 蓝色</t>
  </si>
  <si>
    <t>家具-书架-10000196</t>
  </si>
  <si>
    <t>Sauder 柜, 白色</t>
  </si>
  <si>
    <t>韶关</t>
  </si>
  <si>
    <t>丁君-15280</t>
  </si>
  <si>
    <t>丁君</t>
  </si>
  <si>
    <t>技术-复印-10004182</t>
  </si>
  <si>
    <t>惠普 传真机, 红色</t>
  </si>
  <si>
    <t>办公用-信封-10004375</t>
  </si>
  <si>
    <t>Cameo 商业信封, 每套 50 个</t>
  </si>
  <si>
    <t>倪爽-20545</t>
  </si>
  <si>
    <t>倪爽</t>
  </si>
  <si>
    <t>邱芯-13930</t>
  </si>
  <si>
    <t>邱芯</t>
  </si>
  <si>
    <t>办公用-装订-10003400</t>
  </si>
  <si>
    <t>Acco 打孔机, 耐用</t>
  </si>
  <si>
    <t>龚松-20710</t>
  </si>
  <si>
    <t>龚松</t>
  </si>
  <si>
    <t>晋江</t>
  </si>
  <si>
    <t>CN-2018-2190451</t>
  </si>
  <si>
    <t>邱秋-11575</t>
  </si>
  <si>
    <t>邱秋</t>
  </si>
  <si>
    <t>办公用-收纳-10000480</t>
  </si>
  <si>
    <t>Tenex 锁柜, 蓝色</t>
  </si>
  <si>
    <t>家具-椅子-10000270</t>
  </si>
  <si>
    <t>Novimex 凳子, 黑色</t>
  </si>
  <si>
    <t>郝壁-10420</t>
  </si>
  <si>
    <t>郝壁</t>
  </si>
  <si>
    <t>廖珊-19870</t>
  </si>
  <si>
    <t>廖珊</t>
  </si>
  <si>
    <t>郴州</t>
  </si>
  <si>
    <t>遵义</t>
  </si>
  <si>
    <t>办公用-信封-10002073</t>
  </si>
  <si>
    <t>Kraft 局间信封, 银色</t>
  </si>
  <si>
    <t>佟虹-13885</t>
  </si>
  <si>
    <t>佟虹</t>
  </si>
  <si>
    <t>US-2018-3210061</t>
  </si>
  <si>
    <t>义乌</t>
  </si>
  <si>
    <t>技术-电话-10000751</t>
  </si>
  <si>
    <t>三星 信号增强器, 混合尺寸</t>
  </si>
  <si>
    <t>CN-2018-4839636</t>
  </si>
  <si>
    <t>常德</t>
  </si>
  <si>
    <t>办公用-信封-10000372</t>
  </si>
  <si>
    <t>Jiffy 邮寄品, 银色</t>
  </si>
  <si>
    <t>家具-书架-10003505</t>
  </si>
  <si>
    <t>Sauder 书架, 白色</t>
  </si>
  <si>
    <t>家具-书架-10004286</t>
  </si>
  <si>
    <t>Dania 墙角架, 黑色</t>
  </si>
  <si>
    <t>办公用-美术-10000463</t>
  </si>
  <si>
    <t>Binney &amp; Smith 钢笔, 蓝色</t>
  </si>
  <si>
    <t>技术-设备-10004885</t>
  </si>
  <si>
    <t>StarTech 计算器, 多色</t>
  </si>
  <si>
    <t>海城</t>
  </si>
  <si>
    <t>办公用-用品-10002305</t>
  </si>
  <si>
    <t>Elite 美工刀, 蓝色</t>
  </si>
  <si>
    <t>CN-2018-5094467</t>
  </si>
  <si>
    <t>廖保-10330</t>
  </si>
  <si>
    <t>廖保</t>
  </si>
  <si>
    <t>办公用-信封-10004523</t>
  </si>
  <si>
    <t>Cameo 马尼拉纸信封, 回收</t>
  </si>
  <si>
    <t>办公用-器具-10002567</t>
  </si>
  <si>
    <t>Hoover 烤面包机, 黑色</t>
  </si>
  <si>
    <t>办公用-器具-10003676</t>
  </si>
  <si>
    <t>Hoover 烤面包机, 红色</t>
  </si>
  <si>
    <t>办公用-系固-10000591</t>
  </si>
  <si>
    <t>技术-复印-10004983</t>
  </si>
  <si>
    <t>Brother 复印机, 每套两件</t>
  </si>
  <si>
    <t>技术-配件-10000246</t>
  </si>
  <si>
    <t>贝尔金 记忆卡, 可编程</t>
  </si>
  <si>
    <t>办公用-装订-10001062</t>
  </si>
  <si>
    <t>Acco 订书机, 回收</t>
  </si>
  <si>
    <t>CN-2018-1820925</t>
  </si>
  <si>
    <t>孟伟-21535</t>
  </si>
  <si>
    <t>孟伟</t>
  </si>
  <si>
    <t>办公用-美术-10000263</t>
  </si>
  <si>
    <t>Boston 荧光笔, 整包</t>
  </si>
  <si>
    <t>办公用-标签-10003929</t>
  </si>
  <si>
    <t>Harbour Creations 合法证物标签, 白色</t>
  </si>
  <si>
    <t>徐谙-18880</t>
  </si>
  <si>
    <t>徐谙</t>
  </si>
  <si>
    <t>技术-配件-10003356</t>
  </si>
  <si>
    <t>Memorex 鼠标, 实惠</t>
  </si>
  <si>
    <t>CN-2018-4682811</t>
  </si>
  <si>
    <t>龙娜-18535</t>
  </si>
  <si>
    <t>龙娜</t>
  </si>
  <si>
    <t>郑州</t>
  </si>
  <si>
    <t>CN-2018-5743460</t>
  </si>
  <si>
    <t>济宁</t>
  </si>
  <si>
    <t>办公用-收纳-10002355</t>
  </si>
  <si>
    <t>Rogers 文件车, 蓝色</t>
  </si>
  <si>
    <t>CN-2018-2274876</t>
  </si>
  <si>
    <t>办公用-美术-10002911</t>
  </si>
  <si>
    <t>Stanley 荧光笔, 金属</t>
  </si>
  <si>
    <t>技术-复印-10003118</t>
  </si>
  <si>
    <t>Brother 传真复印机, 红色</t>
  </si>
  <si>
    <t>福州</t>
  </si>
  <si>
    <t>办公用-装订-10000762</t>
  </si>
  <si>
    <t>Ibico 装订机盖, 回收</t>
  </si>
  <si>
    <t>家具-椅子-10001287</t>
  </si>
  <si>
    <t>Hon 摇椅, 黑色</t>
  </si>
  <si>
    <t>邓黎-16465</t>
  </si>
  <si>
    <t>邓黎明</t>
  </si>
  <si>
    <t>家具-用具-10004104</t>
  </si>
  <si>
    <t>Tenex 相框, 黑色</t>
  </si>
  <si>
    <t>CN-2018-2121767</t>
  </si>
  <si>
    <t>办公用-信封-10000469</t>
  </si>
  <si>
    <t>Kraft 邮寄品, 红色</t>
  </si>
  <si>
    <t>长春</t>
  </si>
  <si>
    <t>家具-用具-10000140</t>
  </si>
  <si>
    <t>Advantus 相框, 黑色</t>
  </si>
  <si>
    <t>家具-书架-10002197</t>
  </si>
  <si>
    <t>宜家 搁架, 金属</t>
  </si>
  <si>
    <t>陶虢-13585</t>
  </si>
  <si>
    <t>陶虢</t>
  </si>
  <si>
    <t>昌平</t>
  </si>
  <si>
    <t>新乡</t>
  </si>
  <si>
    <t>办公用-器具-10003069</t>
  </si>
  <si>
    <t>KitchenAid 咖啡研磨机, 银色</t>
  </si>
  <si>
    <t>办公用-纸张-10002524</t>
  </si>
  <si>
    <t>施乐 羊皮纸, 回收</t>
  </si>
  <si>
    <t>办公用-收纳-10000938</t>
  </si>
  <si>
    <t>Rogers 文件夹, 工业</t>
  </si>
  <si>
    <t>巩嫒-10045</t>
  </si>
  <si>
    <t>巩嫒</t>
  </si>
  <si>
    <t>汕尾</t>
  </si>
  <si>
    <t>九江</t>
  </si>
  <si>
    <t>技术-电话-10000581</t>
  </si>
  <si>
    <t>苹果 充电器, 蓝色</t>
  </si>
  <si>
    <t>CN-2018-2051602</t>
  </si>
  <si>
    <t>办公用-标签-10002245</t>
  </si>
  <si>
    <t>Smead 可去除的标签, 白色</t>
  </si>
  <si>
    <t>技术-设备-10000548</t>
  </si>
  <si>
    <t>柯尼卡 收据打印机, 耐用</t>
  </si>
  <si>
    <t>辽源</t>
  </si>
  <si>
    <t>贺立-16780</t>
  </si>
  <si>
    <t>贺立</t>
  </si>
  <si>
    <t>办公用-美术-10004410</t>
  </si>
  <si>
    <t>Boston 画布, 整包</t>
  </si>
  <si>
    <t>柯娜-18520</t>
  </si>
  <si>
    <t>柯娜</t>
  </si>
  <si>
    <t>办公用-标签-10004462</t>
  </si>
  <si>
    <t>Hon 合法证物标签, 可调</t>
  </si>
  <si>
    <t>家具-用具-10003114</t>
  </si>
  <si>
    <t>Advantus 闹钟, 一包多件</t>
  </si>
  <si>
    <t>US-2018-3504524</t>
  </si>
  <si>
    <t>家具-椅子-10002368</t>
  </si>
  <si>
    <t>Office Star 扶手椅, 红色</t>
  </si>
  <si>
    <t>CN-2018-5956912</t>
  </si>
  <si>
    <t>施奇-11410</t>
  </si>
  <si>
    <t>施奇</t>
  </si>
  <si>
    <t>办公用-装订-10000833</t>
  </si>
  <si>
    <t>Acco 装订机, 耐用</t>
  </si>
  <si>
    <t>办公用-信封-10004939</t>
  </si>
  <si>
    <t>Kraft 商业信封, 红色</t>
  </si>
  <si>
    <t>程安-10105</t>
  </si>
  <si>
    <t>程安</t>
  </si>
  <si>
    <t>办公用-器具-10001757</t>
  </si>
  <si>
    <t>KitchenAid 炉灶, 黑色</t>
  </si>
  <si>
    <t>家具-椅子-10003177</t>
  </si>
  <si>
    <t>Harbour Creations 椅垫, 每套两件</t>
  </si>
  <si>
    <t>办公用-信封-10003644</t>
  </si>
  <si>
    <t>Kraft 外皮和封条, 回收</t>
  </si>
  <si>
    <t>家具-书架-10002588</t>
  </si>
  <si>
    <t>Dania 书库, 传统</t>
  </si>
  <si>
    <t>程根-13210</t>
  </si>
  <si>
    <t>程根基</t>
  </si>
  <si>
    <t>CN-2018-2166981</t>
  </si>
  <si>
    <t>桂林</t>
  </si>
  <si>
    <t>CN-2018-1135813</t>
  </si>
  <si>
    <t>宋忠-11530</t>
  </si>
  <si>
    <t>宋忠</t>
  </si>
  <si>
    <t>新石</t>
  </si>
  <si>
    <t>办公用-用品-10004482</t>
  </si>
  <si>
    <t>Kleencut 尺子, 锯齿状</t>
  </si>
  <si>
    <t>CN-2018-5146329</t>
  </si>
  <si>
    <t>廖乐-17770</t>
  </si>
  <si>
    <t>廖乐</t>
  </si>
  <si>
    <t>肖崆-15520</t>
  </si>
  <si>
    <t>肖崆</t>
  </si>
  <si>
    <t>洪毅-12490</t>
  </si>
  <si>
    <t>洪毅</t>
  </si>
  <si>
    <t>新疆</t>
  </si>
  <si>
    <t>家具-椅子-10001559</t>
  </si>
  <si>
    <t>Novimex 椅垫, 红色</t>
  </si>
  <si>
    <t>家具-椅子-10002343</t>
  </si>
  <si>
    <t>Office Star 沙滩椅, 红色</t>
  </si>
  <si>
    <t>办公用-系固-10004244</t>
  </si>
  <si>
    <t>Advantus 橡皮筋, 混合尺寸</t>
  </si>
  <si>
    <t>CN-2018-3360468</t>
  </si>
  <si>
    <t>办公用-标签-10000647</t>
  </si>
  <si>
    <t>Novimex 运输标签, 耐用</t>
  </si>
  <si>
    <t>办公用-美术-10001814</t>
  </si>
  <si>
    <t>BIC 画布, 金属</t>
  </si>
  <si>
    <t>技术-电话-10001542</t>
  </si>
  <si>
    <t>思科 办公室电话机, 混合尺寸</t>
  </si>
  <si>
    <t>唐忠-11545</t>
  </si>
  <si>
    <t>唐忠</t>
  </si>
  <si>
    <t>宁海</t>
  </si>
  <si>
    <t>办公用-装订-10002118</t>
  </si>
  <si>
    <t>Avery 打孔机, 透明</t>
  </si>
  <si>
    <t>技术-配件-10004919</t>
  </si>
  <si>
    <t>Enermax 路由器, 可编程</t>
  </si>
  <si>
    <t>办公用-收纳-10004673</t>
  </si>
  <si>
    <t>Smead 盒, 蓝色</t>
  </si>
  <si>
    <t>CN-2018-1964482</t>
  </si>
  <si>
    <t>何惠-14395</t>
  </si>
  <si>
    <t>何惠</t>
  </si>
  <si>
    <t>办公用-系固-10004461</t>
  </si>
  <si>
    <t>OIC 图钉, 混合尺寸</t>
  </si>
  <si>
    <t>技术-配件-10001045</t>
  </si>
  <si>
    <t>SanDisk 记忆卡, 可编程</t>
  </si>
  <si>
    <t>办公用-器具-10003292</t>
  </si>
  <si>
    <t>KitchenAid 微波炉, 白色</t>
  </si>
  <si>
    <t>US-2018-1925348</t>
  </si>
  <si>
    <t>家具-椅子-10000908</t>
  </si>
  <si>
    <t>Office Star 凳子, 每套两件</t>
  </si>
  <si>
    <t>CN-2018-3805086</t>
  </si>
  <si>
    <t>秦梦-18145</t>
  </si>
  <si>
    <t>秦梦</t>
  </si>
  <si>
    <t>CN-2018-2267443</t>
  </si>
  <si>
    <t>殷菊-15085</t>
  </si>
  <si>
    <t>殷菊</t>
  </si>
  <si>
    <t>家具-书架-10004280</t>
  </si>
  <si>
    <t>Sauder 古典书架, 黑色</t>
  </si>
  <si>
    <t>技术-配件-10003380</t>
  </si>
  <si>
    <t>SanDisk 键区, 耐用</t>
  </si>
  <si>
    <t>阳泉</t>
  </si>
  <si>
    <t>技术-电话-10003151</t>
  </si>
  <si>
    <t>三星 耳机, 混合尺寸</t>
  </si>
  <si>
    <t>家具-椅子-10002550</t>
  </si>
  <si>
    <t>Office Star 沙滩椅, 黑色</t>
  </si>
  <si>
    <t>办公用-纸张-10003176</t>
  </si>
  <si>
    <t>SanDisk 计划信息表, 优质</t>
  </si>
  <si>
    <t>办公用-收纳-10000652</t>
  </si>
  <si>
    <t>Eldon 文件夹, 金属</t>
  </si>
  <si>
    <t>冯婷-21040</t>
  </si>
  <si>
    <t>冯婷</t>
  </si>
  <si>
    <t>长治</t>
  </si>
  <si>
    <t>楚聪-11635</t>
  </si>
  <si>
    <t>楚聪</t>
  </si>
  <si>
    <t>办公用-纸张-10002173</t>
  </si>
  <si>
    <t>Green Bar 笔记本, 多色</t>
  </si>
  <si>
    <t>技术-电话-10001957</t>
  </si>
  <si>
    <t>摩托罗拉 智能手机, 整包</t>
  </si>
  <si>
    <t>办公用-美术-10003419</t>
  </si>
  <si>
    <t>Stanley 记号笔, 整包</t>
  </si>
  <si>
    <t>家具-书架-10003449</t>
  </si>
  <si>
    <t>Bush 柜, 黑色</t>
  </si>
  <si>
    <t>榆次</t>
  </si>
  <si>
    <t>家具-用具-10002670</t>
  </si>
  <si>
    <t>Tenex 门挡, 黑色</t>
  </si>
  <si>
    <t>潘盛-20380</t>
  </si>
  <si>
    <t>潘盛</t>
  </si>
  <si>
    <t>薛君-15205</t>
  </si>
  <si>
    <t>薛君</t>
  </si>
  <si>
    <t>办公用-收纳-10004747</t>
  </si>
  <si>
    <t>Eldon 文件夹, 单宽度</t>
  </si>
  <si>
    <t>技术-配件-10003923</t>
  </si>
  <si>
    <t>SanDisk 记忆卡, 实惠</t>
  </si>
  <si>
    <t>家具-用具-10003236</t>
  </si>
  <si>
    <t>Rubvermaid 框架, 一包多件</t>
  </si>
  <si>
    <t>佘莲-17050</t>
  </si>
  <si>
    <t>佘莲</t>
  </si>
  <si>
    <t>家具-书架-10004733</t>
  </si>
  <si>
    <t>宜家 古典书架, 白色</t>
  </si>
  <si>
    <t>办公用-信封-10000866</t>
  </si>
  <si>
    <t>Jiffy 外皮和封条, 银色</t>
  </si>
  <si>
    <t>CN-2018-1891447</t>
  </si>
  <si>
    <t>黄磊-16015</t>
  </si>
  <si>
    <t>黄磊</t>
  </si>
  <si>
    <t>家具-用具-10001348</t>
  </si>
  <si>
    <t>Advantus 相框, 一包多件</t>
  </si>
  <si>
    <t>开封</t>
  </si>
  <si>
    <t>办公用-器具-10000913</t>
  </si>
  <si>
    <t>Hoover 咖啡研磨机, 银色</t>
  </si>
  <si>
    <t>办公用-用品-10004471</t>
  </si>
  <si>
    <t>Kleencut 大剪刀, 钢</t>
  </si>
  <si>
    <t>CN-2018-4992845</t>
  </si>
  <si>
    <t>办公用-收纳-10001253</t>
  </si>
  <si>
    <t>Eldon 锁柜, 金属</t>
  </si>
  <si>
    <t>洪强-19345</t>
  </si>
  <si>
    <t>洪强</t>
  </si>
  <si>
    <t>办公用-系固-10002483</t>
  </si>
  <si>
    <t>CN-2018-1752478</t>
  </si>
  <si>
    <t>都匀</t>
  </si>
  <si>
    <t>办公用-收纳-10000379</t>
  </si>
  <si>
    <t>Smead 锁柜, 工业</t>
  </si>
  <si>
    <t>家具-用具-10004382</t>
  </si>
  <si>
    <t>Eldon 相框, 一包多件</t>
  </si>
  <si>
    <t>禹城</t>
  </si>
  <si>
    <t>办公用-收纳-10003675</t>
  </si>
  <si>
    <t>Smead 搁板, 蓝色</t>
  </si>
  <si>
    <t>施梦-18235</t>
  </si>
  <si>
    <t>施梦</t>
  </si>
  <si>
    <t>安庆</t>
  </si>
  <si>
    <t>CN-2018-4075862</t>
  </si>
  <si>
    <t>贺恒-13630</t>
  </si>
  <si>
    <t>贺恒</t>
  </si>
  <si>
    <t>办公用-器具-10001247</t>
  </si>
  <si>
    <t>Hamilton Beach 搅拌机, 银色</t>
  </si>
  <si>
    <t>技术-复印-10004759</t>
  </si>
  <si>
    <t>夏普 复印机, 数字化</t>
  </si>
  <si>
    <t>家具-椅子-10000329</t>
  </si>
  <si>
    <t>Novimex 扶手椅, 红色</t>
  </si>
  <si>
    <t>CN-2018-3415334</t>
  </si>
  <si>
    <t>技术-复印-10001365</t>
  </si>
  <si>
    <t>夏普 传真复印机, 每套两件</t>
  </si>
  <si>
    <t>邵绅-19990</t>
  </si>
  <si>
    <t>邵绅</t>
  </si>
  <si>
    <t>办公用-美术-10000715</t>
  </si>
  <si>
    <t>Sanford 画布, 蓝色</t>
  </si>
  <si>
    <t>CN-2018-2548759</t>
  </si>
  <si>
    <t>范刚-13135</t>
  </si>
  <si>
    <t>范刚</t>
  </si>
  <si>
    <t>US-2018-4375818</t>
  </si>
  <si>
    <t>何安-10135</t>
  </si>
  <si>
    <t>何安</t>
  </si>
  <si>
    <t>技术-电话-10000983</t>
  </si>
  <si>
    <t>三星 信号增强器, 整包</t>
  </si>
  <si>
    <t>US-2018-5339863</t>
  </si>
  <si>
    <t>技术-电话-10000199</t>
  </si>
  <si>
    <t>三星 智能手机, 混合尺寸</t>
  </si>
  <si>
    <t>CN-2018-3560054</t>
  </si>
  <si>
    <t>技术-复印-10002555</t>
  </si>
  <si>
    <t>惠普 无线传真机, 数字化</t>
  </si>
  <si>
    <t>办公用-器具-10001372</t>
  </si>
  <si>
    <t>Cuisinart 炉灶, 黑色</t>
  </si>
  <si>
    <t>田磊-16120</t>
  </si>
  <si>
    <t>田磊</t>
  </si>
  <si>
    <t>CN-2018-3240329</t>
  </si>
  <si>
    <t>家具-用具-10004193</t>
  </si>
  <si>
    <t>Rubvermaid 分层置放架, 耐用</t>
  </si>
  <si>
    <t>彭娜-18550</t>
  </si>
  <si>
    <t>彭娜</t>
  </si>
  <si>
    <t>办公用-标签-10001520</t>
  </si>
  <si>
    <t>Hon 可去除的标签, 白色</t>
  </si>
  <si>
    <t>办公用-美术-10003207</t>
  </si>
  <si>
    <t>Stanley 铅笔刀, 金属</t>
  </si>
  <si>
    <t>富拉尔基区</t>
  </si>
  <si>
    <t>朱丽-17335</t>
  </si>
  <si>
    <t>朱丽丽</t>
  </si>
  <si>
    <t>家具-椅子-10003910</t>
  </si>
  <si>
    <t>SAFCO 凳子, 可调</t>
  </si>
  <si>
    <t>家具-用具-10000812</t>
  </si>
  <si>
    <t>Advantus 分层置放架, 耐用</t>
  </si>
  <si>
    <t>白婵-10975</t>
  </si>
  <si>
    <t>白婵</t>
  </si>
  <si>
    <t>办公用-器具-10002669</t>
  </si>
  <si>
    <t>Breville 烤面包机, 白色</t>
  </si>
  <si>
    <t>曾伟-21595</t>
  </si>
  <si>
    <t>曾伟</t>
  </si>
  <si>
    <t>兰西</t>
  </si>
  <si>
    <t>CN-2018-3693425</t>
  </si>
  <si>
    <t>吕君-15250</t>
  </si>
  <si>
    <t>吕君</t>
  </si>
  <si>
    <t>办公用-信封-10001868</t>
  </si>
  <si>
    <t>Jiffy 商业信封, 红色</t>
  </si>
  <si>
    <t>CN-2018-3231478</t>
  </si>
  <si>
    <t>寿光</t>
  </si>
  <si>
    <t>办公用-标签-10003944</t>
  </si>
  <si>
    <t>Harbour Creations 圆形标签, 白色</t>
  </si>
  <si>
    <t>CN-2018-2699733</t>
  </si>
  <si>
    <t>楚宣-20845</t>
  </si>
  <si>
    <t>楚宣</t>
  </si>
  <si>
    <t>田武-21895</t>
  </si>
  <si>
    <t>田武</t>
  </si>
  <si>
    <t>办公用-装订-10000219</t>
  </si>
  <si>
    <t>Ibico 装订机, 回收</t>
  </si>
  <si>
    <t>办公用-系固-10000678</t>
  </si>
  <si>
    <t>Accos 按钉, 金属</t>
  </si>
  <si>
    <t>秦蔓-17920</t>
  </si>
  <si>
    <t>秦蔓楚</t>
  </si>
  <si>
    <t>叶柏-19030</t>
  </si>
  <si>
    <t>叶柏</t>
  </si>
  <si>
    <t>菏泽</t>
  </si>
  <si>
    <t>CN-2018-3226363</t>
  </si>
  <si>
    <t>仙桃</t>
  </si>
  <si>
    <t>办公用-用品-10000026</t>
  </si>
  <si>
    <t>Fiskars 开信刀, 工业</t>
  </si>
  <si>
    <t>CN-2018-1512811</t>
  </si>
  <si>
    <t>办公用-收纳-10003525</t>
  </si>
  <si>
    <t>Eldon 盒, 金属</t>
  </si>
  <si>
    <t>办公用-器具-10003382</t>
  </si>
  <si>
    <t>Breville 烤面包机, 银色</t>
  </si>
  <si>
    <t>洪康-15370</t>
  </si>
  <si>
    <t>洪康</t>
  </si>
  <si>
    <t>耒阳</t>
  </si>
  <si>
    <t>Stockwell 按钉, 整包</t>
  </si>
  <si>
    <t>办公用-装订-10000225</t>
  </si>
  <si>
    <t>Cardinal 装订机盖, 透明</t>
  </si>
  <si>
    <t>办公用-系固-10004607</t>
  </si>
  <si>
    <t>Stockwell 橡皮筋, 金属</t>
  </si>
  <si>
    <t>陶惠</t>
  </si>
  <si>
    <t>办公用-器具-10000253</t>
  </si>
  <si>
    <t>Hoover 搅拌机, 黑色</t>
  </si>
  <si>
    <t>技术-配件-10003601</t>
  </si>
  <si>
    <t>贝尔金 闪存驱动器, 可编程</t>
  </si>
  <si>
    <t>严聪-11740</t>
  </si>
  <si>
    <t>严聪</t>
  </si>
  <si>
    <t>办公用-美术-10004617</t>
  </si>
  <si>
    <t>Boston 钢笔, 金属</t>
  </si>
  <si>
    <t>邵伟-21565</t>
  </si>
  <si>
    <t>邵伟</t>
  </si>
  <si>
    <t>家具-椅子-10000671</t>
  </si>
  <si>
    <t>Hon 折叠椅, 黑色</t>
  </si>
  <si>
    <t>办公用-用品-10004606</t>
  </si>
  <si>
    <t>Elite 尺子, 锯齿状</t>
  </si>
  <si>
    <t>湖州</t>
  </si>
  <si>
    <t>办公用-系固-10002020</t>
  </si>
  <si>
    <t>Advantus 橡皮筋, 金属</t>
  </si>
  <si>
    <t>何芯-13945</t>
  </si>
  <si>
    <t>何芯</t>
  </si>
  <si>
    <t>家具-书架-10004493</t>
  </si>
  <si>
    <t>Dania 书架, 传统</t>
  </si>
  <si>
    <t>CN-2018-5779998</t>
  </si>
  <si>
    <t>兖州</t>
  </si>
  <si>
    <t>办公用-美术-10003943</t>
  </si>
  <si>
    <t>BIC 铅笔刀, 混合尺寸</t>
  </si>
  <si>
    <t>家具-书架-10004528</t>
  </si>
  <si>
    <t>Bush 书库, 白色</t>
  </si>
  <si>
    <t>办公用-标签-10002420</t>
  </si>
  <si>
    <t>Hon 圆形标签, 白色</t>
  </si>
  <si>
    <t>家具-书架-10004836</t>
  </si>
  <si>
    <t>Safco 书架, 传统</t>
  </si>
  <si>
    <t>办公用-美术-10000708</t>
  </si>
  <si>
    <t>Stanley 记号笔, 混合尺寸</t>
  </si>
  <si>
    <t>US-2018-5376503</t>
  </si>
  <si>
    <t>丁娇-14695</t>
  </si>
  <si>
    <t>丁娇</t>
  </si>
  <si>
    <t>家具-用具-10004607</t>
  </si>
  <si>
    <t>Deflect-O 框架, 一包多件</t>
  </si>
  <si>
    <t>技术-设备-10004381</t>
  </si>
  <si>
    <t>松下 电话, 多色</t>
  </si>
  <si>
    <t>CN-2018-5598912</t>
  </si>
  <si>
    <t>殷珑-17905</t>
  </si>
  <si>
    <t>殷珑</t>
  </si>
  <si>
    <t>CN-2018-4597424</t>
  </si>
  <si>
    <t>黄娜-18505</t>
  </si>
  <si>
    <t>黄娜</t>
  </si>
  <si>
    <t>办公用-装订-10000322</t>
  </si>
  <si>
    <t>Ibico 标签, 透明</t>
  </si>
  <si>
    <t>CN-2018-2595550</t>
  </si>
  <si>
    <t>长清</t>
  </si>
  <si>
    <t>技术-复印-10000154</t>
  </si>
  <si>
    <t>Hewlett 个人复印机, 红色</t>
  </si>
  <si>
    <t>办公用-装订-10002360</t>
  </si>
  <si>
    <t>Ibico 装订机盖, 实惠</t>
  </si>
  <si>
    <t>办公用-装订-10001828</t>
  </si>
  <si>
    <t>Wilson Jones 装订机, 实惠</t>
  </si>
  <si>
    <t>CN-2018-4902997</t>
  </si>
  <si>
    <t>家具-椅子-10004870</t>
  </si>
  <si>
    <t>Harbour Creations 凳子, 黑色</t>
  </si>
  <si>
    <t>蒋光-13360</t>
  </si>
  <si>
    <t>蒋光</t>
  </si>
  <si>
    <t>家具-书架-10001519</t>
  </si>
  <si>
    <t>Safco 柜, 白色</t>
  </si>
  <si>
    <t>CN-2018-5266113</t>
  </si>
  <si>
    <t>彭虹-13870</t>
  </si>
  <si>
    <t>彭虹</t>
  </si>
  <si>
    <t>汉沽</t>
  </si>
  <si>
    <t>CN-2018-3562924</t>
  </si>
  <si>
    <t>办公用-纸张-10001677</t>
  </si>
  <si>
    <t>Green Bar 备忘录便条, 多色</t>
  </si>
  <si>
    <t>依兰</t>
  </si>
  <si>
    <t>家具-椅子-10002013</t>
  </si>
  <si>
    <t>Harbour Creations 凳子, 红色</t>
  </si>
  <si>
    <t>家具-用具-10001122</t>
  </si>
  <si>
    <t>Rubvermaid 分层置放架, 一包多件</t>
  </si>
  <si>
    <t>办公用-纸张-10002058</t>
  </si>
  <si>
    <t>Green Bar 计划信息表, 回收</t>
  </si>
  <si>
    <t>阜阳</t>
  </si>
  <si>
    <t>CN-2018-2633315</t>
  </si>
  <si>
    <t>殷昌-11080</t>
  </si>
  <si>
    <t>殷昌</t>
  </si>
  <si>
    <t>家具-椅子-10000670</t>
  </si>
  <si>
    <t>Office Star 凳子, 可调</t>
  </si>
  <si>
    <t>办公用-系固-10003295</t>
  </si>
  <si>
    <t>OIC 订书钉, 整包</t>
  </si>
  <si>
    <t>CN-2018-2609031</t>
  </si>
  <si>
    <t>曾锦-14935</t>
  </si>
  <si>
    <t>曾锦</t>
  </si>
  <si>
    <t>办公用-信封-10001674</t>
  </si>
  <si>
    <t>Jiffy 外皮和封条, 红色</t>
  </si>
  <si>
    <t>CN-2018-4070986</t>
  </si>
  <si>
    <t>秦刚-13075</t>
  </si>
  <si>
    <t>秦刚</t>
  </si>
  <si>
    <t>办公用-收纳-10004690</t>
  </si>
  <si>
    <t>Fellowes 盘, 工业</t>
  </si>
  <si>
    <t>办公用-纸张-10000328</t>
  </si>
  <si>
    <t>Green Bar 备忘录便条, 每包 12 个</t>
  </si>
  <si>
    <t>CN-2018-5579550</t>
  </si>
  <si>
    <t>江门</t>
  </si>
  <si>
    <t>办公用-装订-10002546</t>
  </si>
  <si>
    <t>Acco 装订机, 回收</t>
  </si>
  <si>
    <t>家具-桌子-10001392</t>
  </si>
  <si>
    <t>Hon 会议桌, 白色</t>
  </si>
  <si>
    <t>蒋安-10120</t>
  </si>
  <si>
    <t>蒋安</t>
  </si>
  <si>
    <t>办公用-信封-10004013</t>
  </si>
  <si>
    <t>GlobeWeis 外皮和封条, 每套 50 个</t>
  </si>
  <si>
    <t>办公用-系固-10003670</t>
  </si>
  <si>
    <t>Advantus 按钉, 混合尺寸</t>
  </si>
  <si>
    <t>家具-椅子-10002686</t>
  </si>
  <si>
    <t>Novimex 沙滩椅, 黑色</t>
  </si>
  <si>
    <t>朝阳</t>
  </si>
  <si>
    <t>陶莞-13300</t>
  </si>
  <si>
    <t>陶莞颖</t>
  </si>
  <si>
    <t>商丘</t>
  </si>
  <si>
    <t>家具-用具-10001318</t>
  </si>
  <si>
    <t>Tenex 相框, 耐用</t>
  </si>
  <si>
    <t>CN-2018-5591469</t>
  </si>
  <si>
    <t>付霖-17515</t>
  </si>
  <si>
    <t>付霖</t>
  </si>
  <si>
    <t>办公用-装订-10004132</t>
  </si>
  <si>
    <t>Cardinal 孔加固材料, 实惠</t>
  </si>
  <si>
    <t>邱谦-19255</t>
  </si>
  <si>
    <t>邱谦</t>
  </si>
  <si>
    <t>家具-用具-10003733</t>
  </si>
  <si>
    <t>Deflect-O 闹钟, 黑色</t>
  </si>
  <si>
    <t>办公用-收纳-10002508</t>
  </si>
  <si>
    <t>Fellowes 锁柜, 单宽度</t>
  </si>
  <si>
    <t>清远</t>
  </si>
  <si>
    <t>家具-椅子-10002476</t>
  </si>
  <si>
    <t>Office Star 折叠椅, 红色</t>
  </si>
  <si>
    <t>吕灵-17575</t>
  </si>
  <si>
    <t>吕灵</t>
  </si>
  <si>
    <t>尚志</t>
  </si>
  <si>
    <t>佘升-20170</t>
  </si>
  <si>
    <t>佘升</t>
  </si>
  <si>
    <t>技术-电话-10003758</t>
  </si>
  <si>
    <t>摩托罗拉 充电器, 蓝色</t>
  </si>
  <si>
    <t>CN-2018-2923559</t>
  </si>
  <si>
    <t>家具-书架-10001035</t>
  </si>
  <si>
    <t>Bush 柜, 金属</t>
  </si>
  <si>
    <t>CN-2018-5909028</t>
  </si>
  <si>
    <t>CN-2018-4282122</t>
  </si>
  <si>
    <t>宋立-16840</t>
  </si>
  <si>
    <t>宋立</t>
  </si>
  <si>
    <t>梅州</t>
  </si>
  <si>
    <t>家具-椅子-10003795</t>
  </si>
  <si>
    <t>Harbour Creations 沙滩椅, 红色</t>
  </si>
  <si>
    <t>办公用-纸张-10003326</t>
  </si>
  <si>
    <t>Green Bar 令, 多色</t>
  </si>
  <si>
    <t>许根-13240</t>
  </si>
  <si>
    <t>许根基</t>
  </si>
  <si>
    <t>办公用-用品-10000855</t>
  </si>
  <si>
    <t>Fiskars 剪刀, 钢</t>
  </si>
  <si>
    <t>家具-用具-10004087</t>
  </si>
  <si>
    <t>Eldon 门挡, 耐用</t>
  </si>
  <si>
    <t>家具-书架-10003011</t>
  </si>
  <si>
    <t>Sauder 书架, 黑色</t>
  </si>
  <si>
    <t>辽阳</t>
  </si>
  <si>
    <t>技术-配件-10001617</t>
  </si>
  <si>
    <t>Memorex 鼠标, 耐用</t>
  </si>
  <si>
    <t>CN-2018-3883671</t>
  </si>
  <si>
    <t>施菊-15040</t>
  </si>
  <si>
    <t>施菊</t>
  </si>
  <si>
    <t>办公用-纸张-10001285</t>
  </si>
  <si>
    <t>Eaton 计划信息表, 多色</t>
  </si>
  <si>
    <t>CN-2018-2779535</t>
  </si>
  <si>
    <t>钱婵-10780</t>
  </si>
  <si>
    <t>钱婵娟</t>
  </si>
  <si>
    <t>办公用-标签-10000539</t>
  </si>
  <si>
    <t>Hon 文件夹标签, 耐用</t>
  </si>
  <si>
    <t>CN-2018-3095328</t>
  </si>
  <si>
    <t>办公用-器具-10000088</t>
  </si>
  <si>
    <t>Breville 搅拌机, 红色</t>
  </si>
  <si>
    <t>常崆-15505</t>
  </si>
  <si>
    <t>常崆</t>
  </si>
  <si>
    <t>家具-用具-10003876</t>
  </si>
  <si>
    <t>Deflect-O 相框, 一包多件</t>
  </si>
  <si>
    <t>办公用-纸张-10002408</t>
  </si>
  <si>
    <t>施乐 计划信息表, 每包 12 个</t>
  </si>
  <si>
    <t>巩光-13435</t>
  </si>
  <si>
    <t>巩光</t>
  </si>
  <si>
    <t>萍乡</t>
  </si>
  <si>
    <t>办公用-美术-10002672</t>
  </si>
  <si>
    <t>Sanford 画布, 金属</t>
  </si>
  <si>
    <t>办公用-装订-10000994</t>
  </si>
  <si>
    <t>Avery 装订机, 耐用</t>
  </si>
  <si>
    <t>办公用-标签-10001238</t>
  </si>
  <si>
    <t>Avery 合法证物标签, 耐用</t>
  </si>
  <si>
    <t>CN-2018-2720607</t>
  </si>
  <si>
    <t>蚌埠</t>
  </si>
  <si>
    <t>吕婵-10840</t>
  </si>
  <si>
    <t>吕婵娟</t>
  </si>
  <si>
    <t>办公用-纸张-10004521</t>
  </si>
  <si>
    <t>Green Bar 信纸, 优质</t>
  </si>
  <si>
    <t>办公用-美术-10000960</t>
  </si>
  <si>
    <t>Binney &amp; Smith 铅笔刀, 混合尺寸</t>
  </si>
  <si>
    <t>办公用-美术-10001455</t>
  </si>
  <si>
    <t>Sanford 速写本, 金属</t>
  </si>
  <si>
    <t>技术-电话-10002053</t>
  </si>
  <si>
    <t>思科 耳机, 全尺寸</t>
  </si>
  <si>
    <t>技术-电话-10003653</t>
  </si>
  <si>
    <t>三星 充电器, 混合尺寸</t>
  </si>
  <si>
    <t>US-2018-1069751</t>
  </si>
  <si>
    <t>周康-15340</t>
  </si>
  <si>
    <t>周康</t>
  </si>
  <si>
    <t>自贡</t>
  </si>
  <si>
    <t>办公用-纸张-10001302</t>
  </si>
  <si>
    <t>Eaton 笔记本, 优质</t>
  </si>
  <si>
    <t>陈霖-17500</t>
  </si>
  <si>
    <t>陈霖</t>
  </si>
  <si>
    <t>CN-2018-5058012</t>
  </si>
  <si>
    <t>办公用-标签-10002839</t>
  </si>
  <si>
    <t>Novimex 合法证物标签, 耐用</t>
  </si>
  <si>
    <t>陶莞-13315</t>
  </si>
  <si>
    <t>技术-电话-10003757</t>
  </si>
  <si>
    <t>三星 智能手机, 整包</t>
  </si>
  <si>
    <t>技术-设备-10001433</t>
  </si>
  <si>
    <t>爱普生 计算器, 多色</t>
  </si>
  <si>
    <t>CN-2018-2831197</t>
  </si>
  <si>
    <t>北海</t>
  </si>
  <si>
    <t>何晨-11140</t>
  </si>
  <si>
    <t>何晨</t>
  </si>
  <si>
    <t>漳州</t>
  </si>
  <si>
    <t>办公用-信封-10000928</t>
  </si>
  <si>
    <t>Jiffy 商业信封, 每套 50 个</t>
  </si>
  <si>
    <t>US-2018-5033587</t>
  </si>
  <si>
    <t>技术-电话-10000619</t>
  </si>
  <si>
    <t>三星 音频基座, 整包</t>
  </si>
  <si>
    <t>家具-椅子-10001460</t>
  </si>
  <si>
    <t>Harbour Creations 摇椅, 可调</t>
  </si>
  <si>
    <t>办公用-用品-10000222</t>
  </si>
  <si>
    <t>Kleencut 开信刀, 蓝色</t>
  </si>
  <si>
    <t>钱崆-15490</t>
  </si>
  <si>
    <t>钱崆</t>
  </si>
  <si>
    <t>CN-2018-5398212</t>
  </si>
  <si>
    <t>楚伟-21445</t>
  </si>
  <si>
    <t>楚伟</t>
  </si>
  <si>
    <t>宝山</t>
  </si>
  <si>
    <t>技术-复印-10000725</t>
  </si>
  <si>
    <t>夏普 复印机, 每套两件</t>
  </si>
  <si>
    <t>办公用-用品-10003489</t>
  </si>
  <si>
    <t>Stiletto 剪刀, 钢</t>
  </si>
  <si>
    <t>CN-2018-4015472</t>
  </si>
  <si>
    <t>技术-复印-10000037</t>
  </si>
  <si>
    <t>佳能 墨水, 每套两件</t>
  </si>
  <si>
    <t>办公用-用品-10001508</t>
  </si>
  <si>
    <t>Acme 修剪器, 钢</t>
  </si>
  <si>
    <t>技术-复印-10004968</t>
  </si>
  <si>
    <t>惠普 墨水, 每套两件</t>
  </si>
  <si>
    <t>CN-2018-1815663</t>
  </si>
  <si>
    <t>CN-2018-3478143</t>
  </si>
  <si>
    <t>US-2018-4246507</t>
  </si>
  <si>
    <t>夏柏-18955</t>
  </si>
  <si>
    <t>夏柏</t>
  </si>
  <si>
    <t>办公用-美术-10004772</t>
  </si>
  <si>
    <t>Stanley 钢笔, 金属</t>
  </si>
  <si>
    <t>技术-电话-10002340</t>
  </si>
  <si>
    <t>三星 耳机, 整包</t>
  </si>
  <si>
    <t>技术-配件-10003981</t>
  </si>
  <si>
    <t>Memorex 记忆卡, 可编程</t>
  </si>
  <si>
    <t>办公用-标签-10000355</t>
  </si>
  <si>
    <t>Hon 有色标签, 耐用</t>
  </si>
  <si>
    <t>CN-2018-1151037</t>
  </si>
  <si>
    <t>徐婵-11005</t>
  </si>
  <si>
    <t>徐婵</t>
  </si>
  <si>
    <t>林口</t>
  </si>
  <si>
    <t>家具-用具-10001014</t>
  </si>
  <si>
    <t>Deflect-O 相框, 黑色</t>
  </si>
  <si>
    <t>办公用-装订-10002474</t>
  </si>
  <si>
    <t>Wilson Jones 打孔机, 回收</t>
  </si>
  <si>
    <t>办公用-标签-10000869</t>
  </si>
  <si>
    <t>Novimex 有色标签, 耐用</t>
  </si>
  <si>
    <t>白立-16660</t>
  </si>
  <si>
    <t>白立荣</t>
  </si>
  <si>
    <t>万冬-12460</t>
  </si>
  <si>
    <t>万冬露</t>
  </si>
  <si>
    <t>范雯-21685</t>
  </si>
  <si>
    <t>范雯</t>
  </si>
  <si>
    <t>技术-复印-10002364</t>
  </si>
  <si>
    <t>Hewlett 复印机, 每套两件</t>
  </si>
  <si>
    <t>办公用-用品-10003797</t>
  </si>
  <si>
    <t>Acme 尺子, 蓝色</t>
  </si>
  <si>
    <t>办公用-收纳-10004893</t>
  </si>
  <si>
    <t>Tenex 盒, 蓝色</t>
  </si>
  <si>
    <t>CN-2018-3436770</t>
  </si>
  <si>
    <t>佟丽-16525</t>
  </si>
  <si>
    <t>佟丽娜</t>
  </si>
  <si>
    <t>办公用-信封-10003694</t>
  </si>
  <si>
    <t>Cameo 邮寄品, 银色</t>
  </si>
  <si>
    <t>技术-复印-10004582</t>
  </si>
  <si>
    <t>夏普 复印机, 红色</t>
  </si>
  <si>
    <t>办公用-用品-10000784</t>
  </si>
  <si>
    <t>Acme 修剪器, 锯齿状</t>
  </si>
  <si>
    <t>九台</t>
  </si>
  <si>
    <t>办公用-装订-10002021</t>
  </si>
  <si>
    <t>Wilson Jones 装订机, 透明</t>
  </si>
  <si>
    <t>办公用-系固-10001746</t>
  </si>
  <si>
    <t>Advantus 回形针, 整包</t>
  </si>
  <si>
    <t>办公用-装订-10000020</t>
  </si>
  <si>
    <t>Cardinal 装订机, 透明</t>
  </si>
  <si>
    <t>家具-椅子-10001397</t>
  </si>
  <si>
    <t>Novimex 摇椅, 可调</t>
  </si>
  <si>
    <t>CN-2018-3597477</t>
  </si>
  <si>
    <t>家具-书架-10003197</t>
  </si>
  <si>
    <t>Safco 书库, 白色</t>
  </si>
  <si>
    <t>肖冬-12400</t>
  </si>
  <si>
    <t>肖冬露</t>
  </si>
  <si>
    <t>办公用-收纳-10000375</t>
  </si>
  <si>
    <t>Smead 搁板, 单宽度</t>
  </si>
  <si>
    <t>办公用-器具-10001087</t>
  </si>
  <si>
    <t>Hamilton Beach 烤面包机, 黑色</t>
  </si>
  <si>
    <t>涂丽-15955</t>
  </si>
  <si>
    <t>涂丽</t>
  </si>
  <si>
    <t>袁丽-16210</t>
  </si>
  <si>
    <t>袁丽华</t>
  </si>
  <si>
    <t>技术-复印-10002130</t>
  </si>
  <si>
    <t>Brother 个人复印机, 每套两件</t>
  </si>
  <si>
    <t>办公用-信封-10000222</t>
  </si>
  <si>
    <t>Ames 商业信封, 回收</t>
  </si>
  <si>
    <t>肖良-17125</t>
  </si>
  <si>
    <t>肖良</t>
  </si>
  <si>
    <t>即墨</t>
  </si>
  <si>
    <t>技术-设备-10000554</t>
  </si>
  <si>
    <t>爱普生 卡片打印机, 红色</t>
  </si>
  <si>
    <t>CN-2018-1510100</t>
  </si>
  <si>
    <t>CN-2018-1017090</t>
  </si>
  <si>
    <t>曾辉-12640</t>
  </si>
  <si>
    <t>曾辉</t>
  </si>
  <si>
    <t>唐宁-18745</t>
  </si>
  <si>
    <t>唐宁</t>
  </si>
  <si>
    <t>技术-配件-10002665</t>
  </si>
  <si>
    <t>SanDisk 记忆卡, 回收</t>
  </si>
  <si>
    <t>招远</t>
  </si>
  <si>
    <t>办公用-纸张-10004033</t>
  </si>
  <si>
    <t>Eaton 信纸, 多色</t>
  </si>
  <si>
    <t>CN-2018-4820840</t>
  </si>
  <si>
    <t>严恒-13660</t>
  </si>
  <si>
    <t>严恒</t>
  </si>
  <si>
    <t>技术-设备-10002515</t>
  </si>
  <si>
    <t>柯尼卡 收据打印机, 白色</t>
  </si>
  <si>
    <t>CN-2018-5223739</t>
  </si>
  <si>
    <t>办公用-信封-10004589</t>
  </si>
  <si>
    <t>GlobeWeis 商业信封, 回收</t>
  </si>
  <si>
    <t>巩晒-19795</t>
  </si>
  <si>
    <t>巩晒明</t>
  </si>
  <si>
    <t>办公用-标签-10001566</t>
  </si>
  <si>
    <t>Hon 运输标签, 红色</t>
  </si>
  <si>
    <t>办公用-装订-10003061</t>
  </si>
  <si>
    <t>Wilson Jones 订书机, 回收</t>
  </si>
  <si>
    <t>陶巧-19495</t>
  </si>
  <si>
    <t>陶巧</t>
  </si>
  <si>
    <t>CN-2018-1119011</t>
  </si>
  <si>
    <t>薛梦-18190</t>
  </si>
  <si>
    <t>薛梦</t>
  </si>
  <si>
    <t>技术-电话-10002221</t>
  </si>
  <si>
    <t>苹果 音频基座, 全尺寸</t>
  </si>
  <si>
    <t>技术-设备-10000073</t>
  </si>
  <si>
    <t>爱普生 计算器, 白色</t>
  </si>
  <si>
    <t>CN-2018-5510381</t>
  </si>
  <si>
    <t>US-2018-2776676</t>
  </si>
  <si>
    <t>俞丹-12025</t>
  </si>
  <si>
    <t>俞丹</t>
  </si>
  <si>
    <t>办公用-器具-10003859</t>
  </si>
  <si>
    <t>Cuisinart 冰箱, 白色</t>
  </si>
  <si>
    <t>南充</t>
  </si>
  <si>
    <t>技术-配件-10004481</t>
  </si>
  <si>
    <t>Enermax 记忆卡, 耐用</t>
  </si>
  <si>
    <t>技术-复印-10000491</t>
  </si>
  <si>
    <t>惠普 传真机, 彩色</t>
  </si>
  <si>
    <t>办公用-器具-10002224</t>
  </si>
  <si>
    <t>Breville 搅拌机, 白色</t>
  </si>
  <si>
    <t>办公用-收纳-10001132</t>
  </si>
  <si>
    <t>Rogers 盒, 单宽度</t>
  </si>
  <si>
    <t>CN-2018-4318875</t>
  </si>
  <si>
    <t>邓珊-19915</t>
  </si>
  <si>
    <t>邓珊</t>
  </si>
  <si>
    <t>办公用-器具-10003386</t>
  </si>
  <si>
    <t>Breville 烤面包机, 红色</t>
  </si>
  <si>
    <t>CN-2018-5278891</t>
  </si>
  <si>
    <t>办公用-标签-10000548</t>
  </si>
  <si>
    <t>Harbour Creations 可去除的标签, 耐用</t>
  </si>
  <si>
    <t>CN-2018-2664017</t>
  </si>
  <si>
    <t>罗霖-17530</t>
  </si>
  <si>
    <t>罗霖</t>
  </si>
  <si>
    <t>办公用-系固-10000068</t>
  </si>
  <si>
    <t>Stockwell 夹子, 混合尺寸</t>
  </si>
  <si>
    <t>樊彩-10630</t>
  </si>
  <si>
    <t>樊彩</t>
  </si>
  <si>
    <t>办公用-收纳-10002861</t>
  </si>
  <si>
    <t>Smead 搁板, 金属</t>
  </si>
  <si>
    <t>黄磊-16000</t>
  </si>
  <si>
    <t>办公用-器具-10000068</t>
  </si>
  <si>
    <t>Hamilton Beach 咖啡研磨机, 白色</t>
  </si>
  <si>
    <t>办公用-系固-10002825</t>
  </si>
  <si>
    <t>Advantus 订书钉, 整包</t>
  </si>
  <si>
    <t>办公用-纸张-10000069</t>
  </si>
  <si>
    <t>Eaton 备忘录便条, 多色</t>
  </si>
  <si>
    <t>邢盛-20335</t>
  </si>
  <si>
    <t>邢盛</t>
  </si>
  <si>
    <t>苏江-14620</t>
  </si>
  <si>
    <t>苏江丽</t>
  </si>
  <si>
    <t>阿克苏</t>
  </si>
  <si>
    <t>CN-2018-1860599</t>
  </si>
  <si>
    <t>卢壁-10450</t>
  </si>
  <si>
    <t>卢壁</t>
  </si>
  <si>
    <t>海林</t>
  </si>
  <si>
    <t>技术-设备-10002388</t>
  </si>
  <si>
    <t>柯尼卡 计算器, 白色</t>
  </si>
  <si>
    <t>办公用-器具-10002837</t>
  </si>
  <si>
    <t>Cuisinart 微波炉, 白色</t>
  </si>
  <si>
    <t>办公用-美术-10000948</t>
  </si>
  <si>
    <t>Boston 速写本, 整包</t>
  </si>
  <si>
    <t>延吉</t>
  </si>
  <si>
    <t>沧州</t>
  </si>
  <si>
    <t>余婵-11020</t>
  </si>
  <si>
    <t>余婵</t>
  </si>
  <si>
    <t>办公用-纸张-10003494</t>
  </si>
  <si>
    <t>Enermax 羊皮纸, 多色</t>
  </si>
  <si>
    <t>办公用-信封-10004944</t>
  </si>
  <si>
    <t>Cameo 外皮和封条, 回收</t>
  </si>
  <si>
    <t>家具-椅子-10000128</t>
  </si>
  <si>
    <t>Novimex 沙滩椅, 可调</t>
  </si>
  <si>
    <t>柯强-19360</t>
  </si>
  <si>
    <t>柯强</t>
  </si>
  <si>
    <t>CN-2018-3734004</t>
  </si>
  <si>
    <t>余晨-11230</t>
  </si>
  <si>
    <t>余晨</t>
  </si>
  <si>
    <t>衡阳</t>
  </si>
  <si>
    <t>办公用-收纳-10004292</t>
  </si>
  <si>
    <t>Rogers 文件车, 工业</t>
  </si>
  <si>
    <t>技术-复印-10000859</t>
  </si>
  <si>
    <t>Hewlett 复印机, 数字化</t>
  </si>
  <si>
    <t>邹丽-17680</t>
  </si>
  <si>
    <t>邹丽雪</t>
  </si>
  <si>
    <t>办公用-收纳-10001690</t>
  </si>
  <si>
    <t>Eldon 搁板, 蓝色</t>
  </si>
  <si>
    <t>家具-椅子-10002025</t>
  </si>
  <si>
    <t>Novimex 折叠椅, 可调</t>
  </si>
  <si>
    <t>蒲圻</t>
  </si>
  <si>
    <t>邱丽-15745</t>
  </si>
  <si>
    <t>邱丽</t>
  </si>
  <si>
    <t>孙谙-18835</t>
  </si>
  <si>
    <t>孙谙</t>
  </si>
  <si>
    <t>晋城</t>
  </si>
  <si>
    <t>麦虢-13510</t>
  </si>
  <si>
    <t>麦虢</t>
  </si>
  <si>
    <t>CN-2018-2303851</t>
  </si>
  <si>
    <t>CN-2018-3438839</t>
  </si>
  <si>
    <t>办公用-美术-10000310</t>
  </si>
  <si>
    <t>Binney &amp; Smith 画布, 蓝色</t>
  </si>
  <si>
    <t>家具-书架-10004224</t>
  </si>
  <si>
    <t>Dania 书库, 白色</t>
  </si>
  <si>
    <t>家具-用具-10004488</t>
  </si>
  <si>
    <t>Eldon 灯泡, 一包多件</t>
  </si>
  <si>
    <t>CN-2018-4178476</t>
  </si>
  <si>
    <t>家具-用具-10001567</t>
  </si>
  <si>
    <t>Rubvermaid 相框, 黑色</t>
  </si>
  <si>
    <t>办公用-纸张-10003597</t>
  </si>
  <si>
    <t>施乐 令, 多色</t>
  </si>
  <si>
    <t>CN-2018-3127854</t>
  </si>
  <si>
    <t>办公用-纸张-10004087</t>
  </si>
  <si>
    <t>Eaton 计划信息表, 回收</t>
  </si>
  <si>
    <t>技术-复印-10001249</t>
  </si>
  <si>
    <t>夏普 个人复印机, 数字化</t>
  </si>
  <si>
    <t>徐黎-16330</t>
  </si>
  <si>
    <t>徐黎明</t>
  </si>
  <si>
    <t>吉首</t>
  </si>
  <si>
    <t>办公用-收纳-10001488</t>
  </si>
  <si>
    <t>Fellowes 搁板, 单宽度</t>
  </si>
  <si>
    <t>家具-椅子-10001676</t>
  </si>
  <si>
    <t>Hon 沙滩椅, 可调</t>
  </si>
  <si>
    <t>技术-电话-10004671</t>
  </si>
  <si>
    <t>苹果 信号增强器, 全尺寸</t>
  </si>
  <si>
    <t>袁德-12130</t>
  </si>
  <si>
    <t>技术-配件-10002006</t>
  </si>
  <si>
    <t>Memorex 鼠标, 回收</t>
  </si>
  <si>
    <t>贺晨-11125</t>
  </si>
  <si>
    <t>贺晨</t>
  </si>
  <si>
    <t>办公用-系固-10002481</t>
  </si>
  <si>
    <t>Accos 橡皮筋, 金属</t>
  </si>
  <si>
    <t>CN-2018-3969050</t>
  </si>
  <si>
    <t>袁栋-12355</t>
  </si>
  <si>
    <t>袁栋</t>
  </si>
  <si>
    <t>CN-2018-2386979</t>
  </si>
  <si>
    <t>CN-2018-3930358</t>
  </si>
  <si>
    <t>办公用-纸张-10000816</t>
  </si>
  <si>
    <t>Green Bar 令, 优质</t>
  </si>
  <si>
    <t>CN-2018-2306215</t>
  </si>
  <si>
    <t>SanDisk 闪存驱动器, 耐用</t>
  </si>
  <si>
    <t>涂德-12235</t>
  </si>
  <si>
    <t>涂德伟</t>
  </si>
  <si>
    <t>CN-2018-5956361</t>
  </si>
  <si>
    <t>贺兰-15685</t>
  </si>
  <si>
    <t>贺兰</t>
  </si>
  <si>
    <t>乐山</t>
  </si>
  <si>
    <t>绍兴</t>
  </si>
  <si>
    <t>办公用-用品-10003316</t>
  </si>
  <si>
    <t>Stiletto 修剪器, 工业</t>
  </si>
  <si>
    <t>办公用-标签-10000344</t>
  </si>
  <si>
    <t>Avery 运输标签, 可调</t>
  </si>
  <si>
    <t>办公用-装订-10004336</t>
  </si>
  <si>
    <t>Acco 装订机盖, 实惠</t>
  </si>
  <si>
    <t>CN-2018-5838362</t>
  </si>
  <si>
    <t>办公用-装订-10004615</t>
  </si>
  <si>
    <t>Wilson Jones 订书机, 耐用</t>
  </si>
  <si>
    <t>办公用-美术-10002760</t>
  </si>
  <si>
    <t>Binney &amp; Smith 荧光笔, 混合尺寸</t>
  </si>
  <si>
    <t>田良-17185</t>
  </si>
  <si>
    <t>田良</t>
  </si>
  <si>
    <t>家具-书架-10004771</t>
  </si>
  <si>
    <t>宜家 搁架, 传统</t>
  </si>
  <si>
    <t>CN-2018-2281857</t>
  </si>
  <si>
    <t>谢君-15190</t>
  </si>
  <si>
    <t>谢君</t>
  </si>
  <si>
    <t>办公用-用品-10003039</t>
  </si>
  <si>
    <t>Acme 开信刀, 锯齿状</t>
  </si>
  <si>
    <t>田淑-20470</t>
  </si>
  <si>
    <t>田淑芳</t>
  </si>
  <si>
    <t>家具-椅子-10002450</t>
  </si>
  <si>
    <t>Hon 折叠椅, 红色</t>
  </si>
  <si>
    <t>龙口</t>
  </si>
  <si>
    <t>唐栋-12325</t>
  </si>
  <si>
    <t>唐栋</t>
  </si>
  <si>
    <t>CN-2018-5950580</t>
  </si>
  <si>
    <t>孙荷-13750</t>
  </si>
  <si>
    <t>孙荷</t>
  </si>
  <si>
    <t>CN-2018-4986506</t>
  </si>
  <si>
    <t>家具-椅子-10002532</t>
  </si>
  <si>
    <t>Hon 椅垫, 可调</t>
  </si>
  <si>
    <t>办公用-装订-10003441</t>
  </si>
  <si>
    <t>Avery 标签, 耐用</t>
  </si>
  <si>
    <t>办公用-美术-10001742</t>
  </si>
  <si>
    <t>Sanford 画布, 整包</t>
  </si>
  <si>
    <t>巩凤-12880</t>
  </si>
  <si>
    <t>巩凤</t>
  </si>
  <si>
    <t>办公用-标签-10001659</t>
  </si>
  <si>
    <t>Harbour Creations 圆形标签, 可调</t>
  </si>
  <si>
    <t>CN-2018-5679752</t>
  </si>
  <si>
    <t>办公用-收纳-10004374</t>
  </si>
  <si>
    <t>Smead 文件车, 工业</t>
  </si>
  <si>
    <t>技术-复印-10001141</t>
  </si>
  <si>
    <t>Brother 传真复印机, 每套两件</t>
  </si>
  <si>
    <t>潘琼-19630</t>
  </si>
  <si>
    <t>潘琼</t>
  </si>
  <si>
    <t>CN-2018-2373769</t>
  </si>
  <si>
    <t>胶南</t>
  </si>
  <si>
    <t>邢德-12160</t>
  </si>
  <si>
    <t>邢德伟</t>
  </si>
  <si>
    <t>廖立-16795</t>
  </si>
  <si>
    <t>廖立</t>
  </si>
  <si>
    <t>揭阳</t>
  </si>
  <si>
    <t>技术-配件-10000065</t>
  </si>
  <si>
    <t>Memorex 闪存驱动器, 耐用</t>
  </si>
  <si>
    <t>CN-2018-2918417</t>
  </si>
  <si>
    <t>邱荷-13690</t>
  </si>
  <si>
    <t>邱荷</t>
  </si>
  <si>
    <t>CN-2018-3873167</t>
  </si>
  <si>
    <t>贾嫒-10030</t>
  </si>
  <si>
    <t>贾嫒</t>
  </si>
  <si>
    <t>办公用-系固-10002262</t>
  </si>
  <si>
    <t>US-2018-4961841</t>
  </si>
  <si>
    <t>家具-书架-10002576</t>
  </si>
  <si>
    <t>Sauder 古典书架, 传统</t>
  </si>
  <si>
    <t>CN-2018-3636322</t>
  </si>
  <si>
    <t>戴立-16885</t>
  </si>
  <si>
    <t>戴立</t>
  </si>
  <si>
    <t>办公用-标签-10000859</t>
  </si>
  <si>
    <t>Hon 合法证物标签, 白色</t>
  </si>
  <si>
    <t>家具-椅子-10001581</t>
  </si>
  <si>
    <t>SAFCO 沙滩椅, 红色</t>
  </si>
  <si>
    <t>邱升-20035</t>
  </si>
  <si>
    <t>邱升</t>
  </si>
  <si>
    <t>林磊-16045</t>
  </si>
  <si>
    <t>林磊</t>
  </si>
  <si>
    <t>技术-配件-10001341</t>
  </si>
  <si>
    <t>Memorex 记忆卡, 回收</t>
  </si>
  <si>
    <t>广元</t>
  </si>
  <si>
    <t>技术-设备-10003030</t>
  </si>
  <si>
    <t>松下 电话, 红色</t>
  </si>
  <si>
    <t>冯莲-16945</t>
  </si>
  <si>
    <t>冯莲</t>
  </si>
  <si>
    <t>办公用-信封-10002707</t>
  </si>
  <si>
    <t>Cameo 局间信封, 每套 50 个</t>
  </si>
  <si>
    <t>办公用-美术-10001370</t>
  </si>
  <si>
    <t>Stanley 记号笔, 金属</t>
  </si>
  <si>
    <t>CN-2018-5105254</t>
  </si>
  <si>
    <t>家具-椅子-10001701</t>
  </si>
  <si>
    <t>Office Star 折叠椅, 每套两件</t>
  </si>
  <si>
    <t>CN-2018-5774848</t>
  </si>
  <si>
    <t>办公用-标签-10001184</t>
  </si>
  <si>
    <t>Harbour Creations 文件夹标签, 可调</t>
  </si>
  <si>
    <t>办公用-纸张-10002399</t>
  </si>
  <si>
    <t>Green Bar 备忘录便条, 回收</t>
  </si>
  <si>
    <t>CN-2018-3550359</t>
  </si>
  <si>
    <t>韩虎-14005</t>
  </si>
  <si>
    <t>韩虎</t>
  </si>
  <si>
    <t>技术-电话-10000497</t>
  </si>
  <si>
    <t>苹果 耳机, 全尺寸</t>
  </si>
  <si>
    <t>家具-用具-10001106</t>
  </si>
  <si>
    <t>Advantus 门挡, 优质</t>
  </si>
  <si>
    <t>贺鹏-19045</t>
  </si>
  <si>
    <t>办公用-收纳-10002847</t>
  </si>
  <si>
    <t>Tenex 文件车, 金属</t>
  </si>
  <si>
    <t>家具-用具-10001878</t>
  </si>
  <si>
    <t>Rubvermaid 框架, 黑色</t>
  </si>
  <si>
    <t>CN-2018-1243146</t>
  </si>
  <si>
    <t>家具-书架-10001766</t>
  </si>
  <si>
    <t>Bush 书库, 黑色</t>
  </si>
  <si>
    <t>技术-电话-10004636</t>
  </si>
  <si>
    <t>摩托罗拉 音频基座, 全尺寸</t>
  </si>
  <si>
    <t>付立-16750</t>
  </si>
  <si>
    <t>付立</t>
  </si>
  <si>
    <t>技术-设备-10000429</t>
  </si>
  <si>
    <t>柯尼卡 电话, 白色</t>
  </si>
  <si>
    <t>办公用-美术-10002271</t>
  </si>
  <si>
    <t>Binney &amp; Smith 荧光笔, 金属</t>
  </si>
  <si>
    <t>刘立-16810</t>
  </si>
  <si>
    <t>刘立</t>
  </si>
  <si>
    <t>办公用-标签-10000574</t>
  </si>
  <si>
    <t>Harbour Creations 运输标签, 红色</t>
  </si>
  <si>
    <t>家具-书架-10004006</t>
  </si>
  <si>
    <t>Sauder 柜, 黑色</t>
  </si>
  <si>
    <t>办公用-用品-10001871</t>
  </si>
  <si>
    <t>Fiskars 开信刀, 蓝色</t>
  </si>
  <si>
    <t>贺婉-21355</t>
  </si>
  <si>
    <t>贺婉</t>
  </si>
  <si>
    <t>技术-复印-10003649</t>
  </si>
  <si>
    <t>惠普 复印机, 数字化</t>
  </si>
  <si>
    <t>家具-椅子-10004718</t>
  </si>
  <si>
    <t>Novimex 折叠椅, 红色</t>
  </si>
  <si>
    <t>办公用-系固-10000170</t>
  </si>
  <si>
    <t>Stockwell 图钉, 混合尺寸</t>
  </si>
  <si>
    <t>家具-用具-10002267</t>
  </si>
  <si>
    <t>Advantus 分层置放架, 优质</t>
  </si>
  <si>
    <t>技术-复印-10002458</t>
  </si>
  <si>
    <t>夏普 传真复印机, 红色</t>
  </si>
  <si>
    <t>定陶</t>
  </si>
  <si>
    <t>办公用-装订-10000765</t>
  </si>
  <si>
    <t>Wilson Jones 孔加固材料, 回收</t>
  </si>
  <si>
    <t>姚彩-10765</t>
  </si>
  <si>
    <t>姚彩</t>
  </si>
  <si>
    <t>CN-2018-3188485</t>
  </si>
  <si>
    <t>钟立-16720</t>
  </si>
  <si>
    <t>钟立</t>
  </si>
  <si>
    <t>技术-复印-10000191</t>
  </si>
  <si>
    <t>佳能 无线传真机, 数字化</t>
  </si>
  <si>
    <t>办公用-装订-10001158</t>
  </si>
  <si>
    <t>Avery 装订机盖, 实惠</t>
  </si>
  <si>
    <t>沈强-19375</t>
  </si>
  <si>
    <t>沈强</t>
  </si>
  <si>
    <t>潘丽-16240</t>
  </si>
  <si>
    <t>潘丽美</t>
  </si>
  <si>
    <t>办公用-用品-10000602</t>
  </si>
  <si>
    <t>Fiskars 修剪器, 蓝色</t>
  </si>
  <si>
    <t>施良-17155</t>
  </si>
  <si>
    <t>施良</t>
  </si>
  <si>
    <t>办公用-系固-10004283</t>
  </si>
  <si>
    <t>OIC 橡皮筋, 每包 12 个</t>
  </si>
  <si>
    <t>家具-椅子-10002246</t>
  </si>
  <si>
    <t>Novimex 沙滩椅, 每套两件</t>
  </si>
  <si>
    <t>马晨-11185</t>
  </si>
  <si>
    <t>马晨</t>
  </si>
  <si>
    <t>家具-椅子-10004006</t>
  </si>
  <si>
    <t>Novimex 扶手椅, 黑色</t>
  </si>
  <si>
    <t>徐伟-21625</t>
  </si>
  <si>
    <t>徐伟</t>
  </si>
  <si>
    <t>洪华-14080</t>
  </si>
  <si>
    <t>洪华</t>
  </si>
  <si>
    <t>办公用-收纳-10003040</t>
  </si>
  <si>
    <t>Tenex 锁柜, 工业</t>
  </si>
  <si>
    <t>潘健-14575</t>
  </si>
  <si>
    <t>潘健</t>
  </si>
  <si>
    <t>办公用-美术-10002569</t>
  </si>
  <si>
    <t>Stanley 画布, 金属</t>
  </si>
  <si>
    <t>CN-2018-5486414</t>
  </si>
  <si>
    <t>家具-用具-10000952</t>
  </si>
  <si>
    <t>Eldon 门挡, 黑色</t>
  </si>
  <si>
    <t>US-2018-3690158</t>
  </si>
  <si>
    <t>冯青-19570</t>
  </si>
  <si>
    <t>冯青</t>
  </si>
  <si>
    <t>CN-2018-4141331</t>
  </si>
  <si>
    <t>US-2018-5320363</t>
  </si>
  <si>
    <t>营口</t>
  </si>
  <si>
    <t>技术-配件-10004986</t>
  </si>
  <si>
    <t>贝尔金 路由器, 回收</t>
  </si>
  <si>
    <t>莆田</t>
  </si>
  <si>
    <t>马盛-20365</t>
  </si>
  <si>
    <t>马盛</t>
  </si>
  <si>
    <t>CN-2018-5247158</t>
  </si>
  <si>
    <t>办公用-信封-10000814</t>
  </si>
  <si>
    <t>Cameo 商业信封, 红色</t>
  </si>
  <si>
    <t>CN-2018-1340062</t>
  </si>
  <si>
    <t>CN-2018-1118715</t>
  </si>
  <si>
    <t>安阳</t>
  </si>
  <si>
    <t>办公用-装订-10003947</t>
  </si>
  <si>
    <t>Cardinal 孔加固材料, 耐用</t>
  </si>
  <si>
    <t>CN-2018-1166865</t>
  </si>
  <si>
    <t>熊晨-11155</t>
  </si>
  <si>
    <t>熊晨</t>
  </si>
  <si>
    <t>办公用-美术-10004988</t>
  </si>
  <si>
    <t>Stanley 铅笔刀, 混合尺寸</t>
  </si>
  <si>
    <t>邱博-10495</t>
  </si>
  <si>
    <t>邱博</t>
  </si>
  <si>
    <t>CN-2018-1830721</t>
  </si>
  <si>
    <t>辉南</t>
  </si>
  <si>
    <t>CN-2018-1246652</t>
  </si>
  <si>
    <t>来宾</t>
  </si>
  <si>
    <t>US-2018-4752200</t>
  </si>
  <si>
    <t>办公用-系固-10000647</t>
  </si>
  <si>
    <t>OIC 订书钉, 金属</t>
  </si>
  <si>
    <t>办公用-收纳-10001011</t>
  </si>
  <si>
    <t>Fellowes 文件夹, 金属</t>
  </si>
  <si>
    <t>CN-2018-4795502</t>
  </si>
  <si>
    <t>办公用-标签-10004408</t>
  </si>
  <si>
    <t>Smead 文件夹标签, 红色</t>
  </si>
  <si>
    <t>技术-设备-10002736</t>
  </si>
  <si>
    <t>StarTech 卡片打印机, 耐用</t>
  </si>
  <si>
    <t>CN-2018-5552260</t>
  </si>
  <si>
    <t>技术-设备-10002958</t>
  </si>
  <si>
    <t>柯尼卡 喷墨打印机, 耐用</t>
  </si>
  <si>
    <t>殷崆-15565</t>
  </si>
  <si>
    <t>殷崆</t>
  </si>
  <si>
    <t>US-2018-2204927</t>
  </si>
  <si>
    <t>邱升-20080</t>
  </si>
  <si>
    <t>CN-2018-3279950</t>
  </si>
  <si>
    <t>锡林浩特</t>
  </si>
  <si>
    <t>办公用-器具-10001071</t>
  </si>
  <si>
    <t>KitchenAid 烤面包机, 红色</t>
  </si>
  <si>
    <t>办公用-器具-10002834</t>
  </si>
  <si>
    <t>Hamilton Beach 烤面包机, 红色</t>
  </si>
  <si>
    <t>办公用-系固-10002024</t>
  </si>
  <si>
    <t>CN-2018-3530738</t>
  </si>
  <si>
    <t>沈虢-13570</t>
  </si>
  <si>
    <t>沈虢</t>
  </si>
  <si>
    <t>办公用-标签-10003582</t>
  </si>
  <si>
    <t>Smead 运输标签, 白色</t>
  </si>
  <si>
    <t>技术-配件-10001666</t>
  </si>
  <si>
    <t>SanDisk 键区, 回收</t>
  </si>
  <si>
    <t>方惠-14350</t>
  </si>
  <si>
    <t>方惠</t>
  </si>
  <si>
    <t>US-2018-3171627</t>
  </si>
  <si>
    <t>洪黎-16345</t>
  </si>
  <si>
    <t>洪黎明</t>
  </si>
  <si>
    <t>家具-用具-10000331</t>
  </si>
  <si>
    <t>Advantus 门挡, 一包多件</t>
  </si>
  <si>
    <t>CN-2018-5739201</t>
  </si>
  <si>
    <t>南阳</t>
  </si>
  <si>
    <t>技术-配件-10002679</t>
  </si>
  <si>
    <t>Enermax 路由器, 实惠</t>
  </si>
  <si>
    <t>办公用-收纳-10004975</t>
  </si>
  <si>
    <t>Fellowes 文件夹, 工业</t>
  </si>
  <si>
    <t>办公用-信封-10000284</t>
  </si>
  <si>
    <t>Kraft 搭扣信封, 回收</t>
  </si>
  <si>
    <t>办公用-信封-10003369</t>
  </si>
  <si>
    <t>GlobeWeis 局间信封, 回收</t>
  </si>
  <si>
    <t>家具-椅子-10004059</t>
  </si>
  <si>
    <t>Novimex 扶手椅, 每套两件</t>
  </si>
  <si>
    <t>CN-2018-4794169</t>
  </si>
  <si>
    <t>邱廉-17200</t>
  </si>
  <si>
    <t>邱廉</t>
  </si>
  <si>
    <t>保定</t>
  </si>
  <si>
    <t>办公用-用品-10002536</t>
  </si>
  <si>
    <t>Fiskars 美工刀, 锯齿状</t>
  </si>
  <si>
    <t>CN-2018-5360498</t>
  </si>
  <si>
    <t>云阳</t>
  </si>
  <si>
    <t>周诚-11290</t>
  </si>
  <si>
    <t>办公用-系固-10002368</t>
  </si>
  <si>
    <t>OIC 回形针, 混合尺寸</t>
  </si>
  <si>
    <t>技术-复印-10004358</t>
  </si>
  <si>
    <t>Brother 传真机, 数字化</t>
  </si>
  <si>
    <t>办公用-美术-10001431</t>
  </si>
  <si>
    <t>Sanford 钢笔, 蓝色</t>
  </si>
  <si>
    <t>办公用-用品-10004001</t>
  </si>
  <si>
    <t>办公用-装订-10001078</t>
  </si>
  <si>
    <t>Ibico 订书机, 回收</t>
  </si>
  <si>
    <t>CN-2018-5844938</t>
  </si>
  <si>
    <t>办公用-美术-10001897</t>
  </si>
  <si>
    <t>Boston 速写本, 混合尺寸</t>
  </si>
  <si>
    <t>办公用-器具-10002468</t>
  </si>
  <si>
    <t>Cuisinart 烤面包机, 白色</t>
  </si>
  <si>
    <t>办公用-收纳-10002840</t>
  </si>
  <si>
    <t>Fellowes 盒, 金属</t>
  </si>
  <si>
    <t>家具-椅子-10004040</t>
  </si>
  <si>
    <t>Harbour Creations 折叠椅, 黑色</t>
  </si>
  <si>
    <t>家具-桌子-10001198</t>
  </si>
  <si>
    <t>Chromcraft 电脑桌, 组装</t>
  </si>
  <si>
    <t>办公用-装订-10004464</t>
  </si>
  <si>
    <t>Wilson Jones 标签, 实惠</t>
  </si>
  <si>
    <t>蒲庙</t>
  </si>
  <si>
    <t>技术-复印-10004761</t>
  </si>
  <si>
    <t>Brother 复印机, 红色</t>
  </si>
  <si>
    <t>技术-配件-10002207</t>
  </si>
  <si>
    <t>Enermax 键区, 实惠</t>
  </si>
  <si>
    <t>技术-配件-10000078</t>
  </si>
  <si>
    <t>罗技 键盘, 耐用</t>
  </si>
  <si>
    <t>吉林市</t>
  </si>
  <si>
    <t>家具-用具-10000234</t>
  </si>
  <si>
    <t>Tenex 灯泡, 优质</t>
  </si>
  <si>
    <t>办公用-标签-10002774</t>
  </si>
  <si>
    <t>Harbour Creations 圆形标签, 耐用</t>
  </si>
  <si>
    <t>付芳-12700</t>
  </si>
  <si>
    <t>付芳茵</t>
  </si>
  <si>
    <t>办公用-美术-10003628</t>
  </si>
  <si>
    <t>Boston 荧光笔, 蓝色</t>
  </si>
  <si>
    <t>办公用-信封-10001224</t>
  </si>
  <si>
    <t>Jiffy 局间信封, 红色</t>
  </si>
  <si>
    <t>US-2018-1435617</t>
  </si>
  <si>
    <t>付荣-19690</t>
  </si>
  <si>
    <t>付荣</t>
  </si>
  <si>
    <t>办公用-信封-10004437</t>
  </si>
  <si>
    <t>Jiffy 局间信封, 回收</t>
  </si>
  <si>
    <t>技术-电话-10000244</t>
  </si>
  <si>
    <t>摩托罗拉 信号增强器, 整包</t>
  </si>
  <si>
    <t>家具-用具-10001410</t>
  </si>
  <si>
    <t>Advantus 门挡, 黑色</t>
  </si>
  <si>
    <t>办公用-系固-10000409</t>
  </si>
  <si>
    <t>OIC 按钉, 整包</t>
  </si>
  <si>
    <t>白松-20740</t>
  </si>
  <si>
    <t>白松</t>
  </si>
  <si>
    <t>麦虢-13525</t>
  </si>
  <si>
    <t>顾升-20125</t>
  </si>
  <si>
    <t>顾升</t>
  </si>
  <si>
    <t>家具-书架-10002353</t>
  </si>
  <si>
    <t>Bush 书库, 传统</t>
  </si>
  <si>
    <t>CN-2018-2554132</t>
  </si>
  <si>
    <t>办公用-器具-10003268</t>
  </si>
  <si>
    <t>Hamilton Beach 搅拌机, 红色</t>
  </si>
  <si>
    <t>陈宣-20815</t>
  </si>
  <si>
    <t>陈宣</t>
  </si>
  <si>
    <t>CN-2018-3781425</t>
  </si>
  <si>
    <t>薛光-13405</t>
  </si>
  <si>
    <t>薛光</t>
  </si>
  <si>
    <t>办公用-标签-10004202</t>
  </si>
  <si>
    <t>Hon 可去除的标签, 可调</t>
  </si>
  <si>
    <t>CN-2018-4360038</t>
  </si>
  <si>
    <t>家具-椅子-10002473</t>
  </si>
  <si>
    <t>SAFCO 摇椅, 黑色</t>
  </si>
  <si>
    <t>办公用-标签-10003583</t>
  </si>
  <si>
    <t>Hon 圆形标签, 红色</t>
  </si>
  <si>
    <t>蔡菊-15055</t>
  </si>
  <si>
    <t>蔡菊</t>
  </si>
  <si>
    <t>办公用-用品-10004755</t>
  </si>
  <si>
    <t>Stiletto 剪刀, 工业</t>
  </si>
  <si>
    <t>US-2018-3436186</t>
  </si>
  <si>
    <t>家具-桌子-10000760</t>
  </si>
  <si>
    <t>Lesro 电脑桌, 黑色</t>
  </si>
  <si>
    <t>技术-配件-10002428</t>
  </si>
  <si>
    <t>罗技 闪存驱动器, 回收</t>
  </si>
  <si>
    <t>陈忠-11470</t>
  </si>
  <si>
    <t>陈忠</t>
  </si>
  <si>
    <t>技术-复印-10004302</t>
  </si>
  <si>
    <t>Brother 无线传真机, 数字化</t>
  </si>
  <si>
    <t>技术-复印-10004535</t>
  </si>
  <si>
    <t>佳能 墨水, 彩色</t>
  </si>
  <si>
    <t>CN-2018-5443541</t>
  </si>
  <si>
    <t>办公用-装订-10000648</t>
  </si>
  <si>
    <t>Cardinal 装订机盖, 实惠</t>
  </si>
  <si>
    <t>US-2018-4386495</t>
  </si>
  <si>
    <t>办公用-美术-10003716</t>
  </si>
  <si>
    <t>BIC 铅笔刀, 整包</t>
  </si>
  <si>
    <t>办公用-纸张-10002250</t>
  </si>
  <si>
    <t>Green Bar 信纸, 回收</t>
  </si>
  <si>
    <t>莱阳</t>
  </si>
  <si>
    <t>技术-电话-10004197</t>
  </si>
  <si>
    <t>摩托罗拉 耳机, 混合尺寸</t>
  </si>
  <si>
    <t>汉中</t>
  </si>
  <si>
    <t>办公用-纸张-10002857</t>
  </si>
  <si>
    <t>SanDisk 令, 多色</t>
  </si>
  <si>
    <t>家具-椅子-10001896</t>
  </si>
  <si>
    <t>Office Star 椅垫, 黑色</t>
  </si>
  <si>
    <t>办公用-收纳-10002196</t>
  </si>
  <si>
    <t>Fellowes 文件车, 单宽度</t>
  </si>
  <si>
    <t>技术-电话-10003674</t>
  </si>
  <si>
    <t>三星 耳机, 全尺寸</t>
  </si>
  <si>
    <t>技术-配件-10004265</t>
  </si>
  <si>
    <t>Enermax 键盘, 耐用</t>
  </si>
  <si>
    <t>CN-2018-2375545</t>
  </si>
  <si>
    <t>CN-2018-4815290</t>
  </si>
  <si>
    <t>CN-2018-3668469</t>
  </si>
  <si>
    <t>办公用-收纳-10004593</t>
  </si>
  <si>
    <t>Smead 文件车, 单宽度</t>
  </si>
  <si>
    <t>办公用-收纳-10002440</t>
  </si>
  <si>
    <t>Tenex 文件车, 蓝色</t>
  </si>
  <si>
    <t>家具-椅子-10003144</t>
  </si>
  <si>
    <t>Harbour Creations 扶手椅, 黑色</t>
  </si>
  <si>
    <t>家具-用具-10004872</t>
  </si>
  <si>
    <t>Advantus 框架, 一包多件</t>
  </si>
  <si>
    <t>Rubvermaid 相框, 优质</t>
  </si>
  <si>
    <t>技术-复印-10000302</t>
  </si>
  <si>
    <t>Hewlett 个人复印机, 每套两件</t>
  </si>
  <si>
    <t>皇岗</t>
  </si>
  <si>
    <t>办公用-器具-10002520</t>
  </si>
  <si>
    <t>Hoover 搅拌机, 银色</t>
  </si>
  <si>
    <t>涂珑-17875</t>
  </si>
  <si>
    <t>涂珑</t>
  </si>
  <si>
    <t>技术-复印-10000216</t>
  </si>
  <si>
    <t>Brother 传真复印机, 彩色</t>
  </si>
  <si>
    <t>涂伟-21640</t>
  </si>
  <si>
    <t>涂伟</t>
  </si>
  <si>
    <t>家具-椅子-10003748</t>
  </si>
  <si>
    <t>Harbour Creations 折叠椅, 红色</t>
  </si>
  <si>
    <t>许昌</t>
  </si>
  <si>
    <t>家具-书架-10002387</t>
  </si>
  <si>
    <t>宜家 柜, 黑色</t>
  </si>
  <si>
    <t>US-2018-2647402</t>
  </si>
  <si>
    <t>林谙-18790</t>
  </si>
  <si>
    <t>林谙</t>
  </si>
  <si>
    <t>曹达-11800</t>
  </si>
  <si>
    <t>曹达侠</t>
  </si>
  <si>
    <t>CN-2018-3409532</t>
  </si>
  <si>
    <t>家具-椅子-10001534</t>
  </si>
  <si>
    <t>Hon 扶手椅, 红色</t>
  </si>
  <si>
    <t>办公用-美术-10004812</t>
  </si>
  <si>
    <t>Binney &amp; Smith 铅笔刀, 蓝色</t>
  </si>
  <si>
    <t>US-2018-3420308</t>
  </si>
  <si>
    <t>家具-椅子-10002994</t>
  </si>
  <si>
    <t>Office Star 折叠椅, 黑色</t>
  </si>
  <si>
    <t>苏涛-21220</t>
  </si>
  <si>
    <t>苏涛</t>
  </si>
  <si>
    <t>武明-18385</t>
  </si>
  <si>
    <t>武明媚</t>
  </si>
  <si>
    <t>办公用-器具-10004391</t>
  </si>
  <si>
    <t>Hamilton Beach 烤面包机, 白色</t>
  </si>
  <si>
    <t>办公用-标签-10001294</t>
  </si>
  <si>
    <t>Harbour Creations 有色标签, 耐用</t>
  </si>
  <si>
    <t>办公用-系固-10002224</t>
  </si>
  <si>
    <t>Advantus 图钉, 每包 12 个</t>
  </si>
  <si>
    <t>CN-2018-4647823</t>
  </si>
  <si>
    <t>CN-2018-2875530</t>
  </si>
  <si>
    <t>邹妮-18625</t>
  </si>
  <si>
    <t>邹妮</t>
  </si>
  <si>
    <t>塘坪</t>
  </si>
  <si>
    <t>技术-设备-10001994</t>
  </si>
  <si>
    <t>冲电器 计算器, 耐用</t>
  </si>
  <si>
    <t>家具-书架-10003617</t>
  </si>
  <si>
    <t>Bush 书架, 黑色</t>
  </si>
  <si>
    <t>江油</t>
  </si>
  <si>
    <t>办公用-用品-10001618</t>
  </si>
  <si>
    <t>Acme 大剪刀, 蓝色</t>
  </si>
  <si>
    <t>CN-2018-2662386</t>
  </si>
  <si>
    <t>技术-复印-10004788</t>
  </si>
  <si>
    <t>Brother 个人复印机, 数字化</t>
  </si>
  <si>
    <t>湘乡</t>
  </si>
  <si>
    <t>平遥</t>
  </si>
  <si>
    <t>办公用-收纳-10004477</t>
  </si>
  <si>
    <t>Tenex 文件夹, 金属</t>
  </si>
  <si>
    <t>常康-15325</t>
  </si>
  <si>
    <t>常康</t>
  </si>
  <si>
    <t>办公用-信封-10000067</t>
  </si>
  <si>
    <t>Ames 局间信封, 红色</t>
  </si>
  <si>
    <t>徐安-10150</t>
  </si>
  <si>
    <t>徐安</t>
  </si>
  <si>
    <t>上虞</t>
  </si>
  <si>
    <t>潘荷-13735</t>
  </si>
  <si>
    <t>潘荷</t>
  </si>
  <si>
    <t>夏平-19120</t>
  </si>
  <si>
    <t>夏平</t>
  </si>
  <si>
    <t>邳州</t>
  </si>
  <si>
    <t>办公用-收纳-10000741</t>
  </si>
  <si>
    <t>Fellowes 盒, 单宽度</t>
  </si>
  <si>
    <t>办公用-信封-10000356</t>
  </si>
  <si>
    <t>GlobeWeis 商业信封, 红色</t>
  </si>
  <si>
    <t>楚杰-14710</t>
  </si>
  <si>
    <t>楚杰</t>
  </si>
  <si>
    <t>办公用-装订-10003504</t>
  </si>
  <si>
    <t>Ibico 装订机, 耐用</t>
  </si>
  <si>
    <t>家具-用具-10003029</t>
  </si>
  <si>
    <t>Rubvermaid 相框, 一包多件</t>
  </si>
  <si>
    <t>通辽</t>
  </si>
  <si>
    <t>技术-复印-10000956</t>
  </si>
  <si>
    <t>Hewlett 墨水, 每套两件</t>
  </si>
  <si>
    <t>办公用-器具-10003822</t>
  </si>
  <si>
    <t>KitchenAid 咖啡研磨机, 红色</t>
  </si>
  <si>
    <t>陈娟-15100</t>
  </si>
  <si>
    <t>陈娟</t>
  </si>
  <si>
    <t>蔡甸</t>
  </si>
  <si>
    <t>US-2018-4171126</t>
  </si>
  <si>
    <t>办公用-装订-10004585</t>
  </si>
  <si>
    <t>Ibico 打孔机, 回收</t>
  </si>
  <si>
    <t>杨栋-12340</t>
  </si>
  <si>
    <t>杨栋</t>
  </si>
  <si>
    <t>荆州</t>
  </si>
  <si>
    <t>任实-20200</t>
  </si>
  <si>
    <t>任实</t>
  </si>
  <si>
    <t>办公用-收纳-10003199</t>
  </si>
  <si>
    <t>Fellowes 锁柜, 金属</t>
  </si>
  <si>
    <t>陶德-12220</t>
  </si>
  <si>
    <t>陶德伟</t>
  </si>
  <si>
    <t>CN-2018-3902607</t>
  </si>
  <si>
    <t>黄婷-21085</t>
  </si>
  <si>
    <t>黄婷</t>
  </si>
  <si>
    <t>US-2018-3378788</t>
  </si>
  <si>
    <t>佘宁-18730</t>
  </si>
  <si>
    <t>佘宁</t>
  </si>
  <si>
    <t>US-2018-5822232</t>
  </si>
  <si>
    <t>办公用-装订-10002016</t>
  </si>
  <si>
    <t>Acco 装订机盖, 耐用</t>
  </si>
  <si>
    <t>US-2018-4944475</t>
  </si>
  <si>
    <t>许辉-12565</t>
  </si>
  <si>
    <t>许辉</t>
  </si>
  <si>
    <t>技术-复印-10004064</t>
  </si>
  <si>
    <t>佳能 传真复印机, 每套两件</t>
  </si>
  <si>
    <t>李黎-16375</t>
  </si>
  <si>
    <t>李黎明</t>
  </si>
  <si>
    <t>SanDisk 计划信息表, 每包 12 个</t>
  </si>
  <si>
    <t>办公用-收纳-10000319</t>
  </si>
  <si>
    <t>Rogers 锁柜, 单宽度</t>
  </si>
  <si>
    <t>余德-12100</t>
  </si>
  <si>
    <t>余德</t>
  </si>
  <si>
    <t>邢立-16645</t>
  </si>
  <si>
    <t>邢立荣</t>
  </si>
  <si>
    <t>CN-2018-5022660</t>
  </si>
  <si>
    <t>办公用-信封-10004354</t>
  </si>
  <si>
    <t>Ames 外皮和封条, 每套 50 个</t>
  </si>
  <si>
    <t>技术-配件-10004519</t>
  </si>
  <si>
    <t>罗技 鼠标, 实惠</t>
  </si>
  <si>
    <t>武廷-21310</t>
  </si>
  <si>
    <t>武廷</t>
  </si>
  <si>
    <t>US-2018-2162302</t>
  </si>
  <si>
    <t>家具-桌子-10002829</t>
  </si>
  <si>
    <t>Chromcraft 会议桌, 长方形</t>
  </si>
  <si>
    <t>办公用-系固-10001262</t>
  </si>
  <si>
    <t>乐城</t>
  </si>
  <si>
    <t>王立-16585</t>
  </si>
  <si>
    <t>王立勤</t>
  </si>
  <si>
    <t>技术-设备-10003833</t>
  </si>
  <si>
    <t>柯尼卡 卡片打印机, 耐用</t>
  </si>
  <si>
    <t>办公用-器具-10001263</t>
  </si>
  <si>
    <t>Breville 冰箱, 红色</t>
  </si>
  <si>
    <t>家具-用具-10002926</t>
  </si>
  <si>
    <t>Deflect-O 分层置放架, 一包多件</t>
  </si>
  <si>
    <t>CN-2018-4676940</t>
  </si>
  <si>
    <t>办公用-标签-10003597</t>
  </si>
  <si>
    <t>Smead 文件夹标签, 可调</t>
  </si>
  <si>
    <t>办公用-美术-10002159</t>
  </si>
  <si>
    <t>BIC 钢笔, 金属</t>
  </si>
  <si>
    <t>技术-设备-10002438</t>
  </si>
  <si>
    <t>StarTech 打印机, 多色</t>
  </si>
  <si>
    <t>技术-复印-10004145</t>
  </si>
  <si>
    <t>Hewlett 无线传真机, 红色</t>
  </si>
  <si>
    <t>家具-用具-10003344</t>
  </si>
  <si>
    <t>Advantus 闹钟, 耐用</t>
  </si>
  <si>
    <t>办公用-信封-10003687</t>
  </si>
  <si>
    <t>Cameo 局间信封, 红色</t>
  </si>
  <si>
    <t>家具-书架-10002807</t>
  </si>
  <si>
    <t>Safco 墙角架, 金属</t>
  </si>
  <si>
    <t>办公用-纸张-10004686</t>
  </si>
  <si>
    <t>SanDisk 信纸, 多色</t>
  </si>
  <si>
    <t>CN-2018-2575295</t>
  </si>
  <si>
    <t>家具-书架-10002881</t>
  </si>
  <si>
    <t>Safco 书架, 白色</t>
  </si>
  <si>
    <t>US-2018-5235171</t>
  </si>
  <si>
    <t>技术-电话-10000462</t>
  </si>
  <si>
    <t>思科 音频基座, 混合尺寸</t>
  </si>
  <si>
    <t>办公用-信封-10000491</t>
  </si>
  <si>
    <t>Jiffy 搭扣信封, 回收</t>
  </si>
  <si>
    <t>平凉</t>
  </si>
  <si>
    <t>办公用-纸张-10004825</t>
  </si>
  <si>
    <t>施乐 令, 回收</t>
  </si>
  <si>
    <t>彭婉-21370</t>
  </si>
  <si>
    <t>彭婉</t>
  </si>
  <si>
    <t>US-2018-1969167</t>
  </si>
  <si>
    <t>丰镇</t>
  </si>
  <si>
    <t>办公用-装订-10001394</t>
  </si>
  <si>
    <t>Avery 订书机, 实惠</t>
  </si>
  <si>
    <t>办公用-纸张-10002204</t>
  </si>
  <si>
    <t>Enermax 信纸, 回收</t>
  </si>
  <si>
    <t>CN-2018-1391849</t>
  </si>
  <si>
    <t>办公用-纸张-10001526</t>
  </si>
  <si>
    <t>Enermax 备忘录便条, 回收</t>
  </si>
  <si>
    <t>汤欢-14185</t>
  </si>
  <si>
    <t>汤欢悦</t>
  </si>
  <si>
    <t>CN-2018-5907567</t>
  </si>
  <si>
    <t>办公用-美术-10000800</t>
  </si>
  <si>
    <t>Boston 记号笔, 金属</t>
  </si>
  <si>
    <t>程雯-21655</t>
  </si>
  <si>
    <t>程雯</t>
  </si>
  <si>
    <t>办公用-标签-10002137</t>
  </si>
  <si>
    <t>Harbour Creations 运输标签, 白色</t>
  </si>
  <si>
    <t>CN-2018-5821791</t>
  </si>
  <si>
    <t>办公用-装订-10001901</t>
  </si>
  <si>
    <t>Cardinal 标签, 实惠</t>
  </si>
  <si>
    <t>夏惠-14320</t>
  </si>
  <si>
    <t>夏惠英</t>
  </si>
  <si>
    <t>玉林</t>
  </si>
  <si>
    <t>办公用-器具-10000427</t>
  </si>
  <si>
    <t>Hoover 咖啡研磨机, 黑色</t>
  </si>
  <si>
    <t>CN-2018-3350819</t>
  </si>
  <si>
    <t>秦君-15175</t>
  </si>
  <si>
    <t>秦君</t>
  </si>
  <si>
    <t>家具-书架-10003676</t>
  </si>
  <si>
    <t>Dania 墙角架, 传统</t>
  </si>
  <si>
    <t>办公用-纸张-10002363</t>
  </si>
  <si>
    <t>施乐 笔记本, 优质</t>
  </si>
  <si>
    <t>凌源</t>
  </si>
  <si>
    <t>杨立-16600</t>
  </si>
  <si>
    <t>杨立勤</t>
  </si>
  <si>
    <t>技术-复印-10001533</t>
  </si>
  <si>
    <t>惠普 个人复印机, 数字化</t>
  </si>
  <si>
    <t>薛立-16675</t>
  </si>
  <si>
    <t>薛立伟</t>
  </si>
  <si>
    <t>牛惠-14410</t>
  </si>
  <si>
    <t>牛惠</t>
  </si>
  <si>
    <t>办公用-信封-10001165</t>
  </si>
  <si>
    <t>Ames 局间信封, 每套 50 个</t>
  </si>
  <si>
    <t>家具-用具-10001796</t>
  </si>
  <si>
    <t>Eldon 灯泡, 黑色</t>
  </si>
  <si>
    <t>办公用-器具-10000022</t>
  </si>
  <si>
    <t>Hoover 冰箱, 白色</t>
  </si>
  <si>
    <t>胶州</t>
  </si>
  <si>
    <t>技术-配件-10000839</t>
  </si>
  <si>
    <t>罗技 路由器, 回收</t>
  </si>
  <si>
    <t>技术-配件-10002783</t>
  </si>
  <si>
    <t>SanDisk 路由器, 回收</t>
  </si>
  <si>
    <t>谭立-16855</t>
  </si>
  <si>
    <t>谭立</t>
  </si>
  <si>
    <t>CN-2018-5504068</t>
  </si>
  <si>
    <t>任丘</t>
  </si>
  <si>
    <t>CN-2018-2990089</t>
  </si>
  <si>
    <t>家具-用具-10000059</t>
  </si>
  <si>
    <t>Tenex 门挡, 优质</t>
  </si>
  <si>
    <t>黄涛-21190</t>
  </si>
  <si>
    <t>黄涛</t>
  </si>
  <si>
    <t>办公用-信封-10001917</t>
  </si>
  <si>
    <t>Kraft 局间信封, 每套 50 个</t>
  </si>
  <si>
    <t>技术-设备-10003961</t>
  </si>
  <si>
    <t>StarTech 电话, 白色</t>
  </si>
  <si>
    <t>CN-2018-2252147</t>
  </si>
  <si>
    <t>邱丽-17620</t>
  </si>
  <si>
    <t>邱丽雪</t>
  </si>
  <si>
    <t>齐齐哈尔</t>
  </si>
  <si>
    <t>郭刚-13150</t>
  </si>
  <si>
    <t>郭刚</t>
  </si>
  <si>
    <t>巢湖</t>
  </si>
  <si>
    <t>CN-2018-4853457</t>
  </si>
  <si>
    <t>CN-2018-1154983</t>
  </si>
  <si>
    <t>技术-配件-10000459</t>
  </si>
  <si>
    <t>Memorex 路由器, 实惠</t>
  </si>
  <si>
    <t>办公用-收纳-10002935</t>
  </si>
  <si>
    <t>Tenex 锁柜, 单宽度</t>
  </si>
  <si>
    <t>韦君-15310</t>
  </si>
  <si>
    <t>韦君</t>
  </si>
  <si>
    <t>CN-2018-3834707</t>
  </si>
  <si>
    <t>家具-用具-10003670</t>
  </si>
  <si>
    <t>Rubvermaid 门挡, 一包多件</t>
  </si>
  <si>
    <t>技术-复印-10001618</t>
  </si>
  <si>
    <t>Brother 无线传真机, 彩色</t>
  </si>
  <si>
    <t>办公用-纸张-10002523</t>
  </si>
  <si>
    <t>Enermax 计划信息表, 回收</t>
  </si>
  <si>
    <t>李丽-17365</t>
  </si>
  <si>
    <t>李丽丽</t>
  </si>
  <si>
    <t>滁州</t>
  </si>
  <si>
    <t>彭欢-14230</t>
  </si>
  <si>
    <t>彭欢</t>
  </si>
  <si>
    <t>办公用-装订-10000366</t>
  </si>
  <si>
    <t>Avery 孔加固材料, 回收</t>
  </si>
  <si>
    <t>办公用-装订-10001715</t>
  </si>
  <si>
    <t>Avery 订书机, 透明</t>
  </si>
  <si>
    <t>办公用-收纳-10000735</t>
  </si>
  <si>
    <t>Fellowes 文件夹, 单宽度</t>
  </si>
  <si>
    <t>办公用-纸张-10004731</t>
  </si>
  <si>
    <t>Enermax 羊皮纸, 每包 12 个</t>
  </si>
  <si>
    <t>技术-配件-10000976</t>
  </si>
  <si>
    <t>SanDisk 鼠标, 耐用</t>
  </si>
  <si>
    <t>家具-用具-10003148</t>
  </si>
  <si>
    <t>Deflect-O 灯泡, 黑色</t>
  </si>
  <si>
    <t>姚凤-13015</t>
  </si>
  <si>
    <t>姚凤</t>
  </si>
  <si>
    <t>US-2018-3924364</t>
  </si>
  <si>
    <t>办公用-用品-10002100</t>
  </si>
  <si>
    <t>Fiskars 修剪器, 工业</t>
  </si>
  <si>
    <t>Acco 孔加固材料, 回收</t>
  </si>
  <si>
    <t>CN-2018-2062805</t>
  </si>
  <si>
    <t>家具-桌子-10000761</t>
  </si>
  <si>
    <t>Barricks 培训桌, 组装</t>
  </si>
  <si>
    <t>CN-2018-5386927</t>
  </si>
  <si>
    <t>汪清</t>
  </si>
  <si>
    <t>CN-2018-5569894</t>
  </si>
  <si>
    <t>CN-2018-4985754</t>
  </si>
  <si>
    <t>徐杰-14740</t>
  </si>
  <si>
    <t>徐杰</t>
  </si>
  <si>
    <t>技术-复印-10001927</t>
  </si>
  <si>
    <t>夏普 墨水, 数字化</t>
  </si>
  <si>
    <t>办公用-纸张-10004071</t>
  </si>
  <si>
    <t>Eaton 羊皮纸, 每包 12 个</t>
  </si>
  <si>
    <t>技术-配件-10002929</t>
  </si>
  <si>
    <t>Memorex 路由器, 耐用</t>
  </si>
  <si>
    <t>办公用-标签-10003121</t>
  </si>
  <si>
    <t>Avery 有色标签, 红色</t>
  </si>
  <si>
    <t>家具-用具-10001098</t>
  </si>
  <si>
    <t>Rubvermaid 分层置放架, 黑色</t>
  </si>
  <si>
    <t>CN-2018-5334809</t>
  </si>
  <si>
    <t>办公用-用品-10001725</t>
  </si>
  <si>
    <t>Fiskars 尺子, 钢</t>
  </si>
  <si>
    <t>办公用-信封-10004840</t>
  </si>
  <si>
    <t>GlobeWeis 搭扣信封, 银色</t>
  </si>
  <si>
    <t>CN-2018-2468928</t>
  </si>
  <si>
    <t>CN-2018-4644475</t>
  </si>
  <si>
    <t>US-2018-3266914</t>
  </si>
  <si>
    <t>涂安-10285</t>
  </si>
  <si>
    <t>涂安</t>
  </si>
  <si>
    <t>办公用-纸张-10003968</t>
  </si>
  <si>
    <t>SanDisk 备忘录便条, 优质</t>
  </si>
  <si>
    <t>潘彩-10690</t>
  </si>
  <si>
    <t>潘彩</t>
  </si>
  <si>
    <t>US-2018-3139690</t>
  </si>
  <si>
    <t>办公用-系固-10002326</t>
  </si>
  <si>
    <t>Accos 订书钉, 混合尺寸</t>
  </si>
  <si>
    <t>US-2018-5315398</t>
  </si>
  <si>
    <t>韦达-11830</t>
  </si>
  <si>
    <t>韦达侠</t>
  </si>
  <si>
    <t>鄂州</t>
  </si>
  <si>
    <t>家具-椅子-10004046</t>
  </si>
  <si>
    <t>SAFCO 摇椅, 红色</t>
  </si>
  <si>
    <t>US-2018-3429663</t>
  </si>
  <si>
    <t>CN-2018-1187433</t>
  </si>
  <si>
    <t>龙锦-14875</t>
  </si>
  <si>
    <t>龙锦</t>
  </si>
  <si>
    <t>柯婵-10930</t>
  </si>
  <si>
    <t>柯婵</t>
  </si>
  <si>
    <t>办公用-收纳-10004768</t>
  </si>
  <si>
    <t>Tenex 搁板, 金属</t>
  </si>
  <si>
    <t>徐虹-13840</t>
  </si>
  <si>
    <t>徐虹</t>
  </si>
  <si>
    <t>技术-电话-10000938</t>
  </si>
  <si>
    <t>苹果 耳机, 混合尺寸</t>
  </si>
  <si>
    <t>家具-用具-10001120</t>
  </si>
  <si>
    <t>Deflect-O 分层置放架, 耐用</t>
  </si>
  <si>
    <t>CN-2018-3746616</t>
  </si>
  <si>
    <t>办公用-器具-10000176</t>
  </si>
  <si>
    <t>Breville 烤面包机, 黑色</t>
  </si>
  <si>
    <t>家具-书架-10002984</t>
  </si>
  <si>
    <t>Safco 柜, 黑色</t>
  </si>
  <si>
    <t>US-2018-5180154</t>
  </si>
  <si>
    <t>技术-电话-10002318</t>
  </si>
  <si>
    <t>摩托罗拉 音频基座, 混合尺寸</t>
  </si>
  <si>
    <t>冯松-20635</t>
  </si>
  <si>
    <t>冯松</t>
  </si>
  <si>
    <t>办公用-系固-10001925</t>
  </si>
  <si>
    <t>Accos 回形针, 金属</t>
  </si>
  <si>
    <t>宝应</t>
  </si>
  <si>
    <t>CN-2018-3867173</t>
  </si>
  <si>
    <t>赵强-19315</t>
  </si>
  <si>
    <t>赵强</t>
  </si>
  <si>
    <t>办公用-标签-10004317</t>
  </si>
  <si>
    <t>Novimex 圆形标签, 耐用</t>
  </si>
  <si>
    <t>办公用-用品-10001059</t>
  </si>
  <si>
    <t>Acme 大剪刀, 锯齿状</t>
  </si>
  <si>
    <t>办公用-装订-10002049</t>
  </si>
  <si>
    <t>Ibico 装订机盖, 透明</t>
  </si>
  <si>
    <t>办公用-收纳-10004384</t>
  </si>
  <si>
    <t>Smead 锁柜, 金属</t>
  </si>
  <si>
    <t>US-2018-5414820</t>
  </si>
  <si>
    <t>CN-2018-2606671</t>
  </si>
  <si>
    <t>冯乐-17725</t>
  </si>
  <si>
    <t>冯乐</t>
  </si>
  <si>
    <t>CN-2018-1197917</t>
  </si>
  <si>
    <t>家具-书架-10000253</t>
  </si>
  <si>
    <t>宜家 书库, 传统</t>
  </si>
  <si>
    <t>CN-2018-5037027</t>
  </si>
  <si>
    <t>家具-用具-10000513</t>
  </si>
  <si>
    <t>Eldon 灯泡, 耐用</t>
  </si>
  <si>
    <t>办公用-装订-10004617</t>
  </si>
  <si>
    <t>Avery 打孔机, 回收</t>
  </si>
  <si>
    <t>US-2018-3174894</t>
  </si>
  <si>
    <t>办公用-装订-10002538</t>
  </si>
  <si>
    <t>Acco 装订机, 透明</t>
  </si>
  <si>
    <t>CN-2018-3534471</t>
  </si>
  <si>
    <t>US-2018-3382200</t>
  </si>
  <si>
    <t>CN-2018-5940390</t>
  </si>
  <si>
    <t>邓姝-20500</t>
  </si>
  <si>
    <t>邓姝</t>
  </si>
  <si>
    <t>CN-2018-2547654</t>
  </si>
  <si>
    <t>淮北</t>
  </si>
  <si>
    <t>CN-2018-5088117</t>
  </si>
  <si>
    <t>CN-2018-3434056</t>
  </si>
  <si>
    <t>办公用-系固-10001658</t>
  </si>
  <si>
    <t>CN-2018-5568854</t>
  </si>
  <si>
    <t>办公用-用品-10003934</t>
  </si>
  <si>
    <t>Elite 开信刀, 锯齿状</t>
  </si>
  <si>
    <t>家具-书架-10000167</t>
  </si>
  <si>
    <t>Dania 书架, 黑色</t>
  </si>
  <si>
    <t>CN-2018-4439307</t>
  </si>
  <si>
    <t>US-2018-5591357</t>
  </si>
  <si>
    <t>办公用-美术-10000951</t>
  </si>
  <si>
    <t>Sanford 钢笔, 整包</t>
  </si>
  <si>
    <t>CN-2018-2544332</t>
  </si>
  <si>
    <t>桓仁</t>
  </si>
  <si>
    <t>廉州镇</t>
  </si>
  <si>
    <t>办公用-用品-10003793</t>
  </si>
  <si>
    <t>Stiletto 美工刀, 锯齿状</t>
  </si>
  <si>
    <t>Stockwell 夹子, 金属</t>
  </si>
  <si>
    <t>办公用-装订-10000622</t>
  </si>
  <si>
    <t>Cardinal 打孔机, 实惠</t>
  </si>
  <si>
    <t>家具-用具-10001078</t>
  </si>
  <si>
    <t>Advantus 灯泡, 优质</t>
  </si>
  <si>
    <t>宜城</t>
  </si>
  <si>
    <t>CN-2018-2766233</t>
  </si>
  <si>
    <t>邢毅-12475</t>
  </si>
  <si>
    <t>邢毅</t>
  </si>
  <si>
    <t>苏升-20185</t>
  </si>
  <si>
    <t>苏升</t>
  </si>
  <si>
    <t>办公用-收纳-10002418</t>
  </si>
  <si>
    <t>Rogers 盒, 金属</t>
  </si>
  <si>
    <t>技术-配件-10000513</t>
  </si>
  <si>
    <t>贝尔金 键区, 实惠</t>
  </si>
  <si>
    <t>US-2018-1525230</t>
  </si>
  <si>
    <t>CN-2018-2938026</t>
  </si>
  <si>
    <t>技术-电话-10001440</t>
  </si>
  <si>
    <t>摩托罗拉 智能手机, 混合尺寸</t>
  </si>
  <si>
    <t>薛博-10510</t>
  </si>
  <si>
    <t>薛博</t>
  </si>
  <si>
    <t>施黎-16435</t>
  </si>
  <si>
    <t>施黎明</t>
  </si>
  <si>
    <t>CN-2018-4963271</t>
  </si>
  <si>
    <t>平南</t>
  </si>
  <si>
    <t>家具-书架-10003499</t>
  </si>
  <si>
    <t>宜家 书库, 金属</t>
  </si>
  <si>
    <t>US-2018-3700485</t>
  </si>
  <si>
    <t>涂强-19405</t>
  </si>
  <si>
    <t>涂强</t>
  </si>
  <si>
    <t>家具-桌子-10001240</t>
  </si>
  <si>
    <t>Hon 培训桌, 长方形</t>
  </si>
  <si>
    <t>银川</t>
  </si>
  <si>
    <t>办公用-系固-10001531</t>
  </si>
  <si>
    <t>OIC 橡皮筋, 整包</t>
  </si>
  <si>
    <t>佛山</t>
  </si>
  <si>
    <t>CN-2018-5007229</t>
  </si>
  <si>
    <t>陈昌-11035</t>
  </si>
  <si>
    <t>陈昌</t>
  </si>
  <si>
    <t>办公用-标签-10004207</t>
  </si>
  <si>
    <t>Novimex 有色标签, 可调</t>
  </si>
  <si>
    <t>CN-2018-5948224</t>
  </si>
  <si>
    <t>CN-2018-1166331</t>
  </si>
  <si>
    <t>德州</t>
  </si>
  <si>
    <t>技术-复印-10003250</t>
  </si>
  <si>
    <t>Hewlett 墨水, 红色</t>
  </si>
  <si>
    <t>办公用-纸张-10002346</t>
  </si>
  <si>
    <t>Eaton 信纸, 回收</t>
  </si>
  <si>
    <t>楚虢-13465</t>
  </si>
  <si>
    <t>楚虢</t>
  </si>
  <si>
    <t>邵武</t>
  </si>
  <si>
    <t>家具-椅子-10002636</t>
  </si>
  <si>
    <t>Hon 椅垫, 每套两件</t>
  </si>
  <si>
    <t>埠河</t>
  </si>
  <si>
    <t>US-2018-4373153</t>
  </si>
  <si>
    <t>办公用-收纳-10002430</t>
  </si>
  <si>
    <t>Rogers 文件车, 单宽度</t>
  </si>
  <si>
    <t>CN-2018-3028018</t>
  </si>
  <si>
    <t>CN-2018-2852208</t>
  </si>
  <si>
    <t>家具-用具-10000883</t>
  </si>
  <si>
    <t>Rubvermaid 框架, 耐用</t>
  </si>
  <si>
    <t>办公用-器具-10004278</t>
  </si>
  <si>
    <t>Hamilton Beach 搅拌机, 白色</t>
  </si>
  <si>
    <t>丁崆-15535</t>
  </si>
  <si>
    <t>丁崆</t>
  </si>
  <si>
    <t>CN-2018-3798503</t>
  </si>
  <si>
    <t>段强-19420</t>
  </si>
  <si>
    <t>段强</t>
  </si>
  <si>
    <t>CN-2018-1374105</t>
  </si>
  <si>
    <t>家具-用具-10004315</t>
  </si>
  <si>
    <t>Tenex 框架, 一包多件</t>
  </si>
  <si>
    <t>范恒-13615</t>
  </si>
  <si>
    <t>范恒</t>
  </si>
  <si>
    <t>家具-桌子-10002211</t>
  </si>
  <si>
    <t>Barricks 电脑桌, 白色</t>
  </si>
  <si>
    <t>技术-配件-10000207</t>
  </si>
  <si>
    <t>Enermax 闪存驱动器, 实惠</t>
  </si>
  <si>
    <t>办公用-用品-10000086</t>
  </si>
  <si>
    <t>Kleencut 剪刀, 工业</t>
  </si>
  <si>
    <t>CN-2018-5488732</t>
  </si>
  <si>
    <t>应城</t>
  </si>
  <si>
    <t>CN-2018-2213009</t>
  </si>
  <si>
    <t>尹凤-13045</t>
  </si>
  <si>
    <t>尹凤</t>
  </si>
  <si>
    <t>办公用-器具-10004844</t>
  </si>
  <si>
    <t>KitchenAid 炉灶, 银色</t>
  </si>
  <si>
    <t>CN-2018-3490090</t>
  </si>
  <si>
    <t>办公用-用品-10000818</t>
  </si>
  <si>
    <t>Elite 剪刀, 钢</t>
  </si>
  <si>
    <t>CN-2018-2313079</t>
  </si>
  <si>
    <t>办公用-收纳-10003484</t>
  </si>
  <si>
    <t>Tenex 盘, 单宽度</t>
  </si>
  <si>
    <t>平度</t>
  </si>
  <si>
    <t>殷莲-17110</t>
  </si>
  <si>
    <t>殷莲</t>
  </si>
  <si>
    <t>白欢-14245</t>
  </si>
  <si>
    <t>白欢</t>
  </si>
  <si>
    <t>办公用-用品-10000032</t>
  </si>
  <si>
    <t>Acme 美工刀, 工业</t>
  </si>
  <si>
    <t>家具-用具-10000539</t>
  </si>
  <si>
    <t>Tenex 门挡, 一包多件</t>
  </si>
  <si>
    <t>熊荣-19720</t>
  </si>
  <si>
    <t>熊荣</t>
  </si>
  <si>
    <t>CN-2018-2642546</t>
  </si>
  <si>
    <t>殷凤-13030</t>
  </si>
  <si>
    <t>殷凤</t>
  </si>
  <si>
    <t>办公用-信封-10001579</t>
  </si>
  <si>
    <t>Jiffy 外皮和封条, 每套 50 个</t>
  </si>
  <si>
    <t>CN-2018-3291123</t>
  </si>
  <si>
    <t>家具-书架-10000631</t>
  </si>
  <si>
    <t>Dania 古典书架, 金属</t>
  </si>
  <si>
    <t>CN-2018-1753680</t>
  </si>
  <si>
    <t>办公用-标签-10003755</t>
  </si>
  <si>
    <t>Novimex 可去除的标签, 白色</t>
  </si>
  <si>
    <t>CN-2018-5434393</t>
  </si>
  <si>
    <t>技术-配件-10000507</t>
  </si>
  <si>
    <t>贝尔金 鼠标, 回收</t>
  </si>
  <si>
    <t>陶惠-14440</t>
  </si>
  <si>
    <t>家具-椅子-10003097</t>
  </si>
  <si>
    <t>Hon 折叠椅, 可调</t>
  </si>
  <si>
    <t>技术-电话-10003806</t>
  </si>
  <si>
    <t>苹果 办公室电话机, 混合尺寸</t>
  </si>
  <si>
    <t>徐谙-18895</t>
  </si>
  <si>
    <t>东营</t>
  </si>
  <si>
    <t>办公用-用品-10004642</t>
  </si>
  <si>
    <t>Fiskars 修剪器, 钢</t>
  </si>
  <si>
    <t>办公用-信封-10001899</t>
  </si>
  <si>
    <t>Cameo 马尼拉纸信封, 银色</t>
  </si>
  <si>
    <t>CN-2018-5869494</t>
  </si>
  <si>
    <t>技术-设备-10002867</t>
  </si>
  <si>
    <t>爱普生 收据打印机, 红色</t>
  </si>
  <si>
    <t>CN-2018-5926511</t>
  </si>
  <si>
    <t>唐河</t>
  </si>
  <si>
    <t>办公用-标签-10000983</t>
  </si>
  <si>
    <t>Smead 合法证物标签, 耐用</t>
  </si>
  <si>
    <t>技术-配件-10004781</t>
  </si>
  <si>
    <t>贝尔金 路由器, 实惠</t>
  </si>
  <si>
    <t>CN-2018-5404138</t>
  </si>
  <si>
    <t>办公用-标签-10004327</t>
  </si>
  <si>
    <t>Novimex 文件夹标签, 可调</t>
  </si>
  <si>
    <t>技术-电话-10000073</t>
  </si>
  <si>
    <t>摩托罗拉 信号增强器, 混合尺寸</t>
  </si>
  <si>
    <t>邹伟-21610</t>
  </si>
  <si>
    <t>邹伟</t>
  </si>
  <si>
    <t>家具-用具-10002284</t>
  </si>
  <si>
    <t>Rubvermaid 闹钟, 优质</t>
  </si>
  <si>
    <t>家具-椅子-10002209</t>
  </si>
  <si>
    <t>Office Star 扶手椅, 每套两件</t>
  </si>
  <si>
    <t>US-2018-1761745</t>
  </si>
  <si>
    <t>办公用-美术-10001243</t>
  </si>
  <si>
    <t>BIC 记号笔, 金属</t>
  </si>
  <si>
    <t>家具-用具-10001101</t>
  </si>
  <si>
    <t>Tenex 框架, 黑色</t>
  </si>
  <si>
    <t>办公用-美术-10000575</t>
  </si>
  <si>
    <t>Binney &amp; Smith 画布, 金属</t>
  </si>
  <si>
    <t>办公用-用品-10002091</t>
  </si>
  <si>
    <t>Fiskars 美工刀, 工业</t>
  </si>
  <si>
    <t>黄芳-12760</t>
  </si>
  <si>
    <t>黄芳</t>
  </si>
  <si>
    <t>丁婵-10990</t>
  </si>
  <si>
    <t>丁婵</t>
  </si>
  <si>
    <t>CN-2018-1321997</t>
  </si>
  <si>
    <t>CN-2018-5544334</t>
  </si>
  <si>
    <t>办公用-器具-10002486</t>
  </si>
  <si>
    <t>Hoover 烤面包机, 银色</t>
  </si>
  <si>
    <t>CN-2018-2018203</t>
  </si>
  <si>
    <t>徐君-15295</t>
  </si>
  <si>
    <t>徐君</t>
  </si>
  <si>
    <t>技术-配件-10001067</t>
  </si>
  <si>
    <t>罗技 闪存驱动器, 实惠</t>
  </si>
  <si>
    <t>舒兰</t>
  </si>
  <si>
    <t>办公用-信封-10003026</t>
  </si>
  <si>
    <t>Cameo 搭扣信封, 银色</t>
  </si>
  <si>
    <t>办公用-用品-10004820</t>
  </si>
  <si>
    <t>Fiskars 尺子, 锯齿状</t>
  </si>
  <si>
    <t>谢丽-17635</t>
  </si>
  <si>
    <t>谢丽雪</t>
  </si>
  <si>
    <t>家具-椅子-10002697</t>
  </si>
  <si>
    <t>Novimex 摇椅, 每套两件</t>
  </si>
  <si>
    <t>家具-用具-10004944</t>
  </si>
  <si>
    <t>Eldon 相框, 黑色</t>
  </si>
  <si>
    <t>CN-2018-2571041</t>
  </si>
  <si>
    <t>林谦-19285</t>
  </si>
  <si>
    <t>林谦</t>
  </si>
  <si>
    <t>US-2018-4769676</t>
  </si>
  <si>
    <t>家具-椅子-10000900</t>
  </si>
  <si>
    <t>Hon 折叠椅, 每套两件</t>
  </si>
  <si>
    <t>技术-复印-10004642</t>
  </si>
  <si>
    <t>夏普 传真机, 每套两件</t>
  </si>
  <si>
    <t>赖虎-14035</t>
  </si>
  <si>
    <t>赖虎</t>
  </si>
  <si>
    <t>US-2018-3351164</t>
  </si>
  <si>
    <t>讷河</t>
  </si>
  <si>
    <t>CN-2018-4309040</t>
  </si>
  <si>
    <t>洪江</t>
  </si>
  <si>
    <t>US-2018-5199872</t>
  </si>
  <si>
    <t>办公用-收纳-10004248</t>
  </si>
  <si>
    <t>Fellowes 搁板, 工业</t>
  </si>
  <si>
    <t>办公用-装订-10004167</t>
  </si>
  <si>
    <t>Ibico 孔加固材料, 实惠</t>
  </si>
  <si>
    <t>家具-书架-10003692</t>
  </si>
  <si>
    <t>Safco 柜, 金属</t>
  </si>
  <si>
    <t>谭琼-19660</t>
  </si>
  <si>
    <t>谭琼</t>
  </si>
  <si>
    <t>CN-2018-4480622</t>
  </si>
  <si>
    <t>US-2018-1638210</t>
  </si>
  <si>
    <t>技术-复印-10000386</t>
  </si>
  <si>
    <t>惠普 无线传真机, 红色</t>
  </si>
  <si>
    <t>办公用-纸张-10004665</t>
  </si>
  <si>
    <t>Green Bar 羊皮纸, 回收</t>
  </si>
  <si>
    <t>办公用-信封-10003613</t>
  </si>
  <si>
    <t>GlobeWeis 搭扣信封, 每套 50 个</t>
  </si>
  <si>
    <t>家具-用具-10002448</t>
  </si>
  <si>
    <t>Tenex 闹钟, 优质</t>
  </si>
  <si>
    <t>办公用-用品-10003696</t>
  </si>
  <si>
    <t>Elite 尺子, 蓝色</t>
  </si>
  <si>
    <t>巩珑-17845</t>
  </si>
  <si>
    <t>巩珑</t>
  </si>
  <si>
    <t>杨欢-14275</t>
  </si>
  <si>
    <t>杨欢</t>
  </si>
  <si>
    <t>家具-用具-10002855</t>
  </si>
  <si>
    <t>Deflect-O 分层置放架, 黑色</t>
  </si>
  <si>
    <t>图们</t>
  </si>
  <si>
    <t>技术-配件-10004500</t>
  </si>
  <si>
    <t>罗技 键盘, 实惠</t>
  </si>
  <si>
    <t>任灵-17560</t>
  </si>
  <si>
    <t>任灵</t>
  </si>
  <si>
    <t>CN-2018-3490468</t>
  </si>
  <si>
    <t>余姚</t>
  </si>
  <si>
    <t>双鸭山</t>
  </si>
  <si>
    <t>枝城</t>
  </si>
  <si>
    <t>办公用-器具-10000589</t>
  </si>
  <si>
    <t>Breville 炉灶, 白色</t>
  </si>
  <si>
    <t>肖菊-15010</t>
  </si>
  <si>
    <t>肖菊</t>
  </si>
  <si>
    <t>金昌</t>
  </si>
  <si>
    <t>陈爽-20515</t>
  </si>
  <si>
    <t>陈爽</t>
  </si>
  <si>
    <t>办公用-器具-10004059</t>
  </si>
  <si>
    <t>Cuisinart 冰箱, 银色</t>
  </si>
  <si>
    <t>办公用-美术-10003198</t>
  </si>
  <si>
    <t>Sanford 铅笔刀, 蓝色</t>
  </si>
  <si>
    <t>余毅-12535</t>
  </si>
  <si>
    <t>余毅</t>
  </si>
  <si>
    <t>US-2018-4889288</t>
  </si>
  <si>
    <t>CN-2018-4650370</t>
  </si>
  <si>
    <t>施莲-17065</t>
  </si>
  <si>
    <t>施莲</t>
  </si>
  <si>
    <t>常明-18340</t>
  </si>
  <si>
    <t>常明媚</t>
  </si>
  <si>
    <t>办公用-标签-10001271</t>
  </si>
  <si>
    <t>Smead 有色标签, 白色</t>
  </si>
  <si>
    <t>技术-电话-10002893</t>
  </si>
  <si>
    <t>三星 智能手机, 全尺寸</t>
  </si>
  <si>
    <t>CN-2018-5667067</t>
  </si>
  <si>
    <t>CN-2018-2033462</t>
  </si>
  <si>
    <t>办公用-纸张-10002817</t>
  </si>
  <si>
    <t>Eaton 笔记本, 回收</t>
  </si>
  <si>
    <t>郝立-16765</t>
  </si>
  <si>
    <t>郝立</t>
  </si>
  <si>
    <t>CN-2018-3898543</t>
  </si>
  <si>
    <t>家具-书架-10002304</t>
  </si>
  <si>
    <t>Safco 墙角架, 传统</t>
  </si>
  <si>
    <t>潘惠-14425</t>
  </si>
  <si>
    <t>潘惠</t>
  </si>
  <si>
    <t>鹿城</t>
  </si>
  <si>
    <t>办公用-系固-10004525</t>
  </si>
  <si>
    <t>技术-复印-10000732</t>
  </si>
  <si>
    <t>Hewlett 个人复印机, 彩色</t>
  </si>
  <si>
    <t>CN-2018-4242366</t>
  </si>
  <si>
    <t>家具-书架-10001013</t>
  </si>
  <si>
    <t>Dania 搁架, 白色</t>
  </si>
  <si>
    <t>CN-2018-4190541</t>
  </si>
  <si>
    <t>CN-2018-2063413</t>
  </si>
  <si>
    <t>US-2018-2505404</t>
  </si>
  <si>
    <t>技术-电话-10002745</t>
  </si>
  <si>
    <t>苹果 智能手机, 蓝色</t>
  </si>
  <si>
    <t>CN-2018-3074981</t>
  </si>
  <si>
    <t>CN-2018-1361457</t>
  </si>
  <si>
    <t>孙诚-11320</t>
  </si>
  <si>
    <t>孙诚</t>
  </si>
  <si>
    <t>CN-2018-2919347</t>
  </si>
  <si>
    <t>Fiskars 大剪刀, 蓝色</t>
  </si>
  <si>
    <t>CN-2018-4225447</t>
  </si>
  <si>
    <t>办公用-用品-10004578</t>
  </si>
  <si>
    <t>Stiletto 开信刀, 工业</t>
  </si>
  <si>
    <t>拉萨</t>
  </si>
  <si>
    <t>西藏</t>
  </si>
  <si>
    <t>肖岱-11845</t>
  </si>
  <si>
    <t>肖岱</t>
  </si>
  <si>
    <t>CN-2018-2292031</t>
  </si>
  <si>
    <t>办公用-纸张-10000864</t>
  </si>
  <si>
    <t>SanDisk 备忘录便条, 多色</t>
  </si>
  <si>
    <t>技术-电话-10000691</t>
  </si>
  <si>
    <t>摩托罗拉 耳机, 蓝色</t>
  </si>
  <si>
    <t>技术-设备-10001107</t>
  </si>
  <si>
    <t>StarTech 电话, 红色</t>
  </si>
  <si>
    <t>办公用-标签-10000258</t>
  </si>
  <si>
    <t>Harbour Creations 文件夹标签, 红色</t>
  </si>
  <si>
    <t>办公用-信封-10001318</t>
  </si>
  <si>
    <t>GlobeWeis 搭扣信封, 回收</t>
  </si>
  <si>
    <t>郝柏-18940</t>
  </si>
  <si>
    <t>郝柏</t>
  </si>
  <si>
    <t>袁敬-14980</t>
  </si>
  <si>
    <t>袁敬</t>
  </si>
  <si>
    <t>办公用-标签-10004762</t>
  </si>
  <si>
    <t>Hon 运输标签, 耐用</t>
  </si>
  <si>
    <t>CN-2018-4092793</t>
  </si>
  <si>
    <t>技术-设备-10004664</t>
  </si>
  <si>
    <t>柯尼卡 计算器, 多色</t>
  </si>
  <si>
    <t>东宁</t>
  </si>
  <si>
    <t>家具-书架-10000111</t>
  </si>
  <si>
    <t>Bush 书架, 传统</t>
  </si>
  <si>
    <t>CN-2018-3981825</t>
  </si>
  <si>
    <t>办公用-信封-10002247</t>
  </si>
  <si>
    <t>Cameo 搭扣信封, 每套 50 个</t>
  </si>
  <si>
    <t>CN-2018-2578637</t>
  </si>
  <si>
    <t>CN-2018-2872339</t>
  </si>
  <si>
    <t>龙谦-19300</t>
  </si>
  <si>
    <t>龙谦</t>
  </si>
  <si>
    <t>技术-设备-10004535</t>
  </si>
  <si>
    <t>冲电器 卡片打印机, 白色</t>
  </si>
  <si>
    <t>US-2018-1172542</t>
  </si>
  <si>
    <t>万虹-13900</t>
  </si>
  <si>
    <t>万虹</t>
  </si>
  <si>
    <t>办公用-系固-10002716</t>
  </si>
  <si>
    <t>技术-复印-10000413</t>
  </si>
  <si>
    <t>Hewlett 传真复印机, 红色</t>
  </si>
  <si>
    <t>薛健-14560</t>
  </si>
  <si>
    <t>薛健</t>
  </si>
  <si>
    <t>办公用-信封-10003240</t>
  </si>
  <si>
    <t>Kraft 局间信封, 回收</t>
  </si>
  <si>
    <t>办公用-信封-10003126</t>
  </si>
  <si>
    <t>Ames 邮寄品, 回收</t>
  </si>
  <si>
    <t>US-2018-5463213</t>
  </si>
  <si>
    <t>田临-17470</t>
  </si>
  <si>
    <t>田临耀</t>
  </si>
  <si>
    <t>CN-2018-1424056</t>
  </si>
  <si>
    <t>技术-设备-10003411</t>
  </si>
  <si>
    <t>柯尼卡 电话, 耐用</t>
  </si>
  <si>
    <t>CN-2018-2828982</t>
  </si>
  <si>
    <t>CN-2018-5684742</t>
  </si>
  <si>
    <t>办公用-收纳-10003186</t>
  </si>
  <si>
    <t>Rogers 盘, 单宽度</t>
  </si>
  <si>
    <t>办公用-收纳-10003711</t>
  </si>
  <si>
    <t>CN-2018-1255631</t>
  </si>
  <si>
    <t>CN-2018-1900344</t>
  </si>
  <si>
    <t>CN-2018-1966627</t>
  </si>
  <si>
    <t>技术-设备-10002796</t>
  </si>
  <si>
    <t>StarTech 喷墨打印机, 红色</t>
  </si>
  <si>
    <t>家具-椅子-10001807</t>
  </si>
  <si>
    <t>SAFCO 折叠椅, 每套两件</t>
  </si>
  <si>
    <t>办公用-系固-10000410</t>
  </si>
  <si>
    <t>OIC 夹子, 金属</t>
  </si>
  <si>
    <t>技术-电话-10004122</t>
  </si>
  <si>
    <t>诺基亚 耳机, 混合尺寸</t>
  </si>
  <si>
    <t>技术-设备-10000408</t>
  </si>
  <si>
    <t>松下 卡片打印机, 多色</t>
  </si>
  <si>
    <t>办公用-系固-10004011</t>
  </si>
  <si>
    <t>Advantus 按钉, 每包 12 个</t>
  </si>
  <si>
    <t>办公用-系固-10001719</t>
  </si>
  <si>
    <t>Accos 回形针, 混合尺寸</t>
  </si>
  <si>
    <t>US-2018-5353587</t>
  </si>
  <si>
    <t>蔡晨-11200</t>
  </si>
  <si>
    <t>蔡晨</t>
  </si>
  <si>
    <t>CN-2018-3832812</t>
  </si>
  <si>
    <t>泰来</t>
  </si>
  <si>
    <t>CN-2018-3497234</t>
  </si>
  <si>
    <t>办公用-纸张-10002317</t>
  </si>
  <si>
    <t>SanDisk 备忘录便条, 回收</t>
  </si>
  <si>
    <t>信宜</t>
  </si>
  <si>
    <t>西昌</t>
  </si>
  <si>
    <t>CN-2018-5480180</t>
  </si>
  <si>
    <t>技术-配件-10000498</t>
  </si>
  <si>
    <t>贝尔金 鼠标, 实惠</t>
  </si>
  <si>
    <t>Stockwell 订书钉, 金属</t>
  </si>
  <si>
    <t>US-2018-1297686</t>
  </si>
  <si>
    <t>CN-2018-1398732</t>
  </si>
  <si>
    <t>办公用-用品-10001002</t>
  </si>
  <si>
    <t>Acme 剪刀, 锯齿状</t>
  </si>
  <si>
    <t>家具-书架-10001278</t>
  </si>
  <si>
    <t>Bush 搁架, 黑色</t>
  </si>
  <si>
    <t>办公用-美术-10003314</t>
  </si>
  <si>
    <t>BIC 记号笔, 混合尺寸</t>
  </si>
  <si>
    <t>办公用-用品-10001168</t>
  </si>
  <si>
    <t>Acme 美工刀, 蓝色</t>
  </si>
  <si>
    <t>办公用-标签-10003550</t>
  </si>
  <si>
    <t>Avery 合法证物标签, 白色</t>
  </si>
  <si>
    <t>CN-2018-1573785</t>
  </si>
  <si>
    <t>办公用-纸张-10000587</t>
  </si>
  <si>
    <t>Green Bar 计划信息表, 优质</t>
  </si>
  <si>
    <t>办公用-纸张-10002588</t>
  </si>
  <si>
    <t>Eaton 羊皮纸, 回收</t>
  </si>
  <si>
    <t>技术-电话-10002266</t>
  </si>
  <si>
    <t>苹果 充电器, 整包</t>
  </si>
  <si>
    <t>家具-桌子-10002804</t>
  </si>
  <si>
    <t>Hon 电脑桌, 白色</t>
  </si>
  <si>
    <t>办公用-纸张-10000778</t>
  </si>
  <si>
    <t>施乐 备忘录便条, 回收</t>
  </si>
  <si>
    <t>邱明-18280</t>
  </si>
  <si>
    <t>邱明</t>
  </si>
  <si>
    <t>办公用-装订-10004764</t>
  </si>
  <si>
    <t>Avery 装订机盖, 透明</t>
  </si>
  <si>
    <t>麦忠-11500</t>
  </si>
  <si>
    <t>麦忠</t>
  </si>
  <si>
    <t>CN-2018-3664982</t>
  </si>
  <si>
    <t>CN-2018-4493648</t>
  </si>
  <si>
    <t>US-2018-5895003</t>
  </si>
  <si>
    <t>办公用-美术-10000581</t>
  </si>
  <si>
    <t>Binney &amp; Smith 钢笔, 整包</t>
  </si>
  <si>
    <t>办公用-信封-10004154</t>
  </si>
  <si>
    <t>Ames 马尼拉纸信封, 每套 50 个</t>
  </si>
  <si>
    <t>CN-2018-4591322</t>
  </si>
  <si>
    <t>办公用-收纳-10004714</t>
  </si>
  <si>
    <t>Smead 盒, 单宽度</t>
  </si>
  <si>
    <t>技术-电话-10004627</t>
  </si>
  <si>
    <t>思科 充电器, 整包</t>
  </si>
  <si>
    <t>蔡安-10270</t>
  </si>
  <si>
    <t>蔡安</t>
  </si>
  <si>
    <t>办公用-用品-10002325</t>
  </si>
  <si>
    <t>Stiletto 尺子, 工业</t>
  </si>
  <si>
    <t>CN-2018-4164715</t>
  </si>
  <si>
    <t>US-2018-5578438</t>
  </si>
  <si>
    <t>家具-书架-10004173</t>
  </si>
  <si>
    <t>Bush 搁架, 金属</t>
  </si>
  <si>
    <t>CN-2018-3205176</t>
  </si>
  <si>
    <t>胡锦-14860</t>
  </si>
  <si>
    <t>胡锦</t>
  </si>
  <si>
    <t>CN-2018-4186426</t>
  </si>
  <si>
    <t>办公用-美术-10001497</t>
  </si>
  <si>
    <t>Sanford 荧光笔, 整包</t>
  </si>
  <si>
    <t>六合</t>
  </si>
  <si>
    <t>家具-椅子-10003570</t>
  </si>
  <si>
    <t>Harbour Creations 凳子, 每套两件</t>
  </si>
  <si>
    <t>技术-配件-10004884</t>
  </si>
  <si>
    <t>SanDisk 键区, 实惠</t>
  </si>
  <si>
    <t>技术-配件-10001398</t>
  </si>
  <si>
    <t>Enermax 键区, 耐用</t>
  </si>
  <si>
    <t>家具-书架-10003555</t>
  </si>
  <si>
    <t>Sauder 柜, 金属</t>
  </si>
  <si>
    <t>CN-2018-3360134</t>
  </si>
  <si>
    <t>CN-2018-2551450</t>
  </si>
  <si>
    <t>原平</t>
  </si>
  <si>
    <t>办公用-信封-10002222</t>
  </si>
  <si>
    <t>Kraft 马尼拉纸信封, 银色</t>
  </si>
  <si>
    <t>江都</t>
  </si>
  <si>
    <t>CN-2018-3261036</t>
  </si>
  <si>
    <t>武磊-16150</t>
  </si>
  <si>
    <t>武磊</t>
  </si>
  <si>
    <t>郸城</t>
  </si>
  <si>
    <t>办公用-系固-10002031</t>
  </si>
  <si>
    <t>Advantus 按钉, 整包</t>
  </si>
  <si>
    <t>老河口</t>
  </si>
  <si>
    <t>办公用-美术-10004503</t>
  </si>
  <si>
    <t>BIC 画布, 混合尺寸</t>
  </si>
  <si>
    <t>家具-桌子-10001677</t>
  </si>
  <si>
    <t>Hon 木桌, 组装</t>
  </si>
  <si>
    <t>CN-2018-4494383</t>
  </si>
  <si>
    <t>廖保-10345</t>
  </si>
  <si>
    <t>US-2018-4033000</t>
  </si>
  <si>
    <t>CN-2018-5613673</t>
  </si>
  <si>
    <t>CN-2018-5093470</t>
  </si>
  <si>
    <t>济水</t>
  </si>
  <si>
    <t>CN-2018-3581392</t>
  </si>
  <si>
    <t>家具-用具-10003909</t>
  </si>
  <si>
    <t>Eldon 分层置放架, 一包多件</t>
  </si>
  <si>
    <t>北碚</t>
  </si>
  <si>
    <t>CN-2018-2688173</t>
  </si>
  <si>
    <t>技术-设备-10004706</t>
  </si>
  <si>
    <t>爱普生 打印机, 多色</t>
  </si>
  <si>
    <t>陈翠-11755</t>
  </si>
  <si>
    <t>陈翠</t>
  </si>
  <si>
    <t>办公用-用品-10004564</t>
  </si>
  <si>
    <t>Stiletto 大剪刀, 锯齿状</t>
  </si>
  <si>
    <t>钱珑-17830</t>
  </si>
  <si>
    <t>钱珑</t>
  </si>
  <si>
    <t>技术-复印-10004926</t>
  </si>
  <si>
    <t>Hewlett 传真复印机, 彩色</t>
  </si>
  <si>
    <t>贺舟-11425</t>
  </si>
  <si>
    <t>贺舟</t>
  </si>
  <si>
    <t>CN-2018-5698942</t>
  </si>
  <si>
    <t>办公用-用品-10001494</t>
  </si>
  <si>
    <t>Kleencut 美工刀, 钢</t>
  </si>
  <si>
    <t>US-2018-4988987</t>
  </si>
  <si>
    <t>CN-2018-1399832</t>
  </si>
  <si>
    <t>US-2018-4215575</t>
  </si>
  <si>
    <t>办公用-系固-10000178</t>
  </si>
  <si>
    <t>马锦-14890</t>
  </si>
  <si>
    <t>马锦</t>
  </si>
  <si>
    <t>CN-2018-4371002</t>
  </si>
  <si>
    <t>CN-2018-3825454</t>
  </si>
  <si>
    <t>CN-2018-4111983</t>
  </si>
  <si>
    <t>办公用-用品-10001414</t>
  </si>
  <si>
    <t>Kleencut 修剪器, 锯齿状</t>
  </si>
  <si>
    <t>Hon 合法证物标签, 耐用</t>
  </si>
  <si>
    <t>US-2018-1610589</t>
  </si>
  <si>
    <t>卢欢-14125</t>
  </si>
  <si>
    <t>卢欢悦</t>
  </si>
  <si>
    <t>CN-2018-4607746</t>
  </si>
  <si>
    <t>技术-复印-10001627</t>
  </si>
  <si>
    <t>惠普 无线传真机, 彩色</t>
  </si>
  <si>
    <t>CN-2018-4200185</t>
  </si>
  <si>
    <t>办公用-系固-10002631</t>
  </si>
  <si>
    <t>CN-2018-1756643</t>
  </si>
  <si>
    <t>办公用-系固-10003146</t>
  </si>
  <si>
    <t>Advantus 夹子, 整包</t>
  </si>
  <si>
    <t>CN-2018-3649263</t>
  </si>
  <si>
    <t>办公用-纸张-10001323</t>
  </si>
  <si>
    <t>SanDisk 计划信息表, 多色</t>
  </si>
  <si>
    <t>Rubvermaid 闹钟, 黑色</t>
  </si>
  <si>
    <t>聊城</t>
  </si>
  <si>
    <t>US-2018-4482834</t>
  </si>
  <si>
    <t>技术-设备-10004777</t>
  </si>
  <si>
    <t>StarTech 计算器, 红色</t>
  </si>
  <si>
    <t>景洪</t>
  </si>
  <si>
    <t>办公用-器具-10000979</t>
  </si>
  <si>
    <t>Cuisinart 搅拌机, 白色</t>
  </si>
  <si>
    <t>CN-2018-5278404</t>
  </si>
  <si>
    <t>家具-椅子-10000341</t>
  </si>
  <si>
    <t>Office Star 椅垫, 红色</t>
  </si>
  <si>
    <t>CN-2018-2871844</t>
  </si>
  <si>
    <t>家具-书架-10002501</t>
  </si>
  <si>
    <t>Sauder 搁架, 白色</t>
  </si>
  <si>
    <t>CN-2018-5373243</t>
  </si>
  <si>
    <t>家具-书架-10004801</t>
  </si>
  <si>
    <t>宜家 柜, 白色</t>
  </si>
  <si>
    <t>CN-2018-5181244</t>
  </si>
  <si>
    <t>巩嘉-14500</t>
  </si>
  <si>
    <t>巩嘉丽</t>
  </si>
  <si>
    <t>家具-桌子-10004684</t>
  </si>
  <si>
    <t>Barricks 木桌, 白色</t>
  </si>
  <si>
    <t>办公用-收纳-10004708</t>
  </si>
  <si>
    <t>Fellowes 文件车, 工业</t>
  </si>
  <si>
    <t>技术-电话-10003227</t>
  </si>
  <si>
    <t>诺基亚 信号增强器, 整包</t>
  </si>
  <si>
    <t>CN-2018-2169010</t>
  </si>
  <si>
    <t>Rogers 盒, 蓝色</t>
  </si>
  <si>
    <t>CN-2018-2067445</t>
  </si>
  <si>
    <t>家具-书架-10003195</t>
  </si>
  <si>
    <t>Sauder 墙角架, 黑色</t>
  </si>
  <si>
    <t>CN-2018-5927801</t>
  </si>
  <si>
    <t>US-2018-4443651</t>
  </si>
  <si>
    <t>家具-桌子-10000673</t>
  </si>
  <si>
    <t>Chromcraft 电脑桌, 黑色</t>
  </si>
  <si>
    <t>办公用-用品-10000918</t>
  </si>
  <si>
    <t>Acme 美工刀, 锯齿状</t>
  </si>
  <si>
    <t>CN-2018-5533473</t>
  </si>
  <si>
    <t>US-2018-5728538</t>
  </si>
  <si>
    <t>家具-书架-10001846</t>
  </si>
  <si>
    <t>Dania 搁架, 传统</t>
  </si>
  <si>
    <t>家具-桌子-10003847</t>
  </si>
  <si>
    <t>Lesro 培训桌, 黑色</t>
  </si>
  <si>
    <t>山城</t>
  </si>
  <si>
    <t>家具-书架-10003132</t>
  </si>
  <si>
    <t>Dania 古典书架, 黑色</t>
  </si>
  <si>
    <t>家具-书架-10003961</t>
  </si>
  <si>
    <t>Safco 古典书架, 白色</t>
  </si>
  <si>
    <t>CN-2018-2405576</t>
  </si>
  <si>
    <t>CN-2018-1455125</t>
  </si>
  <si>
    <t>杨柳青</t>
  </si>
  <si>
    <t>办公用-收纳-10000083</t>
  </si>
  <si>
    <t>Smead 盒, 工业</t>
  </si>
  <si>
    <t>CN-2018-5614161</t>
  </si>
  <si>
    <t>CN-2018-5285028</t>
  </si>
  <si>
    <t>办公用-标签-10001075</t>
  </si>
  <si>
    <t>Smead 运输标签, 可调</t>
  </si>
  <si>
    <t>潘锦-14920</t>
  </si>
  <si>
    <t>潘锦</t>
  </si>
  <si>
    <t>家具-椅子-10003332</t>
  </si>
  <si>
    <t>Office Star 摇椅, 黑色</t>
  </si>
  <si>
    <t>US-2018-5784606</t>
  </si>
  <si>
    <t>办公用-纸张-10003939</t>
  </si>
  <si>
    <t>Green Bar 令, 回收</t>
  </si>
  <si>
    <t>办公用-系固-10001168</t>
  </si>
  <si>
    <t>Accos 图钉, 每包 12 个</t>
  </si>
  <si>
    <t>CN-2018-2912039</t>
  </si>
  <si>
    <t>办公用-装订-10000183</t>
  </si>
  <si>
    <t>Cardinal 订书机, 实惠</t>
  </si>
  <si>
    <t>技术-电话-10002996</t>
  </si>
  <si>
    <t>三星 办公室电话机, 蓝色</t>
  </si>
  <si>
    <t>唐木-18430</t>
  </si>
  <si>
    <t>唐木兰</t>
  </si>
  <si>
    <t>夏光-13375</t>
  </si>
  <si>
    <t>夏光</t>
  </si>
  <si>
    <t>CN-2018-5491871</t>
  </si>
  <si>
    <t>技术-复印-10004910</t>
  </si>
  <si>
    <t>Brother 复印机, 数字化</t>
  </si>
  <si>
    <t>界首</t>
  </si>
  <si>
    <t>家具-桌子-10003647</t>
  </si>
  <si>
    <t>Chromcraft 培训桌, 长方形</t>
  </si>
  <si>
    <t>CN-2018-3503696</t>
  </si>
  <si>
    <t>US-2018-5260002</t>
  </si>
  <si>
    <t>技术-设备-10004352</t>
  </si>
  <si>
    <t>松下 计算器, 多色</t>
  </si>
  <si>
    <t>绥芬河</t>
  </si>
  <si>
    <t>涪陵</t>
  </si>
  <si>
    <t>技术-复印-10000122</t>
  </si>
  <si>
    <t>Hewlett 无线传真机, 每套两件</t>
  </si>
  <si>
    <t>办公用-美术-10002373</t>
  </si>
  <si>
    <t>Stanley 画布, 整包</t>
  </si>
  <si>
    <t>潘磊-16075</t>
  </si>
  <si>
    <t>潘磊</t>
  </si>
  <si>
    <t>CN-2018-3069391</t>
  </si>
  <si>
    <t>办公用-系固-10001956</t>
  </si>
  <si>
    <t>OIC 回形针, 金属</t>
  </si>
  <si>
    <t>办公用-系固-10002185</t>
  </si>
  <si>
    <t>Accos 订书钉, 每包 12 个</t>
  </si>
  <si>
    <t>CN-2018-5929986</t>
  </si>
  <si>
    <t>办公用-纸张-10000829</t>
  </si>
  <si>
    <t>施乐 笔记本, 多色</t>
  </si>
  <si>
    <t>办公用-装订-10002712</t>
  </si>
  <si>
    <t>Ibico 标签, 实惠</t>
  </si>
  <si>
    <t>CN-2018-3370094</t>
  </si>
  <si>
    <t>CN-2018-5008743</t>
  </si>
  <si>
    <t>CN-2018-1797152</t>
  </si>
  <si>
    <t>CN-2018-1619603</t>
  </si>
  <si>
    <t>办公用-器具-10000779</t>
  </si>
  <si>
    <t>KitchenAid 冰箱, 白色</t>
  </si>
  <si>
    <t>CN-2018-2698139</t>
  </si>
  <si>
    <t>日照</t>
  </si>
  <si>
    <t>CN-2018-1726701</t>
  </si>
  <si>
    <t>CN-2018-4188418</t>
  </si>
  <si>
    <t>技术-配件-10002209</t>
  </si>
  <si>
    <t>罗技 鼠标, 耐用</t>
  </si>
  <si>
    <t>US-2018-5840887</t>
  </si>
  <si>
    <t>办公用-用品-10003604</t>
  </si>
  <si>
    <t>Stiletto 尺子, 钢</t>
  </si>
  <si>
    <t>CN-2018-3704015</t>
  </si>
  <si>
    <t>CN-2018-2810282</t>
  </si>
  <si>
    <t>CN-2018-2372663</t>
  </si>
  <si>
    <t>Novimex 有色标签, 红色</t>
  </si>
  <si>
    <t>CN-2018-1786532</t>
  </si>
  <si>
    <t>办公用-标签-10004030</t>
  </si>
  <si>
    <t>Harbour Creations 可去除的标签, 红色</t>
  </si>
  <si>
    <t>办公用-信封-10004110</t>
  </si>
  <si>
    <t>Ames 搭扣信封, 银色</t>
  </si>
  <si>
    <t>CN-2018-5629911</t>
  </si>
  <si>
    <t>技术-电话-10004909</t>
  </si>
  <si>
    <t>诺基亚 办公室电话机, 蓝色</t>
  </si>
  <si>
    <t>办公用-用品-10000960</t>
  </si>
  <si>
    <t>Fiskars 开信刀, 锯齿状</t>
  </si>
  <si>
    <t>CN-2018-4505574</t>
  </si>
  <si>
    <t>CN-2018-2000071</t>
  </si>
  <si>
    <t>办公用-标签-10001814</t>
  </si>
  <si>
    <t>Smead 运输标签, 耐用</t>
  </si>
  <si>
    <t>家具-用具-10004021</t>
  </si>
  <si>
    <t>Rubvermaid 分层置放架, 优质</t>
  </si>
  <si>
    <t>US-2018-4870971</t>
  </si>
  <si>
    <t>办公用-装订-10004481</t>
  </si>
  <si>
    <t>Acco 孔加固材料, 实惠</t>
  </si>
  <si>
    <t>办公用-用品-10004807</t>
  </si>
  <si>
    <t>Stiletto 剪刀, 锯齿状</t>
  </si>
  <si>
    <t>CN-2018-5048976</t>
  </si>
  <si>
    <t>办公用-器具-10000575</t>
  </si>
  <si>
    <t>Cuisinart 搅拌机, 红色</t>
  </si>
  <si>
    <t>田立-16870</t>
  </si>
  <si>
    <t>田立</t>
  </si>
  <si>
    <t>技术-配件-10001474</t>
  </si>
  <si>
    <t>Enermax 路由器, 耐用</t>
  </si>
  <si>
    <t>熊光-13390</t>
  </si>
  <si>
    <t>熊光</t>
  </si>
  <si>
    <t>CN-2018-2151004</t>
  </si>
  <si>
    <t>办公用-美术-10000796</t>
  </si>
  <si>
    <t>BIC 速写本, 金属</t>
  </si>
  <si>
    <t>办公用-标签-10004820</t>
  </si>
  <si>
    <t>Hon 有色标签, 白色</t>
  </si>
  <si>
    <t>CN-2018-2484493</t>
  </si>
  <si>
    <t>办公用-标签-10002702</t>
  </si>
  <si>
    <t>Smead 可去除的标签, 可调</t>
  </si>
  <si>
    <t>办公用-纸张-10003274</t>
  </si>
  <si>
    <t>Enermax 令, 多色</t>
  </si>
  <si>
    <t>CN-2018-3006635</t>
  </si>
  <si>
    <t>CN-2018-3588463</t>
  </si>
  <si>
    <t>CN-2018-5712655</t>
  </si>
  <si>
    <t>CN-2018-5340374</t>
  </si>
  <si>
    <t>家具-书架-10003320</t>
  </si>
  <si>
    <t>Bush 墙角架, 白色</t>
  </si>
  <si>
    <t>US-2018-4226799</t>
  </si>
  <si>
    <t>CN-2018-1996678</t>
  </si>
  <si>
    <t>CN-2018-1165982</t>
  </si>
  <si>
    <t>明月</t>
  </si>
  <si>
    <t>袁荣-19765</t>
  </si>
  <si>
    <t>袁荣</t>
  </si>
  <si>
    <t>CN-2018-4850175</t>
  </si>
  <si>
    <t>CN-2018-2271818</t>
  </si>
  <si>
    <t>CN-2018-2366851</t>
  </si>
  <si>
    <t>办公用-收纳-10004372</t>
  </si>
  <si>
    <t>Eldon 盘, 单宽度</t>
  </si>
  <si>
    <t>通州</t>
  </si>
  <si>
    <t>CN-2018-1015819</t>
  </si>
  <si>
    <t>CN-2018-3561948</t>
  </si>
  <si>
    <t>CN-2018-5588801</t>
  </si>
  <si>
    <t>技术-复印-10000827</t>
  </si>
  <si>
    <t>惠普 复印机, 彩色</t>
  </si>
  <si>
    <t>办公用-信封-10002162</t>
  </si>
  <si>
    <t>Jiffy 商业信封, 银色</t>
  </si>
  <si>
    <t>CN-2018-5300830</t>
  </si>
  <si>
    <t>办公用-用品-10004318</t>
  </si>
  <si>
    <t>Elite 剪刀, 蓝色</t>
  </si>
  <si>
    <t>技术-电话-10003002</t>
  </si>
  <si>
    <t>诺基亚 音频基座, 蓝色</t>
  </si>
  <si>
    <t>US-2018-2904914</t>
  </si>
  <si>
    <t>办公用-用品-10004086</t>
  </si>
  <si>
    <t>Fiskars 美工刀, 蓝色</t>
  </si>
  <si>
    <t>佘彩-10735</t>
  </si>
  <si>
    <t>佘彩</t>
  </si>
  <si>
    <t>技术-复印-10004261</t>
  </si>
  <si>
    <t>惠普 墨水, 数字化</t>
  </si>
  <si>
    <t>CN-2018-4150614</t>
  </si>
  <si>
    <t>CN-2018-1498643</t>
  </si>
  <si>
    <t>澄江</t>
  </si>
  <si>
    <t>袁康-15475</t>
  </si>
  <si>
    <t>袁康</t>
  </si>
  <si>
    <t>CN-2018-1247380</t>
  </si>
  <si>
    <t>办公用-纸张-10003137</t>
  </si>
  <si>
    <t>SanDisk 羊皮纸, 优质</t>
  </si>
  <si>
    <t>US-2018-1384966</t>
  </si>
  <si>
    <t>家具-书架-10003254</t>
  </si>
  <si>
    <t>宜家 墙角架, 金属</t>
  </si>
  <si>
    <t>办公用-装订-10002432</t>
  </si>
  <si>
    <t>Avery 打孔机, 耐用</t>
  </si>
  <si>
    <t>CN-2018-2977061</t>
  </si>
  <si>
    <t>CN-2018-2977814</t>
  </si>
  <si>
    <t>办公用-系固-10004619</t>
  </si>
  <si>
    <t>CN-2018-1754286</t>
  </si>
  <si>
    <t>东丰</t>
  </si>
  <si>
    <t>办公用-器具-10002014</t>
  </si>
  <si>
    <t>Cuisinart 炉灶, 银色</t>
  </si>
  <si>
    <t>办公用-用品-10001176</t>
  </si>
  <si>
    <t>Stiletto 美工刀, 蓝色</t>
  </si>
  <si>
    <t>US-2018-2245112</t>
  </si>
  <si>
    <t>Elite 修剪器, 蓝色</t>
  </si>
  <si>
    <t>US-2018-1587245</t>
  </si>
  <si>
    <t>办公用-系固-10001160</t>
  </si>
  <si>
    <t>Advantus 订书钉, 混合尺寸</t>
  </si>
  <si>
    <t>CN-2018-4261740</t>
  </si>
  <si>
    <t>CN-2018-2295401</t>
  </si>
  <si>
    <t>办公用-系固-10003701</t>
  </si>
  <si>
    <t>CN-2018-4037167</t>
  </si>
  <si>
    <t>CN-2018-4537572</t>
  </si>
  <si>
    <t>US-2018-4896054</t>
  </si>
  <si>
    <t>瓦房店</t>
  </si>
  <si>
    <t>淡水</t>
  </si>
  <si>
    <t>CN-2018-3245528</t>
  </si>
  <si>
    <t>US-2018-4651879</t>
  </si>
  <si>
    <t>夏镇</t>
  </si>
  <si>
    <t>CN-2018-4475873</t>
  </si>
  <si>
    <t>CN-2018-3964185</t>
  </si>
  <si>
    <t>CN-2018-5908054</t>
  </si>
  <si>
    <t>CN-2018-1307220</t>
  </si>
  <si>
    <t>CN-2018-5359666</t>
  </si>
  <si>
    <t>CN-2018-1344410</t>
  </si>
  <si>
    <t>CN-2018-2911207</t>
  </si>
  <si>
    <t>US-2018-5495957</t>
  </si>
  <si>
    <t>CN-2018-3182727</t>
  </si>
  <si>
    <t>CN-2018-2560726</t>
  </si>
  <si>
    <t>办公用-用品-10004243</t>
  </si>
  <si>
    <t>Acme 大剪刀, 钢</t>
  </si>
  <si>
    <t>US-2018-3108610</t>
  </si>
  <si>
    <t>CN-2018-2310505</t>
  </si>
  <si>
    <t>办公用-收纳-10004170</t>
  </si>
  <si>
    <t>Smead 文件夹, 工业</t>
  </si>
  <si>
    <t>前郭</t>
  </si>
  <si>
    <t>台城</t>
  </si>
  <si>
    <t>陈虎-13990</t>
  </si>
  <si>
    <t>陈虎</t>
  </si>
  <si>
    <t>CN-2018-4502739</t>
  </si>
  <si>
    <t>彭丽-16255</t>
  </si>
  <si>
    <t>彭丽美</t>
  </si>
  <si>
    <t>US-2018-1933544</t>
  </si>
  <si>
    <t>CN-2018-3768437</t>
  </si>
  <si>
    <t>家具-用具-10004946</t>
  </si>
  <si>
    <t>Eldon 框架, 黑色</t>
  </si>
  <si>
    <t>CN-2018-1086295</t>
  </si>
  <si>
    <t>梅河口</t>
  </si>
  <si>
    <t>邹雯-21820</t>
  </si>
  <si>
    <t>邹雯</t>
  </si>
  <si>
    <t>US-2018-5128542</t>
  </si>
  <si>
    <t>巨野</t>
  </si>
  <si>
    <t>CN-2018-3874208</t>
  </si>
  <si>
    <t>登封</t>
  </si>
  <si>
    <t>CN-2018-1150523</t>
  </si>
  <si>
    <t>CN-2018-1743738</t>
  </si>
  <si>
    <t>技术-设备-10000768</t>
  </si>
  <si>
    <t>冲电器 收据打印机, 耐用</t>
  </si>
  <si>
    <t>办公用-器具-10003361</t>
  </si>
  <si>
    <t>Cuisinart 微波炉, 黑色</t>
  </si>
  <si>
    <t>家具-书架-10000676</t>
  </si>
  <si>
    <t>Sauder 墙角架, 传统</t>
  </si>
  <si>
    <t>CN-2018-5703090</t>
  </si>
  <si>
    <t>CN-2018-4026974</t>
  </si>
  <si>
    <t>办公用-纸张-10003376</t>
  </si>
  <si>
    <t>Enermax 笔记本, 回收</t>
  </si>
  <si>
    <t>US-2018-5252007</t>
  </si>
  <si>
    <t>CN-2018-1502527</t>
  </si>
  <si>
    <t>曹柏-19000</t>
  </si>
  <si>
    <t>曹柏</t>
  </si>
  <si>
    <t>CN-2018-2661656</t>
  </si>
  <si>
    <t>CN-2018-1826929</t>
  </si>
  <si>
    <t>CN-2018-3133210</t>
  </si>
  <si>
    <t>技术-电话-10004214</t>
  </si>
  <si>
    <t>苹果 耳机, 整包</t>
  </si>
  <si>
    <t>US-2018-2656096</t>
  </si>
  <si>
    <t>家具-用具-10001802</t>
  </si>
  <si>
    <t>Deflect-O 闹钟, 耐用</t>
  </si>
  <si>
    <t>CN-2018-4046246</t>
  </si>
  <si>
    <t>技术-电话-10004865</t>
  </si>
  <si>
    <t>诺基亚 智能手机, 蓝色</t>
  </si>
  <si>
    <t>罗城</t>
  </si>
  <si>
    <t>家具-桌子-10003291</t>
  </si>
  <si>
    <t>Barricks 圆桌, 组装</t>
  </si>
  <si>
    <t>韩丽-16195</t>
  </si>
  <si>
    <t>韩丽华</t>
  </si>
  <si>
    <t>汶上</t>
  </si>
  <si>
    <t>庄菊-14995</t>
  </si>
  <si>
    <t>庄菊</t>
  </si>
  <si>
    <t>技术-设备-10002735</t>
  </si>
  <si>
    <t>松下 打印机, 红色</t>
  </si>
  <si>
    <t>CN-2018-1090625</t>
  </si>
  <si>
    <t>CN-2018-2665116</t>
  </si>
  <si>
    <t>甘南</t>
  </si>
  <si>
    <t>US-2018-5313470</t>
  </si>
  <si>
    <t>CN-2018-4662338</t>
  </si>
  <si>
    <t>永丰</t>
  </si>
  <si>
    <t>CN-2018-4843371</t>
  </si>
  <si>
    <t>CN-2018-4288435</t>
  </si>
  <si>
    <t>CN-2018-2173759</t>
  </si>
  <si>
    <t>家具-桌子-10002841</t>
  </si>
  <si>
    <t>Lesro 会议桌, 组装</t>
  </si>
  <si>
    <t>家具-桌子-10000395</t>
  </si>
  <si>
    <t>Barricks 木桌, 组装</t>
  </si>
  <si>
    <t>CN-2018-5837615</t>
  </si>
  <si>
    <t>家具-用具-10003485</t>
  </si>
  <si>
    <t>Advantus 闹钟, 黑色</t>
  </si>
  <si>
    <t>辛集</t>
  </si>
  <si>
    <t>US-2018-2089373</t>
  </si>
  <si>
    <t>家具-用具-10004892</t>
  </si>
  <si>
    <t>Advantus 分层置放架, 黑色</t>
  </si>
  <si>
    <t>US-2018-1850111</t>
  </si>
  <si>
    <t>CN-2018-4163182</t>
  </si>
  <si>
    <t>CN-2018-1290698</t>
  </si>
  <si>
    <t>US-2018-1363241</t>
  </si>
  <si>
    <t>开通</t>
  </si>
  <si>
    <t>CN-2018-2257547</t>
  </si>
  <si>
    <t>US-2018-3847012</t>
  </si>
  <si>
    <t>办公用-器具-10003727</t>
  </si>
  <si>
    <t>Hoover 微波炉, 白色</t>
  </si>
  <si>
    <t>技术-复印-10002888</t>
  </si>
  <si>
    <t>Hewlett 传真复印机, 数字化</t>
  </si>
  <si>
    <t>CN-2018-2686699</t>
  </si>
  <si>
    <t>办公用-标签-10000477</t>
  </si>
  <si>
    <t>Avery 运输标签, 白色</t>
  </si>
  <si>
    <t>CN-2018-2558627</t>
  </si>
  <si>
    <t>CN-2018-1067897</t>
  </si>
  <si>
    <t>CN-2018-4490778</t>
  </si>
  <si>
    <t>CN-2018-2105676</t>
  </si>
  <si>
    <t>US-2018-3476099</t>
  </si>
  <si>
    <t>技术-设备-10003593</t>
  </si>
  <si>
    <t>冲电器 电话, 白色</t>
  </si>
  <si>
    <t>CN-2018-3257417</t>
  </si>
  <si>
    <t>范立-16630</t>
  </si>
  <si>
    <t>范立荣</t>
  </si>
  <si>
    <t>CN-2018-2275835</t>
  </si>
  <si>
    <t>US-2018-1122615</t>
  </si>
  <si>
    <t>US-2018-1803838</t>
  </si>
  <si>
    <t>US-2018-4180783</t>
  </si>
  <si>
    <t>CN-2018-5579979</t>
  </si>
  <si>
    <t>US-2018-3693431</t>
  </si>
  <si>
    <t>技术-复印-10004526</t>
  </si>
  <si>
    <t>佳能 传真复印机, 彩色</t>
  </si>
  <si>
    <t>技术-设备-10000438</t>
  </si>
  <si>
    <t>松下 卡片打印机, 耐用</t>
  </si>
  <si>
    <t>US-2018-2935239</t>
  </si>
  <si>
    <t>CN-2018-4921616</t>
  </si>
  <si>
    <t>CN-2018-1966706</t>
  </si>
  <si>
    <t>US-2018-3643443</t>
  </si>
  <si>
    <t>家具-桌子-10001262</t>
  </si>
  <si>
    <t>Lesro 圆桌, 长方形</t>
  </si>
  <si>
    <t>CN-2018-3057386</t>
  </si>
  <si>
    <t>CN-2018-1244124</t>
  </si>
  <si>
    <t>技术-配件-10003558</t>
  </si>
  <si>
    <t>SanDisk 闪存驱动器, 可编程</t>
  </si>
  <si>
    <t>CN-2018-2316295</t>
  </si>
  <si>
    <t>CN-2018-1349856</t>
  </si>
  <si>
    <t>CN-2018-4750815</t>
  </si>
  <si>
    <t>CN-2018-2975416</t>
  </si>
  <si>
    <t>家具-桌子-10001172</t>
  </si>
  <si>
    <t>Chromcraft 咖啡桌, 黑色</t>
  </si>
  <si>
    <t>技术-设备-10000485</t>
  </si>
  <si>
    <t>爱普生 卡片打印机, 白色</t>
  </si>
  <si>
    <t>办公用-系固-10001082</t>
  </si>
  <si>
    <t>Accos 图钉, 整包</t>
  </si>
  <si>
    <t>CN-2018-5542988</t>
  </si>
  <si>
    <t>雄州</t>
  </si>
  <si>
    <t>技术-复印-10002540</t>
  </si>
  <si>
    <t>惠普 传真复印机, 彩色</t>
  </si>
  <si>
    <t>CN-2018-1774259</t>
  </si>
  <si>
    <t>CN-2018-2844736</t>
  </si>
  <si>
    <t>CN-2018-1599696</t>
  </si>
  <si>
    <t>CN-2018-5591257</t>
  </si>
  <si>
    <t>白锦-14905</t>
  </si>
  <si>
    <t>白锦</t>
  </si>
  <si>
    <t>家具-桌子-10004119</t>
  </si>
  <si>
    <t>Chromcraft 圆桌, 长方形</t>
  </si>
  <si>
    <t>US-2018-2084652</t>
  </si>
  <si>
    <t>CN-2018-4080057</t>
  </si>
  <si>
    <t>US-2018-4479623</t>
  </si>
  <si>
    <t>CN-2018-1312334</t>
  </si>
  <si>
    <t>CN-2018-1646975</t>
  </si>
  <si>
    <t>南洲</t>
  </si>
  <si>
    <t>总计</t>
    <phoneticPr fontId="2" type="noConversion"/>
  </si>
  <si>
    <t>今天日期</t>
    <phoneticPr fontId="2" type="noConversion"/>
  </si>
  <si>
    <t>从根本上讲，日期和时间就是数字。</t>
    <phoneticPr fontId="2" type="noConversion"/>
  </si>
  <si>
    <t>日期间的标准连接符号是“-”或“/”</t>
    <phoneticPr fontId="2" type="noConversion"/>
  </si>
  <si>
    <t>错误写法</t>
    <phoneticPr fontId="2" type="noConversion"/>
  </si>
  <si>
    <t>正确写法</t>
    <phoneticPr fontId="2" type="noConversion"/>
  </si>
  <si>
    <t>格式调整</t>
    <phoneticPr fontId="2" type="noConversion"/>
  </si>
  <si>
    <t>常规格式</t>
    <phoneticPr fontId="2" type="noConversion"/>
  </si>
  <si>
    <t>日期格式</t>
    <phoneticPr fontId="2" type="noConversion"/>
  </si>
  <si>
    <t>直接输入</t>
    <phoneticPr fontId="2" type="noConversion"/>
  </si>
  <si>
    <t>小数输入</t>
    <phoneticPr fontId="2" type="noConversion"/>
  </si>
  <si>
    <t>小数转时间格式</t>
    <phoneticPr fontId="2" type="noConversion"/>
  </si>
  <si>
    <t>输入时间</t>
  </si>
  <si>
    <t>模拟答案</t>
    <phoneticPr fontId="2" type="noConversion"/>
  </si>
  <si>
    <t>NOW(易失函数)</t>
    <phoneticPr fontId="2" type="noConversion"/>
  </si>
  <si>
    <t>TODAY((易失函数)</t>
    <phoneticPr fontId="2" type="noConversion"/>
  </si>
  <si>
    <t>会引起工作表重算</t>
    <phoneticPr fontId="2" type="noConversion"/>
  </si>
  <si>
    <t>项目开始日期</t>
    <phoneticPr fontId="2" type="noConversion"/>
  </si>
  <si>
    <t>持续天数</t>
    <phoneticPr fontId="2" type="noConversion"/>
  </si>
  <si>
    <t>weekday</t>
    <phoneticPr fontId="2" type="noConversion"/>
  </si>
  <si>
    <t>WEEKDAY(日期,周期类型)</t>
    <phoneticPr fontId="2" type="noConversion"/>
  </si>
  <si>
    <t>返回日期在一周的第几天(以第二参数确定周期)</t>
    <phoneticPr fontId="2" type="noConversion"/>
  </si>
  <si>
    <t>星期</t>
    <phoneticPr fontId="2" type="noConversion"/>
  </si>
  <si>
    <t>weeknum</t>
    <phoneticPr fontId="2" type="noConversion"/>
  </si>
  <si>
    <t>返回日期为一年中的第几周(以第二参数确定周期)</t>
    <phoneticPr fontId="2" type="noConversion"/>
  </si>
  <si>
    <t>WEEKNUM(日期,周期类型)</t>
    <phoneticPr fontId="2" type="noConversion"/>
  </si>
  <si>
    <r>
      <t>保修时间</t>
    </r>
    <r>
      <rPr>
        <b/>
        <sz val="11"/>
        <color theme="0"/>
        <rFont val="思源黑体 CN Regular"/>
        <family val="2"/>
        <scheme val="minor"/>
      </rPr>
      <t>(</t>
    </r>
    <r>
      <rPr>
        <b/>
        <sz val="11"/>
        <color theme="0"/>
        <rFont val="思源黑体 CN Regular"/>
        <family val="2"/>
        <charset val="134"/>
        <scheme val="minor"/>
      </rPr>
      <t>月</t>
    </r>
    <r>
      <rPr>
        <b/>
        <sz val="11"/>
        <color theme="0"/>
        <rFont val="思源黑体 CN Regular"/>
        <family val="2"/>
        <scheme val="minor"/>
      </rPr>
      <t>)</t>
    </r>
  </si>
  <si>
    <t>当天日期</t>
    <phoneticPr fontId="2" type="noConversion"/>
  </si>
  <si>
    <t>电饭煲</t>
    <phoneticPr fontId="2" type="noConversion"/>
  </si>
  <si>
    <t>空调</t>
    <phoneticPr fontId="2" type="noConversion"/>
  </si>
  <si>
    <t>微波炉</t>
    <phoneticPr fontId="2" type="noConversion"/>
  </si>
  <si>
    <t>压力锅</t>
    <phoneticPr fontId="2" type="noConversion"/>
  </si>
  <si>
    <t>一个月之前的日期</t>
    <phoneticPr fontId="2" type="noConversion"/>
  </si>
  <si>
    <t>四个月之前的日期</t>
    <phoneticPr fontId="2" type="noConversion"/>
  </si>
  <si>
    <t>四个月之后的日期</t>
    <phoneticPr fontId="2" type="noConversion"/>
  </si>
  <si>
    <t>一个月之后的日期</t>
    <phoneticPr fontId="2" type="noConversion"/>
  </si>
  <si>
    <t>李四</t>
    <phoneticPr fontId="2" type="noConversion"/>
  </si>
  <si>
    <t>王老五</t>
    <phoneticPr fontId="2" type="noConversion"/>
  </si>
  <si>
    <t>王五</t>
    <phoneticPr fontId="2" type="noConversion"/>
  </si>
  <si>
    <t>李老四</t>
    <phoneticPr fontId="2" type="noConversion"/>
  </si>
  <si>
    <t>张三</t>
    <phoneticPr fontId="2" type="noConversion"/>
  </si>
  <si>
    <t>张老三</t>
    <phoneticPr fontId="2" type="noConversion"/>
  </si>
  <si>
    <t>返回指定日期之前或之后某个月的最后一天的日期(月底)</t>
    <phoneticPr fontId="2" type="noConversion"/>
  </si>
  <si>
    <t>季度</t>
    <phoneticPr fontId="2" type="noConversion"/>
  </si>
  <si>
    <t>模拟答案</t>
    <phoneticPr fontId="6" type="noConversion"/>
  </si>
  <si>
    <t>工作日</t>
    <phoneticPr fontId="2" type="noConversion"/>
  </si>
  <si>
    <t>2017年每个月的工作日天数</t>
    <phoneticPr fontId="2" type="noConversion"/>
  </si>
  <si>
    <r>
      <rPr>
        <b/>
        <sz val="12"/>
        <color theme="1"/>
        <rFont val="微软雅黑"/>
        <family val="2"/>
        <charset val="134"/>
      </rPr>
      <t>员工</t>
    </r>
    <r>
      <rPr>
        <b/>
        <sz val="12"/>
        <color theme="1"/>
        <rFont val="思源黑体 CN Regular"/>
        <family val="2"/>
      </rPr>
      <t>2017-9-23</t>
    </r>
    <r>
      <rPr>
        <b/>
        <sz val="12"/>
        <color theme="1"/>
        <rFont val="微软雅黑"/>
        <family val="2"/>
        <charset val="134"/>
      </rPr>
      <t>工作日最后一天，那么本月计薪多少天</t>
    </r>
    <phoneticPr fontId="2" type="noConversion"/>
  </si>
  <si>
    <t>起始日期</t>
    <phoneticPr fontId="2" type="noConversion"/>
  </si>
  <si>
    <t>终止日期</t>
    <phoneticPr fontId="2" type="noConversion"/>
  </si>
  <si>
    <r>
      <t>两日期相差</t>
    </r>
    <r>
      <rPr>
        <sz val="12"/>
        <color rgb="FFC00000"/>
        <rFont val="思源黑体 Bold"/>
        <family val="2"/>
        <charset val="134"/>
      </rPr>
      <t>天</t>
    </r>
    <r>
      <rPr>
        <sz val="12"/>
        <rFont val="思源黑体 Bold"/>
        <family val="2"/>
        <charset val="134"/>
      </rPr>
      <t>数</t>
    </r>
    <phoneticPr fontId="6" type="noConversion"/>
  </si>
  <si>
    <r>
      <t>两日期相差</t>
    </r>
    <r>
      <rPr>
        <sz val="12"/>
        <color rgb="FFC00000"/>
        <rFont val="思源黑体 Bold"/>
        <family val="2"/>
        <charset val="134"/>
      </rPr>
      <t>月</t>
    </r>
    <r>
      <rPr>
        <sz val="12"/>
        <rFont val="思源黑体 Bold"/>
        <family val="2"/>
        <charset val="134"/>
      </rPr>
      <t>数</t>
    </r>
    <phoneticPr fontId="6" type="noConversion"/>
  </si>
  <si>
    <r>
      <t>两日期相差</t>
    </r>
    <r>
      <rPr>
        <sz val="12"/>
        <color rgb="FFC00000"/>
        <rFont val="思源黑体 Bold"/>
        <family val="2"/>
        <charset val="134"/>
      </rPr>
      <t>年</t>
    </r>
    <r>
      <rPr>
        <sz val="12"/>
        <rFont val="思源黑体 Bold"/>
        <family val="2"/>
        <charset val="134"/>
      </rPr>
      <t>数</t>
    </r>
    <phoneticPr fontId="6" type="noConversion"/>
  </si>
  <si>
    <r>
      <t>忽略月和年，两日期相差</t>
    </r>
    <r>
      <rPr>
        <sz val="12"/>
        <color rgb="FFC00000"/>
        <rFont val="思源黑体 Bold"/>
        <family val="2"/>
        <charset val="134"/>
      </rPr>
      <t>天</t>
    </r>
    <r>
      <rPr>
        <sz val="12"/>
        <rFont val="思源黑体 Bold"/>
        <family val="2"/>
        <charset val="134"/>
      </rPr>
      <t>数</t>
    </r>
    <phoneticPr fontId="6" type="noConversion"/>
  </si>
  <si>
    <r>
      <t>忽略日和年，两日期相差</t>
    </r>
    <r>
      <rPr>
        <sz val="12"/>
        <color rgb="FFC00000"/>
        <rFont val="思源黑体 Bold"/>
        <family val="2"/>
        <charset val="134"/>
      </rPr>
      <t>月</t>
    </r>
    <r>
      <rPr>
        <sz val="12"/>
        <rFont val="思源黑体 Bold"/>
        <family val="2"/>
        <charset val="134"/>
      </rPr>
      <t>数</t>
    </r>
    <phoneticPr fontId="6" type="noConversion"/>
  </si>
  <si>
    <r>
      <t>忽略年，两日期相差</t>
    </r>
    <r>
      <rPr>
        <sz val="12"/>
        <color rgb="FFC00000"/>
        <rFont val="思源黑体 Bold"/>
        <family val="2"/>
        <charset val="134"/>
      </rPr>
      <t>天</t>
    </r>
    <r>
      <rPr>
        <sz val="12"/>
        <rFont val="思源黑体 Bold"/>
        <family val="2"/>
        <charset val="134"/>
      </rPr>
      <t>数</t>
    </r>
    <phoneticPr fontId="6" type="noConversion"/>
  </si>
  <si>
    <t>家具</t>
    <phoneticPr fontId="6" type="noConversion"/>
  </si>
  <si>
    <t>技术</t>
    <phoneticPr fontId="6" type="noConversion"/>
  </si>
  <si>
    <t>办公用品</t>
    <phoneticPr fontId="6" type="noConversion"/>
  </si>
  <si>
    <t>总计</t>
    <phoneticPr fontId="6" type="noConversion"/>
  </si>
  <si>
    <t>不含周日及节假日的天数</t>
    <phoneticPr fontId="2" type="noConversion"/>
  </si>
  <si>
    <t>年假</t>
    <phoneticPr fontId="2" type="noConversion"/>
  </si>
  <si>
    <t>不满1年，带薪年假为0天；</t>
  </si>
  <si>
    <t>满1年不满3年，带薪年假为2天；</t>
  </si>
  <si>
    <t>满3年不满5年，带薪年假为6天；</t>
  </si>
  <si>
    <t>满5年不满10年，带薪年假为7天；</t>
  </si>
  <si>
    <t>满10年及以上，带薪年假为12天。</t>
  </si>
  <si>
    <t>4、</t>
  </si>
  <si>
    <t>5、</t>
  </si>
  <si>
    <t>IF写</t>
    <phoneticPr fontId="2" type="noConversion"/>
  </si>
  <si>
    <t>○</t>
  </si>
  <si>
    <t>▷</t>
  </si>
  <si>
    <t>✘</t>
  </si>
  <si>
    <t>✔</t>
  </si>
  <si>
    <t>□</t>
  </si>
  <si>
    <t>周</t>
    <phoneticPr fontId="2" type="noConversion"/>
  </si>
  <si>
    <t>今天</t>
    <phoneticPr fontId="6" type="noConversion"/>
  </si>
  <si>
    <t>昨天</t>
    <phoneticPr fontId="6" type="noConversion"/>
  </si>
  <si>
    <t>本周</t>
    <phoneticPr fontId="6" type="noConversion"/>
  </si>
  <si>
    <t>本月</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</si>
</sst>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F400]h:mm:ss\ AM/PM"/>
    <numFmt numFmtId="177" formatCode="_(* #,##0.00_);_(* \(#,##0.00\);_(* &quot;-&quot;??_);_(@_)"/>
    <numFmt numFmtId="178" formatCode="aaa"/>
    <numFmt numFmtId="179" formatCode="d"/>
    <numFmt numFmtId="180" formatCode="yyyy/m/d\ h:mm:ss"/>
  </numFmts>
  <fonts count="60">
    <font>
      <sz val="11"/>
      <color theme="1"/>
      <name val="思源黑体 CN Regular"/>
      <family val="2"/>
      <charset val="134"/>
      <scheme val="minor"/>
    </font>
    <font>
      <sz val="11"/>
      <color theme="1"/>
      <name val="思源黑体 CN Regular"/>
      <family val="2"/>
      <charset val="134"/>
      <scheme val="minor"/>
    </font>
    <font>
      <sz val="9"/>
      <name val="思源黑体 CN Regular"/>
      <family val="2"/>
      <charset val="134"/>
      <scheme val="minor"/>
    </font>
    <font>
      <sz val="11"/>
      <color theme="1"/>
      <name val="思源黑体 CN Regular"/>
      <family val="2"/>
      <charset val="134"/>
    </font>
    <font>
      <sz val="11"/>
      <color theme="0"/>
      <name val="思源黑体 CN Regular"/>
      <family val="2"/>
      <charset val="134"/>
    </font>
    <font>
      <sz val="11"/>
      <name val="宋体"/>
      <family val="3"/>
      <charset val="134"/>
    </font>
    <font>
      <sz val="9"/>
      <name val="宋体"/>
      <family val="3"/>
      <charset val="134"/>
    </font>
    <font>
      <b/>
      <sz val="11"/>
      <color theme="0"/>
      <name val="思源黑体 CN Regular"/>
      <family val="2"/>
      <charset val="134"/>
      <scheme val="minor"/>
    </font>
    <font>
      <b/>
      <sz val="11"/>
      <color theme="0"/>
      <name val="微软雅黑"/>
      <family val="2"/>
      <charset val="134"/>
    </font>
    <font>
      <b/>
      <sz val="11"/>
      <color theme="1"/>
      <name val="思源黑体 CN Regular"/>
      <family val="2"/>
      <charset val="134"/>
      <scheme val="minor"/>
    </font>
    <font>
      <sz val="11"/>
      <color rgb="FFFF0000"/>
      <name val="思源黑体 CN Regular"/>
      <family val="2"/>
      <charset val="134"/>
      <scheme val="minor"/>
    </font>
    <font>
      <b/>
      <sz val="14"/>
      <color rgb="FF000000"/>
      <name val="Arial"/>
      <family val="2"/>
    </font>
    <font>
      <sz val="12"/>
      <color rgb="FF333333"/>
      <name val="Arial"/>
      <family val="2"/>
    </font>
    <font>
      <sz val="11"/>
      <color theme="1"/>
      <name val="宋体"/>
      <family val="2"/>
      <charset val="134"/>
    </font>
    <font>
      <sz val="11"/>
      <color theme="1"/>
      <name val="Microsoft YaHei UI"/>
      <family val="2"/>
      <charset val="134"/>
    </font>
    <font>
      <sz val="12"/>
      <color theme="1"/>
      <name val="思源黑体 Bold"/>
      <family val="2"/>
      <charset val="134"/>
    </font>
    <font>
      <sz val="26"/>
      <color theme="1"/>
      <name val="思源黑体 Bold"/>
      <family val="2"/>
      <charset val="134"/>
    </font>
    <font>
      <b/>
      <sz val="14"/>
      <color theme="1"/>
      <name val="思源黑体 Bold"/>
      <family val="2"/>
      <charset val="134"/>
    </font>
    <font>
      <sz val="12"/>
      <color rgb="FFFF0000"/>
      <name val="思源黑体 Bold"/>
      <family val="2"/>
      <charset val="134"/>
    </font>
    <font>
      <sz val="12"/>
      <color theme="1"/>
      <name val="Arial Unicode MS"/>
      <family val="2"/>
    </font>
    <font>
      <b/>
      <sz val="12"/>
      <color theme="0"/>
      <name val="思源黑体 CN Regular"/>
      <family val="2"/>
      <scheme val="minor"/>
    </font>
    <font>
      <sz val="12"/>
      <color theme="1"/>
      <name val="思源黑体 CN Regular"/>
      <family val="2"/>
    </font>
    <font>
      <b/>
      <sz val="12"/>
      <color theme="1"/>
      <name val="思源黑体 CN Regular"/>
      <family val="2"/>
    </font>
    <font>
      <b/>
      <sz val="28"/>
      <color theme="1" tint="4.9989318521683403E-2"/>
      <name val="Arial"/>
      <family val="2"/>
    </font>
    <font>
      <b/>
      <sz val="28"/>
      <color theme="1" tint="4.9989318521683403E-2"/>
      <name val="微软雅黑"/>
      <family val="2"/>
      <charset val="134"/>
    </font>
    <font>
      <sz val="10"/>
      <color theme="1" tint="4.9989318521683403E-2"/>
      <name val="Arial"/>
      <family val="2"/>
    </font>
    <font>
      <sz val="11"/>
      <color theme="1" tint="4.9989318521683403E-2"/>
      <name val="Arial"/>
      <family val="2"/>
    </font>
    <font>
      <sz val="11"/>
      <color theme="1" tint="4.9989318521683403E-2"/>
      <name val="微软雅黑"/>
      <family val="2"/>
      <charset val="134"/>
    </font>
    <font>
      <b/>
      <sz val="10"/>
      <color theme="1" tint="4.9989318521683403E-2"/>
      <name val="Arial"/>
      <family val="2"/>
    </font>
    <font>
      <b/>
      <sz val="10"/>
      <color theme="1" tint="4.9989318521683403E-2"/>
      <name val="微软雅黑"/>
      <family val="2"/>
      <charset val="134"/>
    </font>
    <font>
      <b/>
      <sz val="10"/>
      <color theme="1" tint="4.9989318521683403E-2"/>
      <name val="Segoe UI Symbol"/>
      <family val="2"/>
    </font>
    <font>
      <sz val="9"/>
      <color theme="1" tint="4.9989318521683403E-2"/>
      <name val="Arial"/>
      <family val="2"/>
    </font>
    <font>
      <b/>
      <sz val="9"/>
      <color theme="1" tint="4.9989318521683403E-2"/>
      <name val="Arial"/>
      <family val="2"/>
    </font>
    <font>
      <sz val="11"/>
      <color theme="1"/>
      <name val="Arial"/>
      <family val="2"/>
    </font>
    <font>
      <sz val="11"/>
      <color theme="1" tint="4.9989318521683403E-2"/>
      <name val="宋体"/>
      <family val="2"/>
      <charset val="134"/>
    </font>
    <font>
      <sz val="11"/>
      <color rgb="FFFF0000"/>
      <name val="Arial"/>
      <family val="2"/>
    </font>
    <font>
      <b/>
      <sz val="14"/>
      <color theme="0"/>
      <name val="微软雅黑"/>
      <family val="2"/>
      <charset val="134"/>
    </font>
    <font>
      <sz val="14"/>
      <name val="微软雅黑"/>
      <family val="2"/>
      <charset val="134"/>
    </font>
    <font>
      <b/>
      <sz val="14"/>
      <color rgb="FFC00000"/>
      <name val="微软雅黑"/>
      <family val="2"/>
      <charset val="134"/>
    </font>
    <font>
      <b/>
      <sz val="14"/>
      <name val="微软雅黑"/>
      <family val="2"/>
      <charset val="134"/>
    </font>
    <font>
      <b/>
      <sz val="18"/>
      <name val="微软雅黑"/>
      <family val="2"/>
      <charset val="134"/>
    </font>
    <font>
      <sz val="22"/>
      <color theme="1"/>
      <name val="思源黑体 CN Regular"/>
      <family val="2"/>
      <scheme val="minor"/>
    </font>
    <font>
      <sz val="9"/>
      <name val="思源黑体 CN Regular"/>
      <family val="3"/>
      <charset val="134"/>
      <scheme val="minor"/>
    </font>
    <font>
      <sz val="11"/>
      <color theme="1"/>
      <name val="微软雅黑"/>
      <family val="2"/>
      <charset val="134"/>
    </font>
    <font>
      <sz val="11"/>
      <color theme="0"/>
      <name val="微软雅黑"/>
      <family val="2"/>
      <charset val="134"/>
    </font>
    <font>
      <sz val="11"/>
      <color theme="0"/>
      <name val="宋体"/>
      <family val="2"/>
      <charset val="134"/>
    </font>
    <font>
      <sz val="16"/>
      <color rgb="FFFF0000"/>
      <name val="宋体"/>
      <family val="2"/>
      <charset val="134"/>
    </font>
    <font>
      <b/>
      <sz val="11"/>
      <color theme="0"/>
      <name val="Microsoft YaHei UI"/>
      <family val="2"/>
      <charset val="134"/>
    </font>
    <font>
      <b/>
      <sz val="11"/>
      <color theme="0"/>
      <name val="思源黑体 CN Regular"/>
      <family val="2"/>
      <scheme val="minor"/>
    </font>
    <font>
      <b/>
      <sz val="12"/>
      <color theme="1"/>
      <name val="微软雅黑"/>
      <family val="2"/>
      <charset val="134"/>
    </font>
    <font>
      <b/>
      <sz val="12"/>
      <color theme="0"/>
      <name val="微软雅黑"/>
      <family val="2"/>
      <charset val="134"/>
    </font>
    <font>
      <b/>
      <sz val="12"/>
      <color theme="0"/>
      <name val="Microsoft YaHei UI"/>
      <family val="2"/>
      <charset val="134"/>
    </font>
    <font>
      <sz val="12"/>
      <color theme="1"/>
      <name val="Microsoft YaHei UI"/>
      <family val="2"/>
      <charset val="134"/>
    </font>
    <font>
      <b/>
      <sz val="12"/>
      <color theme="1"/>
      <name val="思源黑体 CN Regular"/>
      <family val="2"/>
      <charset val="134"/>
    </font>
    <font>
      <b/>
      <sz val="12"/>
      <color theme="0"/>
      <name val="思源黑体 Bold"/>
      <family val="2"/>
      <charset val="134"/>
    </font>
    <font>
      <sz val="12"/>
      <name val="思源黑体 Bold"/>
      <family val="2"/>
      <charset val="134"/>
    </font>
    <font>
      <sz val="12"/>
      <color rgb="FFC00000"/>
      <name val="思源黑体 Bold"/>
      <family val="2"/>
      <charset val="134"/>
    </font>
    <font>
      <sz val="12"/>
      <color rgb="FF333333"/>
      <name val="微软雅黑"/>
      <family val="2"/>
      <charset val="134"/>
    </font>
    <font>
      <b/>
      <sz val="12"/>
      <color theme="1"/>
      <name val="宋体"/>
      <family val="2"/>
      <charset val="134"/>
    </font>
    <font>
      <sz val="9"/>
      <color rgb="FF000000"/>
      <name val="Microsoft YaHei UI"/>
      <family val="2"/>
      <charset val="134"/>
    </font>
  </fonts>
  <fills count="11">
    <fill>
      <patternFill patternType="none"/>
    </fill>
    <fill>
      <patternFill patternType="gray125"/>
    </fill>
    <fill>
      <patternFill patternType="solid">
        <fgColor theme="4"/>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bgColor theme="4"/>
      </patternFill>
    </fill>
    <fill>
      <patternFill patternType="solid">
        <fgColor theme="2"/>
        <bgColor indexed="64"/>
      </patternFill>
    </fill>
    <fill>
      <patternFill patternType="solid">
        <fgColor rgb="FFF4F4F4"/>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style="double">
        <color theme="3"/>
      </left>
      <right/>
      <top style="double">
        <color theme="3"/>
      </top>
      <bottom/>
      <diagonal/>
    </border>
    <border>
      <left/>
      <right/>
      <top style="double">
        <color theme="3"/>
      </top>
      <bottom/>
      <diagonal/>
    </border>
    <border>
      <left/>
      <right style="double">
        <color theme="3"/>
      </right>
      <top style="double">
        <color theme="3"/>
      </top>
      <bottom/>
      <diagonal/>
    </border>
    <border>
      <left style="double">
        <color theme="3"/>
      </left>
      <right/>
      <top/>
      <bottom/>
      <diagonal/>
    </border>
    <border>
      <left/>
      <right style="double">
        <color theme="3"/>
      </right>
      <top/>
      <bottom/>
      <diagonal/>
    </border>
    <border>
      <left style="double">
        <color theme="3"/>
      </left>
      <right/>
      <top/>
      <bottom style="double">
        <color theme="3"/>
      </bottom>
      <diagonal/>
    </border>
    <border>
      <left/>
      <right/>
      <top/>
      <bottom style="double">
        <color theme="3"/>
      </bottom>
      <diagonal/>
    </border>
    <border>
      <left/>
      <right style="double">
        <color theme="3"/>
      </right>
      <top/>
      <bottom style="double">
        <color theme="3"/>
      </bottom>
      <diagonal/>
    </border>
    <border>
      <left/>
      <right/>
      <top/>
      <bottom style="double">
        <color theme="6"/>
      </bottom>
      <diagonal/>
    </border>
    <border>
      <left style="thin">
        <color theme="4"/>
      </left>
      <right style="thin">
        <color theme="4"/>
      </right>
      <top style="thin">
        <color theme="4"/>
      </top>
      <bottom style="thin">
        <color theme="4"/>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right style="thin">
        <color theme="4" tint="0.39997558519241921"/>
      </right>
      <top/>
      <bottom/>
      <diagonal/>
    </border>
    <border>
      <left style="thin">
        <color theme="1"/>
      </left>
      <right style="thin">
        <color theme="1"/>
      </right>
      <top/>
      <bottom/>
      <diagonal/>
    </border>
    <border>
      <left style="medium">
        <color theme="1"/>
      </left>
      <right/>
      <top/>
      <bottom/>
      <diagonal/>
    </border>
  </borders>
  <cellStyleXfs count="5">
    <xf numFmtId="0" fontId="0" fillId="0" borderId="0">
      <alignment vertical="center"/>
    </xf>
    <xf numFmtId="0" fontId="1" fillId="0" borderId="0">
      <alignment vertical="center"/>
    </xf>
    <xf numFmtId="9" fontId="1" fillId="0" borderId="0" applyFont="0" applyFill="0" applyBorder="0" applyAlignment="0" applyProtection="0">
      <alignment vertical="center"/>
    </xf>
    <xf numFmtId="0" fontId="19" fillId="0" borderId="0">
      <alignment vertical="center"/>
    </xf>
    <xf numFmtId="177" fontId="19" fillId="0" borderId="0" applyFont="0" applyFill="0" applyBorder="0" applyAlignment="0" applyProtection="0">
      <alignment vertical="center"/>
    </xf>
  </cellStyleXfs>
  <cellXfs count="197">
    <xf numFmtId="0" fontId="0" fillId="0" borderId="0" xfId="0">
      <alignment vertical="center"/>
    </xf>
    <xf numFmtId="0" fontId="3" fillId="0" borderId="0" xfId="0" applyFont="1">
      <alignment vertical="center"/>
    </xf>
    <xf numFmtId="0" fontId="3" fillId="0" borderId="1" xfId="0" applyFont="1" applyBorder="1" applyAlignment="1">
      <alignment horizontal="center" vertical="center"/>
    </xf>
    <xf numFmtId="14" fontId="3" fillId="0" borderId="1" xfId="0" applyNumberFormat="1" applyFont="1" applyBorder="1">
      <alignment vertical="center"/>
    </xf>
    <xf numFmtId="0" fontId="3" fillId="0" borderId="1" xfId="0" applyFont="1" applyBorder="1">
      <alignment vertical="center"/>
    </xf>
    <xf numFmtId="0" fontId="3" fillId="0" borderId="1" xfId="0" applyFont="1" applyBorder="1" applyAlignment="1">
      <alignment horizontal="center" vertical="center"/>
    </xf>
    <xf numFmtId="49" fontId="3" fillId="0" borderId="1" xfId="0" applyNumberFormat="1" applyFont="1" applyBorder="1">
      <alignment vertical="center"/>
    </xf>
    <xf numFmtId="0" fontId="4" fillId="2" borderId="1" xfId="0" applyFont="1" applyFill="1" applyBorder="1" applyAlignment="1">
      <alignment horizontal="center" vertical="center"/>
    </xf>
    <xf numFmtId="0" fontId="0" fillId="0" borderId="1" xfId="0" applyBorder="1">
      <alignment vertical="center"/>
    </xf>
    <xf numFmtId="22" fontId="0" fillId="0" borderId="1" xfId="0" applyNumberFormat="1" applyBorder="1">
      <alignment vertical="center"/>
    </xf>
    <xf numFmtId="0" fontId="3" fillId="0" borderId="0" xfId="0" applyFont="1" applyFill="1" applyBorder="1" applyAlignment="1">
      <alignment horizontal="center" vertical="center"/>
    </xf>
    <xf numFmtId="0" fontId="0" fillId="4" borderId="5" xfId="0" applyFont="1" applyFill="1" applyBorder="1">
      <alignment vertical="center"/>
    </xf>
    <xf numFmtId="0" fontId="7" fillId="3" borderId="8" xfId="0" applyFont="1" applyFill="1" applyBorder="1">
      <alignment vertical="center"/>
    </xf>
    <xf numFmtId="0" fontId="0" fillId="4" borderId="9" xfId="0" applyFont="1" applyFill="1" applyBorder="1">
      <alignment vertical="center"/>
    </xf>
    <xf numFmtId="0" fontId="5" fillId="0" borderId="7" xfId="1" applyNumberFormat="1" applyFont="1" applyBorder="1" applyAlignment="1">
      <alignment horizontal="center" vertical="center"/>
    </xf>
    <xf numFmtId="0" fontId="0" fillId="0" borderId="8" xfId="0" applyFont="1" applyBorder="1">
      <alignment vertical="center"/>
    </xf>
    <xf numFmtId="176" fontId="0" fillId="0" borderId="8" xfId="0" applyNumberFormat="1" applyFont="1" applyBorder="1">
      <alignment vertical="center"/>
    </xf>
    <xf numFmtId="0" fontId="0" fillId="0" borderId="0" xfId="0" applyAlignment="1">
      <alignment horizontal="center" vertical="center"/>
    </xf>
    <xf numFmtId="0" fontId="5" fillId="0" borderId="8" xfId="1" applyNumberFormat="1" applyFont="1" applyBorder="1" applyAlignment="1">
      <alignment horizontal="center" vertical="center"/>
    </xf>
    <xf numFmtId="176" fontId="0" fillId="0" borderId="9" xfId="0" applyNumberFormat="1" applyFont="1" applyBorder="1">
      <alignment vertical="center"/>
    </xf>
    <xf numFmtId="14" fontId="0" fillId="0" borderId="0" xfId="0" applyNumberFormat="1">
      <alignment vertical="center"/>
    </xf>
    <xf numFmtId="14" fontId="0" fillId="4" borderId="7" xfId="0" applyNumberFormat="1" applyFont="1" applyFill="1" applyBorder="1" applyAlignment="1">
      <alignment horizontal="center" vertical="center"/>
    </xf>
    <xf numFmtId="0" fontId="0" fillId="0" borderId="7" xfId="0" applyFont="1" applyBorder="1">
      <alignment vertical="center"/>
    </xf>
    <xf numFmtId="0" fontId="8" fillId="5" borderId="7" xfId="0" applyFont="1" applyFill="1" applyBorder="1" applyAlignment="1">
      <alignment horizontal="center" vertical="center"/>
    </xf>
    <xf numFmtId="0" fontId="0" fillId="0" borderId="0" xfId="0" applyFont="1">
      <alignment vertical="center"/>
    </xf>
    <xf numFmtId="0" fontId="7" fillId="5" borderId="7" xfId="0" applyFont="1" applyFill="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right" vertical="center"/>
    </xf>
    <xf numFmtId="14" fontId="0" fillId="0" borderId="0" xfId="0" applyNumberFormat="1" applyFont="1" applyAlignment="1">
      <alignment horizontal="center" vertical="center"/>
    </xf>
    <xf numFmtId="0" fontId="0" fillId="0" borderId="0" xfId="0" applyFont="1" applyAlignment="1">
      <alignment horizontal="center" vertical="center"/>
    </xf>
    <xf numFmtId="0" fontId="11" fillId="0" borderId="0" xfId="0" applyFont="1">
      <alignment vertical="center"/>
    </xf>
    <xf numFmtId="0" fontId="7" fillId="3" borderId="6" xfId="0" applyFont="1" applyFill="1" applyBorder="1">
      <alignment vertical="center"/>
    </xf>
    <xf numFmtId="0" fontId="0" fillId="6" borderId="0" xfId="0" applyFill="1">
      <alignment vertical="center"/>
    </xf>
    <xf numFmtId="0" fontId="12" fillId="0" borderId="0" xfId="0" applyFont="1">
      <alignment vertical="center"/>
    </xf>
    <xf numFmtId="14" fontId="0" fillId="4" borderId="6" xfId="0" applyNumberFormat="1" applyFont="1" applyFill="1" applyBorder="1">
      <alignment vertical="center"/>
    </xf>
    <xf numFmtId="9" fontId="0" fillId="4" borderId="6" xfId="2" applyFont="1" applyFill="1" applyBorder="1">
      <alignment vertical="center"/>
    </xf>
    <xf numFmtId="0" fontId="15" fillId="7" borderId="0" xfId="0" applyFont="1" applyFill="1">
      <alignment vertical="center"/>
    </xf>
    <xf numFmtId="0" fontId="16" fillId="7" borderId="0" xfId="0" applyFont="1" applyFill="1">
      <alignment vertical="center"/>
    </xf>
    <xf numFmtId="0" fontId="15" fillId="7" borderId="11" xfId="0" applyFont="1" applyFill="1" applyBorder="1">
      <alignment vertical="center"/>
    </xf>
    <xf numFmtId="0" fontId="15" fillId="7" borderId="12" xfId="0" applyFont="1" applyFill="1" applyBorder="1">
      <alignment vertical="center"/>
    </xf>
    <xf numFmtId="0" fontId="15" fillId="7" borderId="13" xfId="0" applyFont="1" applyFill="1" applyBorder="1">
      <alignment vertical="center"/>
    </xf>
    <xf numFmtId="0" fontId="15" fillId="7" borderId="14" xfId="0" applyFont="1" applyFill="1" applyBorder="1">
      <alignment vertical="center"/>
    </xf>
    <xf numFmtId="0" fontId="15" fillId="7" borderId="0" xfId="0" applyFont="1" applyFill="1" applyBorder="1">
      <alignment vertical="center"/>
    </xf>
    <xf numFmtId="0" fontId="15" fillId="7" borderId="15" xfId="0" applyFont="1" applyFill="1" applyBorder="1">
      <alignment vertical="center"/>
    </xf>
    <xf numFmtId="0" fontId="15" fillId="7" borderId="16" xfId="0" applyFont="1" applyFill="1" applyBorder="1">
      <alignment vertical="center"/>
    </xf>
    <xf numFmtId="0" fontId="15" fillId="7" borderId="17" xfId="0" applyFont="1" applyFill="1" applyBorder="1">
      <alignment vertical="center"/>
    </xf>
    <xf numFmtId="0" fontId="15" fillId="7" borderId="18" xfId="0" applyFont="1" applyFill="1" applyBorder="1">
      <alignment vertical="center"/>
    </xf>
    <xf numFmtId="0" fontId="17" fillId="7" borderId="11" xfId="0" applyFont="1" applyFill="1" applyBorder="1">
      <alignment vertical="center"/>
    </xf>
    <xf numFmtId="0" fontId="17" fillId="7" borderId="12" xfId="0" applyFont="1" applyFill="1" applyBorder="1">
      <alignment vertical="center"/>
    </xf>
    <xf numFmtId="14" fontId="15" fillId="7" borderId="0" xfId="0" applyNumberFormat="1" applyFont="1" applyFill="1">
      <alignment vertical="center"/>
    </xf>
    <xf numFmtId="0" fontId="17" fillId="7" borderId="0" xfId="0" applyFont="1" applyFill="1">
      <alignment vertical="center"/>
    </xf>
    <xf numFmtId="0" fontId="18" fillId="7" borderId="0" xfId="0" applyFont="1" applyFill="1">
      <alignment vertical="center"/>
    </xf>
    <xf numFmtId="0" fontId="17" fillId="7" borderId="0" xfId="0" applyFont="1" applyFill="1" applyBorder="1">
      <alignment vertical="center"/>
    </xf>
    <xf numFmtId="0" fontId="3" fillId="7" borderId="0" xfId="0" applyFont="1" applyFill="1" applyBorder="1">
      <alignment vertical="center"/>
    </xf>
    <xf numFmtId="0" fontId="18" fillId="7" borderId="0" xfId="0" applyFont="1" applyFill="1" applyBorder="1">
      <alignment vertical="center"/>
    </xf>
    <xf numFmtId="0" fontId="15" fillId="7" borderId="19" xfId="0" applyFont="1" applyFill="1" applyBorder="1">
      <alignment vertical="center"/>
    </xf>
    <xf numFmtId="0" fontId="18" fillId="7" borderId="19" xfId="0" applyFont="1" applyFill="1" applyBorder="1">
      <alignment vertical="center"/>
    </xf>
    <xf numFmtId="0" fontId="3" fillId="7" borderId="19" xfId="0" applyFont="1" applyFill="1" applyBorder="1">
      <alignment vertical="center"/>
    </xf>
    <xf numFmtId="0" fontId="13" fillId="0" borderId="0" xfId="0" applyFont="1">
      <alignment vertical="center"/>
    </xf>
    <xf numFmtId="0" fontId="15" fillId="0" borderId="0" xfId="0" applyFont="1" applyFill="1" applyBorder="1">
      <alignment vertical="center"/>
    </xf>
    <xf numFmtId="0" fontId="18" fillId="0" borderId="0" xfId="0" applyFont="1" applyFill="1" applyBorder="1">
      <alignment vertical="center"/>
    </xf>
    <xf numFmtId="0" fontId="3" fillId="0" borderId="0" xfId="0" applyFont="1" applyFill="1" applyBorder="1">
      <alignment vertical="center"/>
    </xf>
    <xf numFmtId="0" fontId="15" fillId="7" borderId="0" xfId="0" applyFont="1" applyFill="1" applyAlignment="1">
      <alignment vertical="center"/>
    </xf>
    <xf numFmtId="0" fontId="20" fillId="2" borderId="20" xfId="1" applyFont="1" applyFill="1" applyBorder="1" applyAlignment="1">
      <alignment horizontal="center" vertical="center"/>
    </xf>
    <xf numFmtId="0" fontId="21" fillId="0" borderId="20" xfId="3" applyFont="1" applyBorder="1" applyAlignment="1">
      <alignment horizontal="center" vertical="center"/>
    </xf>
    <xf numFmtId="0" fontId="21" fillId="0" borderId="0" xfId="3" applyFont="1">
      <alignment vertical="center"/>
    </xf>
    <xf numFmtId="0" fontId="22" fillId="0" borderId="0" xfId="3" applyFont="1" applyAlignment="1">
      <alignment horizontal="right" vertical="center"/>
    </xf>
    <xf numFmtId="14" fontId="21" fillId="0" borderId="0" xfId="1" applyNumberFormat="1" applyFont="1">
      <alignment vertical="center"/>
    </xf>
    <xf numFmtId="0" fontId="21" fillId="0" borderId="0" xfId="1" applyFont="1">
      <alignment vertical="center"/>
    </xf>
    <xf numFmtId="0" fontId="21" fillId="0" borderId="0" xfId="1"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178" fontId="28" fillId="8" borderId="22" xfId="0" applyNumberFormat="1" applyFont="1" applyFill="1" applyBorder="1" applyAlignment="1">
      <alignment horizontal="center" vertical="center"/>
    </xf>
    <xf numFmtId="0" fontId="28" fillId="8" borderId="22" xfId="0" applyFont="1" applyFill="1" applyBorder="1" applyAlignment="1" applyProtection="1">
      <alignment horizontal="center" vertical="center" textRotation="255"/>
      <protection locked="0"/>
    </xf>
    <xf numFmtId="0" fontId="28" fillId="8" borderId="23" xfId="0" applyFont="1" applyFill="1" applyBorder="1" applyAlignment="1" applyProtection="1">
      <alignment horizontal="center" vertical="center" textRotation="255"/>
      <protection locked="0"/>
    </xf>
    <xf numFmtId="0" fontId="30" fillId="8" borderId="25" xfId="0" applyFont="1" applyFill="1" applyBorder="1" applyAlignment="1" applyProtection="1">
      <alignment horizontal="center" vertical="center" textRotation="255"/>
      <protection locked="0"/>
    </xf>
    <xf numFmtId="0" fontId="28" fillId="8" borderId="25" xfId="0" applyFont="1" applyFill="1" applyBorder="1" applyAlignment="1" applyProtection="1">
      <alignment horizontal="center" vertical="center" textRotation="255"/>
      <protection locked="0"/>
    </xf>
    <xf numFmtId="0" fontId="30" fillId="8" borderId="26" xfId="0" applyFont="1" applyFill="1" applyBorder="1" applyAlignment="1" applyProtection="1">
      <alignment horizontal="center" vertical="center" textRotation="255"/>
      <protection locked="0"/>
    </xf>
    <xf numFmtId="0" fontId="28" fillId="8" borderId="27" xfId="0" applyFont="1" applyFill="1" applyBorder="1" applyAlignment="1" applyProtection="1">
      <alignment horizontal="center" vertical="center" textRotation="255"/>
      <protection locked="0"/>
    </xf>
    <xf numFmtId="0" fontId="26" fillId="0" borderId="24" xfId="0" applyFont="1" applyBorder="1" applyAlignment="1">
      <alignment horizontal="center" vertical="center"/>
    </xf>
    <xf numFmtId="0" fontId="31" fillId="8" borderId="25" xfId="0" applyFont="1" applyFill="1" applyBorder="1" applyAlignment="1" applyProtection="1">
      <alignment horizontal="center" vertical="center"/>
      <protection locked="0"/>
    </xf>
    <xf numFmtId="0" fontId="32" fillId="0" borderId="25" xfId="0" applyFont="1" applyBorder="1" applyAlignment="1">
      <alignment horizontal="center" vertical="center"/>
    </xf>
    <xf numFmtId="0" fontId="26" fillId="0" borderId="28" xfId="0" applyFont="1" applyBorder="1" applyAlignment="1">
      <alignment horizontal="center" vertical="center"/>
    </xf>
    <xf numFmtId="0" fontId="31" fillId="8" borderId="29" xfId="0" applyFont="1" applyFill="1" applyBorder="1" applyAlignment="1" applyProtection="1">
      <alignment horizontal="center" vertical="center"/>
      <protection locked="0"/>
    </xf>
    <xf numFmtId="0" fontId="31" fillId="8" borderId="0" xfId="0" applyFont="1" applyFill="1" applyAlignment="1" applyProtection="1">
      <alignment horizontal="center" vertical="center"/>
      <protection locked="0"/>
    </xf>
    <xf numFmtId="0" fontId="32" fillId="0" borderId="0" xfId="0" applyFont="1" applyAlignment="1">
      <alignment horizontal="center" vertical="center"/>
    </xf>
    <xf numFmtId="0" fontId="33" fillId="0" borderId="0" xfId="0" applyFont="1">
      <alignment vertical="center"/>
    </xf>
    <xf numFmtId="0" fontId="27" fillId="0" borderId="0" xfId="0" applyFont="1" applyAlignment="1">
      <alignment vertical="center"/>
    </xf>
    <xf numFmtId="0" fontId="26"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35" fillId="0" borderId="0" xfId="0" applyFont="1" applyAlignment="1">
      <alignment horizontal="center" vertical="center"/>
    </xf>
    <xf numFmtId="179" fontId="28" fillId="8" borderId="25" xfId="0" applyNumberFormat="1" applyFont="1" applyFill="1" applyBorder="1" applyAlignment="1">
      <alignment horizontal="center" vertical="center"/>
    </xf>
    <xf numFmtId="0" fontId="37" fillId="0" borderId="0" xfId="0" applyFont="1">
      <alignment vertical="center"/>
    </xf>
    <xf numFmtId="14" fontId="37" fillId="0" borderId="1" xfId="0" applyNumberFormat="1" applyFont="1" applyBorder="1">
      <alignment vertical="center"/>
    </xf>
    <xf numFmtId="0" fontId="37" fillId="0" borderId="1" xfId="0" applyFont="1" applyBorder="1">
      <alignment vertical="center"/>
    </xf>
    <xf numFmtId="49" fontId="38" fillId="0" borderId="0" xfId="0" applyNumberFormat="1" applyFont="1" applyAlignment="1">
      <alignment horizontal="left" vertical="center"/>
    </xf>
    <xf numFmtId="0" fontId="39" fillId="0" borderId="0" xfId="0" applyFont="1" applyAlignment="1">
      <alignment horizontal="left" vertical="center"/>
    </xf>
    <xf numFmtId="0" fontId="36" fillId="2" borderId="1" xfId="0" applyFont="1" applyFill="1" applyBorder="1" applyAlignment="1">
      <alignment horizontal="center" vertical="center"/>
    </xf>
    <xf numFmtId="0" fontId="37" fillId="0" borderId="1" xfId="0" applyFont="1" applyFill="1" applyBorder="1">
      <alignment vertical="center"/>
    </xf>
    <xf numFmtId="14" fontId="37" fillId="0" borderId="1" xfId="0" applyNumberFormat="1" applyFont="1" applyFill="1" applyBorder="1">
      <alignment vertical="center"/>
    </xf>
    <xf numFmtId="0" fontId="40" fillId="0" borderId="0" xfId="3" applyFont="1">
      <alignment vertical="center"/>
    </xf>
    <xf numFmtId="0" fontId="41" fillId="0" borderId="0" xfId="0" applyFont="1" applyAlignment="1">
      <alignment horizontal="center" vertical="center"/>
    </xf>
    <xf numFmtId="14" fontId="41" fillId="0" borderId="1" xfId="0" applyNumberFormat="1" applyFont="1" applyBorder="1" applyAlignment="1">
      <alignment horizontal="center" vertical="center"/>
    </xf>
    <xf numFmtId="0" fontId="41" fillId="0" borderId="1" xfId="0" applyFont="1" applyBorder="1" applyAlignment="1">
      <alignment horizontal="center" vertical="center"/>
    </xf>
    <xf numFmtId="178" fontId="41" fillId="0" borderId="1" xfId="0" applyNumberFormat="1" applyFont="1" applyBorder="1" applyAlignment="1">
      <alignment horizontal="center" vertical="center"/>
    </xf>
    <xf numFmtId="176" fontId="41" fillId="0" borderId="1" xfId="0" applyNumberFormat="1" applyFont="1" applyBorder="1" applyAlignment="1">
      <alignment horizontal="center" vertical="center"/>
    </xf>
    <xf numFmtId="0" fontId="41" fillId="9" borderId="0" xfId="0" applyFont="1" applyFill="1" applyAlignment="1">
      <alignment horizontal="center" vertical="center"/>
    </xf>
    <xf numFmtId="14" fontId="41" fillId="0" borderId="0" xfId="0" applyNumberFormat="1" applyFont="1" applyAlignment="1">
      <alignment horizontal="center" vertical="center"/>
    </xf>
    <xf numFmtId="176" fontId="0" fillId="0" borderId="0" xfId="0" applyNumberFormat="1">
      <alignment vertical="center"/>
    </xf>
    <xf numFmtId="0" fontId="43" fillId="0" borderId="0" xfId="0" applyFont="1">
      <alignment vertical="center"/>
    </xf>
    <xf numFmtId="0" fontId="0" fillId="0" borderId="0" xfId="0" quotePrefix="1" applyAlignment="1"/>
    <xf numFmtId="14" fontId="0" fillId="0" borderId="0" xfId="0" applyNumberFormat="1" applyAlignment="1"/>
    <xf numFmtId="0" fontId="0" fillId="0" borderId="0" xfId="0" applyAlignment="1"/>
    <xf numFmtId="0" fontId="14" fillId="0" borderId="0" xfId="0" applyFont="1">
      <alignment vertical="center"/>
    </xf>
    <xf numFmtId="0" fontId="3" fillId="0" borderId="1" xfId="0" applyFont="1" applyBorder="1" applyAlignment="1">
      <alignment horizontal="center" vertical="center"/>
    </xf>
    <xf numFmtId="176" fontId="15" fillId="7" borderId="0" xfId="0" applyNumberFormat="1" applyFont="1" applyFill="1">
      <alignment vertical="center"/>
    </xf>
    <xf numFmtId="0" fontId="44" fillId="2" borderId="1" xfId="0" applyFont="1" applyFill="1" applyBorder="1" applyAlignment="1">
      <alignment horizontal="center" vertical="center"/>
    </xf>
    <xf numFmtId="0" fontId="15" fillId="7" borderId="0" xfId="0" applyNumberFormat="1" applyFont="1" applyFill="1">
      <alignment vertical="center"/>
    </xf>
    <xf numFmtId="176" fontId="37" fillId="0" borderId="1" xfId="0" applyNumberFormat="1" applyFont="1" applyBorder="1" applyAlignment="1">
      <alignment horizontal="center" vertical="center"/>
    </xf>
    <xf numFmtId="0" fontId="37" fillId="0" borderId="1" xfId="0" applyFont="1" applyBorder="1" applyAlignment="1">
      <alignment horizontal="center" vertical="center"/>
    </xf>
    <xf numFmtId="0" fontId="45" fillId="2" borderId="1" xfId="0" applyFont="1" applyFill="1" applyBorder="1" applyAlignment="1">
      <alignment horizontal="center" vertical="center"/>
    </xf>
    <xf numFmtId="0" fontId="0" fillId="4" borderId="6" xfId="0" applyFont="1" applyFill="1" applyBorder="1">
      <alignment vertical="center"/>
    </xf>
    <xf numFmtId="0" fontId="46" fillId="7" borderId="0" xfId="0" applyFont="1" applyFill="1" applyBorder="1">
      <alignment vertical="center"/>
    </xf>
    <xf numFmtId="0" fontId="7" fillId="3" borderId="7" xfId="0" applyFont="1" applyFill="1" applyBorder="1" applyAlignment="1">
      <alignment horizontal="center" vertical="center"/>
    </xf>
    <xf numFmtId="0" fontId="8" fillId="3" borderId="8" xfId="0" applyFont="1" applyFill="1" applyBorder="1">
      <alignment vertical="center"/>
    </xf>
    <xf numFmtId="0" fontId="0" fillId="4" borderId="8" xfId="0" applyFont="1" applyFill="1" applyBorder="1">
      <alignment vertical="center"/>
    </xf>
    <xf numFmtId="14" fontId="0" fillId="0" borderId="0" xfId="0" applyNumberFormat="1" applyFont="1" applyFill="1" applyBorder="1" applyAlignment="1">
      <alignment horizontal="center" vertical="center"/>
    </xf>
    <xf numFmtId="0" fontId="0" fillId="0" borderId="0" xfId="0" applyFont="1" applyFill="1" applyBorder="1">
      <alignment vertical="center"/>
    </xf>
    <xf numFmtId="0" fontId="37" fillId="0" borderId="0" xfId="0" applyFont="1" applyFill="1" applyBorder="1">
      <alignment vertical="center"/>
    </xf>
    <xf numFmtId="0" fontId="0" fillId="0" borderId="0" xfId="0" applyFill="1" applyBorder="1">
      <alignment vertical="center"/>
    </xf>
    <xf numFmtId="0" fontId="37" fillId="0" borderId="0" xfId="0" applyFont="1" applyFill="1" applyBorder="1" applyAlignment="1">
      <alignment vertical="center"/>
    </xf>
    <xf numFmtId="0" fontId="47" fillId="3" borderId="7" xfId="0" applyFont="1" applyFill="1" applyBorder="1" applyAlignment="1">
      <alignment vertical="center"/>
    </xf>
    <xf numFmtId="0" fontId="7" fillId="3" borderId="7" xfId="0" applyFont="1" applyFill="1" applyBorder="1">
      <alignment vertical="center"/>
    </xf>
    <xf numFmtId="0" fontId="7" fillId="3" borderId="9" xfId="0" applyFont="1" applyFill="1" applyBorder="1">
      <alignment vertical="center"/>
    </xf>
    <xf numFmtId="0" fontId="0" fillId="4" borderId="7" xfId="0" applyFont="1" applyFill="1" applyBorder="1">
      <alignment vertical="center"/>
    </xf>
    <xf numFmtId="14" fontId="0" fillId="4" borderId="8" xfId="0" applyNumberFormat="1" applyFont="1" applyFill="1" applyBorder="1">
      <alignment vertical="center"/>
    </xf>
    <xf numFmtId="14" fontId="0" fillId="4" borderId="9" xfId="0" applyNumberFormat="1" applyFont="1" applyFill="1" applyBorder="1">
      <alignment vertical="center"/>
    </xf>
    <xf numFmtId="14" fontId="0" fillId="0" borderId="8" xfId="0" applyNumberFormat="1" applyFont="1" applyBorder="1">
      <alignment vertical="center"/>
    </xf>
    <xf numFmtId="14" fontId="0" fillId="0" borderId="1" xfId="0" applyNumberFormat="1" applyBorder="1">
      <alignment vertical="center"/>
    </xf>
    <xf numFmtId="0" fontId="7" fillId="3" borderId="9" xfId="0" applyFont="1" applyFill="1" applyBorder="1" applyAlignment="1">
      <alignment horizontal="center" vertical="center"/>
    </xf>
    <xf numFmtId="0" fontId="0" fillId="4" borderId="7" xfId="0" applyNumberFormat="1" applyFont="1" applyFill="1" applyBorder="1" applyAlignment="1">
      <alignment horizontal="center" vertical="center"/>
    </xf>
    <xf numFmtId="14" fontId="43" fillId="4" borderId="7" xfId="0" applyNumberFormat="1" applyFont="1" applyFill="1" applyBorder="1" applyAlignment="1">
      <alignment horizontal="center" vertical="center"/>
    </xf>
    <xf numFmtId="0" fontId="7" fillId="3" borderId="8" xfId="0" applyFont="1" applyFill="1" applyBorder="1" applyAlignment="1">
      <alignment horizontal="center" vertical="center"/>
    </xf>
    <xf numFmtId="0" fontId="37" fillId="0" borderId="1" xfId="0" applyNumberFormat="1" applyFont="1" applyFill="1" applyBorder="1">
      <alignment vertical="center"/>
    </xf>
    <xf numFmtId="58" fontId="37" fillId="0" borderId="0" xfId="0" applyNumberFormat="1" applyFont="1">
      <alignment vertical="center"/>
    </xf>
    <xf numFmtId="0" fontId="22" fillId="0" borderId="0" xfId="3" applyNumberFormat="1" applyFont="1" applyAlignment="1">
      <alignment horizontal="right" vertical="center"/>
    </xf>
    <xf numFmtId="0" fontId="50" fillId="2" borderId="20" xfId="1" applyFont="1" applyFill="1" applyBorder="1" applyAlignment="1">
      <alignment horizontal="center" vertical="center"/>
    </xf>
    <xf numFmtId="0" fontId="51" fillId="2" borderId="20" xfId="1" applyFont="1" applyFill="1" applyBorder="1" applyAlignment="1">
      <alignment horizontal="center" vertical="center"/>
    </xf>
    <xf numFmtId="0" fontId="52" fillId="0" borderId="0" xfId="3" applyFont="1">
      <alignment vertical="center"/>
    </xf>
    <xf numFmtId="0" fontId="53" fillId="0" borderId="0" xfId="1" applyFont="1">
      <alignment vertical="center"/>
    </xf>
    <xf numFmtId="0" fontId="41" fillId="0" borderId="1" xfId="0" applyFont="1" applyFill="1" applyBorder="1" applyAlignment="1">
      <alignment horizontal="center" vertical="center"/>
    </xf>
    <xf numFmtId="0" fontId="15" fillId="0" borderId="0" xfId="0" applyFont="1">
      <alignment vertical="center"/>
    </xf>
    <xf numFmtId="0" fontId="54" fillId="3" borderId="1" xfId="0" applyFont="1" applyFill="1" applyBorder="1" applyAlignment="1">
      <alignment horizontal="center" vertical="center"/>
    </xf>
    <xf numFmtId="14" fontId="15" fillId="0" borderId="1" xfId="0" applyNumberFormat="1" applyFont="1" applyBorder="1">
      <alignment vertical="center"/>
    </xf>
    <xf numFmtId="0" fontId="54" fillId="3" borderId="7" xfId="0" applyFont="1" applyFill="1" applyBorder="1" applyAlignment="1">
      <alignment horizontal="center" vertical="center"/>
    </xf>
    <xf numFmtId="0" fontId="54" fillId="3" borderId="8" xfId="0" applyFont="1" applyFill="1" applyBorder="1" applyAlignment="1">
      <alignment horizontal="center" vertical="center"/>
    </xf>
    <xf numFmtId="0" fontId="54" fillId="3" borderId="9" xfId="0" applyFont="1" applyFill="1" applyBorder="1" applyAlignment="1">
      <alignment horizontal="center" vertical="center"/>
    </xf>
    <xf numFmtId="0" fontId="55" fillId="4" borderId="7" xfId="1" applyNumberFormat="1" applyFont="1" applyFill="1" applyBorder="1" applyAlignment="1">
      <alignment horizontal="center" vertical="center"/>
    </xf>
    <xf numFmtId="0" fontId="55" fillId="0" borderId="1" xfId="0" applyFont="1" applyFill="1" applyBorder="1" applyAlignment="1">
      <alignment horizontal="center" vertical="center"/>
    </xf>
    <xf numFmtId="14" fontId="15" fillId="4" borderId="8" xfId="0" applyNumberFormat="1" applyFont="1" applyFill="1" applyBorder="1" applyAlignment="1">
      <alignment horizontal="center" vertical="center"/>
    </xf>
    <xf numFmtId="0" fontId="15" fillId="4" borderId="9" xfId="0" applyFont="1" applyFill="1" applyBorder="1" applyAlignment="1">
      <alignment horizontal="center" vertical="center"/>
    </xf>
    <xf numFmtId="0" fontId="15" fillId="0" borderId="0" xfId="0" quotePrefix="1" applyFont="1">
      <alignment vertical="center"/>
    </xf>
    <xf numFmtId="0" fontId="57" fillId="0" borderId="0" xfId="0" applyFont="1">
      <alignment vertical="center"/>
    </xf>
    <xf numFmtId="0" fontId="41" fillId="0" borderId="1" xfId="0" applyFont="1" applyBorder="1" applyAlignment="1">
      <alignment horizontal="center" vertical="center"/>
    </xf>
    <xf numFmtId="180" fontId="0" fillId="0" borderId="0" xfId="0" applyNumberFormat="1">
      <alignment vertical="center"/>
    </xf>
    <xf numFmtId="178" fontId="37" fillId="0" borderId="0" xfId="0" applyNumberFormat="1" applyFont="1" applyFill="1" applyBorder="1" applyAlignment="1">
      <alignment vertical="center"/>
    </xf>
    <xf numFmtId="14" fontId="10" fillId="0" borderId="0" xfId="0" quotePrefix="1" applyNumberFormat="1" applyFont="1" applyAlignment="1">
      <alignment horizontal="left" vertical="center"/>
    </xf>
    <xf numFmtId="0" fontId="10" fillId="0" borderId="0" xfId="0" quotePrefix="1" applyNumberFormat="1" applyFont="1" applyAlignment="1">
      <alignment horizontal="left" vertical="center"/>
    </xf>
    <xf numFmtId="0" fontId="58" fillId="0" borderId="0" xfId="3" applyNumberFormat="1" applyFont="1" applyAlignment="1">
      <alignment horizontal="right" vertical="center"/>
    </xf>
    <xf numFmtId="0" fontId="20" fillId="2" borderId="20" xfId="1" applyNumberFormat="1" applyFont="1" applyFill="1" applyBorder="1" applyAlignment="1">
      <alignment horizontal="center" vertical="center"/>
    </xf>
    <xf numFmtId="0" fontId="21" fillId="0" borderId="0" xfId="3" applyNumberFormat="1" applyFont="1">
      <alignment vertical="center"/>
    </xf>
    <xf numFmtId="0" fontId="28" fillId="10" borderId="25" xfId="0" applyFont="1" applyFill="1" applyBorder="1" applyAlignment="1" applyProtection="1">
      <alignment horizontal="center" vertical="center" textRotation="255"/>
      <protection locked="0"/>
    </xf>
    <xf numFmtId="14" fontId="0" fillId="4" borderId="30" xfId="0" applyNumberFormat="1" applyFont="1" applyFill="1" applyBorder="1">
      <alignment vertical="center"/>
    </xf>
    <xf numFmtId="0" fontId="13" fillId="0" borderId="1" xfId="0" applyFont="1" applyBorder="1" applyAlignment="1">
      <alignment horizontal="center" vertical="center"/>
    </xf>
    <xf numFmtId="179" fontId="33" fillId="0" borderId="0" xfId="0" applyNumberFormat="1" applyFont="1">
      <alignment vertical="center"/>
    </xf>
    <xf numFmtId="0" fontId="32" fillId="0" borderId="31" xfId="0" applyFont="1" applyFill="1" applyBorder="1" applyAlignment="1">
      <alignment horizontal="center" vertical="center"/>
    </xf>
    <xf numFmtId="0" fontId="14" fillId="10" borderId="0" xfId="0" applyFont="1" applyFill="1">
      <alignment vertical="center"/>
    </xf>
    <xf numFmtId="0" fontId="13" fillId="10" borderId="0" xfId="0" applyFont="1" applyFill="1">
      <alignment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7" fillId="3" borderId="0" xfId="0" applyFont="1" applyFill="1" applyBorder="1" applyAlignment="1">
      <alignment horizontal="center" vertical="center"/>
    </xf>
    <xf numFmtId="0" fontId="7" fillId="3" borderId="10" xfId="0" applyFont="1" applyFill="1" applyBorder="1" applyAlignment="1">
      <alignment horizontal="center" vertical="center"/>
    </xf>
    <xf numFmtId="18" fontId="3" fillId="0" borderId="1" xfId="0" applyNumberFormat="1" applyFont="1" applyBorder="1" applyAlignment="1">
      <alignment horizontal="center" vertical="center"/>
    </xf>
    <xf numFmtId="18" fontId="3" fillId="0" borderId="2" xfId="0" applyNumberFormat="1" applyFont="1" applyBorder="1" applyAlignment="1">
      <alignment horizontal="center" vertical="center"/>
    </xf>
    <xf numFmtId="18" fontId="3" fillId="0" borderId="3" xfId="0" applyNumberFormat="1" applyFont="1" applyBorder="1" applyAlignment="1">
      <alignment horizontal="center" vertical="center"/>
    </xf>
    <xf numFmtId="18" fontId="3" fillId="0" borderId="4" xfId="0" applyNumberFormat="1" applyFont="1" applyBorder="1" applyAlignment="1">
      <alignment horizontal="center" vertical="center"/>
    </xf>
    <xf numFmtId="0" fontId="26" fillId="0" borderId="0" xfId="0" applyFont="1" applyAlignment="1">
      <alignment horizontal="center" vertical="center"/>
    </xf>
    <xf numFmtId="0" fontId="0" fillId="0" borderId="32" xfId="0" applyBorder="1">
      <alignment vertical="center"/>
    </xf>
    <xf numFmtId="0" fontId="0" fillId="0" borderId="0" xfId="0">
      <alignment vertical="center"/>
    </xf>
    <xf numFmtId="0" fontId="23" fillId="0" borderId="0" xfId="0" applyFont="1" applyAlignment="1">
      <alignment horizontal="center" vertical="center"/>
    </xf>
    <xf numFmtId="0" fontId="28" fillId="8" borderId="21"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2" xfId="0" applyFont="1" applyFill="1" applyBorder="1" applyAlignment="1">
      <alignment horizontal="center" vertical="center" wrapText="1"/>
    </xf>
    <xf numFmtId="0" fontId="28" fillId="8" borderId="25" xfId="0" applyFont="1" applyFill="1" applyBorder="1" applyAlignment="1">
      <alignment horizontal="center" vertical="center"/>
    </xf>
    <xf numFmtId="0" fontId="41" fillId="0" borderId="1" xfId="0" applyFont="1" applyBorder="1" applyAlignment="1">
      <alignment horizontal="center" vertical="center"/>
    </xf>
  </cellXfs>
  <cellStyles count="5">
    <cellStyle name="百分比" xfId="2" builtinId="5"/>
    <cellStyle name="常规" xfId="0" builtinId="0"/>
    <cellStyle name="常规 2" xfId="1" xr:uid="{64CB6F81-7173-4764-9022-25B460953050}"/>
    <cellStyle name="常规 3" xfId="3" xr:uid="{6F99AB03-BD25-41AC-8CE1-86C32C082D06}"/>
    <cellStyle name="千位分隔 2" xfId="4" xr:uid="{1D74D780-B0BA-48C8-A3A2-CF3103C4594B}"/>
  </cellStyles>
  <dxfs count="6">
    <dxf>
      <numFmt numFmtId="181" formatCode=";;;"/>
    </dxf>
    <dxf>
      <fill>
        <patternFill>
          <bgColor rgb="FFFF0000"/>
        </patternFill>
      </fill>
    </dxf>
    <dxf>
      <fill>
        <patternFill>
          <bgColor theme="0" tint="-0.24994659260841701"/>
        </patternFill>
      </fill>
    </dxf>
    <dxf>
      <fill>
        <patternFill>
          <bgColor rgb="FFFFFF00"/>
        </patternFill>
      </fill>
    </dxf>
    <dxf>
      <fill>
        <patternFill>
          <bgColor rgb="FFFF0000"/>
        </patternFill>
      </fill>
    </dxf>
    <dxf>
      <fill>
        <patternFill>
          <bgColor theme="8" tint="-0.24994659260841701"/>
        </patternFill>
      </fill>
    </dxf>
  </dxfs>
  <tableStyles count="0" defaultTableStyle="TableStyleMedium2" defaultPivotStyle="PivotStyleLight16"/>
  <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Radio" firstButton="1" fmlaLink="$A$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8</xdr:col>
      <xdr:colOff>210159</xdr:colOff>
      <xdr:row>0</xdr:row>
      <xdr:rowOff>16521</xdr:rowOff>
    </xdr:from>
    <xdr:to>
      <xdr:col>10</xdr:col>
      <xdr:colOff>1045732</xdr:colOff>
      <xdr:row>2</xdr:row>
      <xdr:rowOff>206509</xdr:rowOff>
    </xdr:to>
    <xdr:sp macro="" textlink="">
      <xdr:nvSpPr>
        <xdr:cNvPr id="2" name="文本框 1">
          <a:extLst>
            <a:ext uri="{FF2B5EF4-FFF2-40B4-BE49-F238E27FC236}">
              <a16:creationId xmlns:a16="http://schemas.microsoft.com/office/drawing/2014/main" id="{00000000-0008-0000-0300-000002000000}"/>
            </a:ext>
          </a:extLst>
        </xdr:cNvPr>
        <xdr:cNvSpPr txBox="1"/>
      </xdr:nvSpPr>
      <xdr:spPr>
        <a:xfrm>
          <a:off x="9415119" y="16521"/>
          <a:ext cx="3136813" cy="6929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800"/>
            <a:t>在</a:t>
          </a:r>
          <a:r>
            <a:rPr lang="en-US" altLang="zh-CN" sz="1800"/>
            <a:t>K</a:t>
          </a:r>
          <a:r>
            <a:rPr lang="zh-CN" altLang="en-US" sz="1800"/>
            <a:t>列</a:t>
          </a:r>
          <a:r>
            <a:rPr lang="zh-CN" altLang="zh-CN" sz="1800">
              <a:solidFill>
                <a:schemeClr val="dk1"/>
              </a:solidFill>
              <a:effectLst/>
              <a:latin typeface="+mn-lt"/>
              <a:ea typeface="+mn-ea"/>
              <a:cs typeface="+mn-cs"/>
            </a:rPr>
            <a:t>自动填写填表日期</a:t>
          </a:r>
          <a:endParaRPr lang="zh-CN" alt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220025</xdr:colOff>
      <xdr:row>26</xdr:row>
      <xdr:rowOff>219636</xdr:rowOff>
    </xdr:from>
    <xdr:to>
      <xdr:col>44</xdr:col>
      <xdr:colOff>855070</xdr:colOff>
      <xdr:row>44</xdr:row>
      <xdr:rowOff>102392</xdr:rowOff>
    </xdr:to>
    <xdr:pic>
      <xdr:nvPicPr>
        <xdr:cNvPr id="3" name="图片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9883978" y="8924365"/>
          <a:ext cx="11419586" cy="5853251"/>
        </a:xfrm>
        <a:prstGeom prst="rect">
          <a:avLst/>
        </a:prstGeom>
      </xdr:spPr>
    </xdr:pic>
    <xdr:clientData/>
  </xdr:twoCellAnchor>
  <xdr:twoCellAnchor editAs="oneCell">
    <xdr:from>
      <xdr:col>18</xdr:col>
      <xdr:colOff>101563</xdr:colOff>
      <xdr:row>29</xdr:row>
      <xdr:rowOff>216175</xdr:rowOff>
    </xdr:from>
    <xdr:to>
      <xdr:col>42</xdr:col>
      <xdr:colOff>190656</xdr:colOff>
      <xdr:row>47</xdr:row>
      <xdr:rowOff>96178</xdr:rowOff>
    </xdr:to>
    <xdr:pic>
      <xdr:nvPicPr>
        <xdr:cNvPr id="4" name="图片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6825092" y="9915987"/>
          <a:ext cx="11411517" cy="58504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161925</xdr:colOff>
      <xdr:row>42</xdr:row>
      <xdr:rowOff>0</xdr:rowOff>
    </xdr:from>
    <xdr:to>
      <xdr:col>15</xdr:col>
      <xdr:colOff>600074</xdr:colOff>
      <xdr:row>46</xdr:row>
      <xdr:rowOff>198192</xdr:rowOff>
    </xdr:to>
    <xdr:pic>
      <xdr:nvPicPr>
        <xdr:cNvPr id="3" name="图片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0629900" y="0"/>
          <a:ext cx="1809750" cy="1631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306016</xdr:colOff>
      <xdr:row>18</xdr:row>
      <xdr:rowOff>125313</xdr:rowOff>
    </xdr:from>
    <xdr:to>
      <xdr:col>8</xdr:col>
      <xdr:colOff>320423</xdr:colOff>
      <xdr:row>28</xdr:row>
      <xdr:rowOff>132997</xdr:rowOff>
    </xdr:to>
    <xdr:pic>
      <xdr:nvPicPr>
        <xdr:cNvPr id="2" name="图片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6156" y="8766393"/>
          <a:ext cx="10484287" cy="480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1658020</xdr:colOff>
      <xdr:row>18</xdr:row>
      <xdr:rowOff>129540</xdr:rowOff>
    </xdr:from>
    <xdr:to>
      <xdr:col>11</xdr:col>
      <xdr:colOff>57884</xdr:colOff>
      <xdr:row>37</xdr:row>
      <xdr:rowOff>121344</xdr:rowOff>
    </xdr:to>
    <xdr:pic>
      <xdr:nvPicPr>
        <xdr:cNvPr id="5" name="图片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7380" y="4389120"/>
          <a:ext cx="6096064" cy="3329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411480</xdr:colOff>
          <xdr:row>1</xdr:row>
          <xdr:rowOff>91440</xdr:rowOff>
        </xdr:from>
        <xdr:to>
          <xdr:col>0</xdr:col>
          <xdr:colOff>1173480</xdr:colOff>
          <xdr:row>2</xdr:row>
          <xdr:rowOff>83820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D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日报</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411480</xdr:colOff>
          <xdr:row>2</xdr:row>
          <xdr:rowOff>160020</xdr:rowOff>
        </xdr:from>
        <xdr:to>
          <xdr:col>0</xdr:col>
          <xdr:colOff>1173480</xdr:colOff>
          <xdr:row>3</xdr:row>
          <xdr:rowOff>152400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D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周报</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411480</xdr:colOff>
          <xdr:row>3</xdr:row>
          <xdr:rowOff>228600</xdr:rowOff>
        </xdr:from>
        <xdr:to>
          <xdr:col>0</xdr:col>
          <xdr:colOff>1173480</xdr:colOff>
          <xdr:row>4</xdr:row>
          <xdr:rowOff>220980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D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zh-CN" altLang="en-US" sz="900" b="0" i="0" u="none" strike="noStrike" baseline="0">
                  <a:solidFill>
                    <a:srgbClr val="000000"/>
                  </a:solidFill>
                  <a:latin typeface="Microsoft YaHei UI"/>
                  <a:ea typeface="Microsoft YaHei UI"/>
                </a:rPr>
                <a:t>月报</a:t>
              </a:r>
            </a:p>
          </xdr:txBody>
        </xdr:sp>
        <xdr:clientData/>
      </xdr:twoCellAnchor>
    </mc:Choice>
    <mc:Fallback/>
  </mc:AlternateContent>
</xdr:wsDr>
</file>

<file path=xl/theme/theme1.xml><?xml version="1.0" encoding="utf-8"?>
<a:theme xmlns:a="http://schemas.openxmlformats.org/drawingml/2006/main" name="卡其色主题">
  <a:themeElements>
    <a:clrScheme name="蓝色暖调">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思源黑体">
      <a:majorFont>
        <a:latin typeface="思源黑体 CN Light"/>
        <a:ea typeface="思源黑体 CN Regular"/>
        <a:cs typeface=""/>
      </a:majorFont>
      <a:minorFont>
        <a:latin typeface="思源黑体 CN Light"/>
        <a:ea typeface="思源黑体 CN Regular"/>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B442-25D2-4BB0-A8F1-A62BA89A81C4}">
  <dimension ref="A1:P26"/>
  <sheetViews>
    <sheetView showGridLines="0" topLeftCell="C4" zoomScale="130" zoomScaleNormal="130" workbookViewId="0">
      <selection activeCell="F17" sqref="F17"/>
    </sheetView>
  </sheetViews>
  <sheetFormatPr defaultRowHeight="15.6"/>
  <cols>
    <col min="1" max="2" width="11.5" style="36" bestFit="1" customWidth="1"/>
    <col min="3" max="4" width="8.796875" style="36"/>
    <col min="5" max="5" width="12.59765625" style="36" customWidth="1"/>
    <col min="6" max="6" width="8.796875" style="36"/>
    <col min="7" max="7" width="13" style="36" customWidth="1"/>
    <col min="8" max="8" width="8.796875" style="36"/>
    <col min="9" max="9" width="15.5" style="36" customWidth="1"/>
    <col min="10" max="10" width="8.796875" style="36"/>
    <col min="11" max="11" width="11.5" style="36" bestFit="1" customWidth="1"/>
    <col min="12" max="16384" width="8.796875" style="36"/>
  </cols>
  <sheetData>
    <row r="1" spans="1:16" ht="32.4">
      <c r="A1" s="37" t="s">
        <v>117</v>
      </c>
    </row>
    <row r="3" spans="1:16">
      <c r="A3" s="36" t="s">
        <v>106</v>
      </c>
    </row>
    <row r="4" spans="1:16" ht="16.2" thickBot="1">
      <c r="B4" s="36" t="s">
        <v>4318</v>
      </c>
    </row>
    <row r="5" spans="1:16" ht="18" thickTop="1">
      <c r="A5" s="47" t="s">
        <v>1</v>
      </c>
      <c r="B5" s="39"/>
      <c r="C5" s="39"/>
      <c r="D5" s="39"/>
      <c r="E5" s="39"/>
      <c r="F5" s="39"/>
      <c r="G5" s="39"/>
      <c r="H5" s="39"/>
      <c r="I5" s="38"/>
      <c r="J5" s="48" t="s">
        <v>118</v>
      </c>
      <c r="K5" s="39"/>
      <c r="L5" s="39"/>
      <c r="M5" s="39"/>
      <c r="N5" s="39"/>
      <c r="O5" s="39"/>
      <c r="P5" s="40"/>
    </row>
    <row r="6" spans="1:16">
      <c r="A6" s="41"/>
      <c r="B6" s="42" t="s">
        <v>107</v>
      </c>
      <c r="C6" s="42"/>
      <c r="D6" s="42"/>
      <c r="E6" s="42"/>
      <c r="F6" s="42"/>
      <c r="G6" s="42"/>
      <c r="H6" s="42"/>
      <c r="I6" s="41"/>
      <c r="J6" s="42"/>
      <c r="K6" s="42" t="s">
        <v>111</v>
      </c>
      <c r="L6" s="42"/>
      <c r="M6" s="42"/>
      <c r="N6" s="42"/>
      <c r="O6" s="42"/>
      <c r="P6" s="43"/>
    </row>
    <row r="7" spans="1:16">
      <c r="A7" s="41"/>
      <c r="B7" s="42" t="s">
        <v>108</v>
      </c>
      <c r="C7" s="42"/>
      <c r="D7" s="42"/>
      <c r="E7" s="42"/>
      <c r="F7" s="42"/>
      <c r="G7" s="42"/>
      <c r="H7" s="42"/>
      <c r="I7" s="41"/>
      <c r="J7" s="42"/>
      <c r="K7" s="42" t="s">
        <v>112</v>
      </c>
      <c r="L7" s="42"/>
      <c r="M7" s="42"/>
      <c r="N7" s="42"/>
      <c r="O7" s="42"/>
      <c r="P7" s="43"/>
    </row>
    <row r="8" spans="1:16">
      <c r="A8" s="41"/>
      <c r="B8" s="42" t="s">
        <v>109</v>
      </c>
      <c r="C8" s="42"/>
      <c r="D8" s="42"/>
      <c r="E8" s="42"/>
      <c r="F8" s="42"/>
      <c r="G8" s="42"/>
      <c r="H8" s="42"/>
      <c r="I8" s="41"/>
      <c r="J8" s="42"/>
      <c r="K8" s="42" t="s">
        <v>113</v>
      </c>
      <c r="L8" s="42"/>
      <c r="M8" s="42"/>
      <c r="N8" s="42"/>
      <c r="O8" s="42"/>
      <c r="P8" s="43"/>
    </row>
    <row r="9" spans="1:16">
      <c r="A9" s="41"/>
      <c r="B9" s="54" t="s">
        <v>4319</v>
      </c>
      <c r="C9" s="54"/>
      <c r="D9" s="54"/>
      <c r="E9" s="54"/>
      <c r="F9" s="42"/>
      <c r="G9" s="42"/>
      <c r="H9" s="42"/>
      <c r="I9" s="41"/>
      <c r="J9" s="42"/>
      <c r="K9" s="42" t="s">
        <v>114</v>
      </c>
      <c r="L9" s="42"/>
      <c r="M9" s="42"/>
      <c r="N9" s="42"/>
      <c r="O9" s="42"/>
      <c r="P9" s="43"/>
    </row>
    <row r="10" spans="1:16">
      <c r="A10" s="41"/>
      <c r="B10" s="42" t="s">
        <v>110</v>
      </c>
      <c r="C10" s="42"/>
      <c r="D10" s="42"/>
      <c r="E10" s="42"/>
      <c r="F10" s="42"/>
      <c r="G10" s="42"/>
      <c r="H10" s="42"/>
      <c r="I10" s="41"/>
      <c r="J10" s="42"/>
      <c r="K10" s="42" t="s">
        <v>115</v>
      </c>
      <c r="L10" s="42"/>
      <c r="M10" s="42"/>
      <c r="N10" s="42"/>
      <c r="O10" s="42"/>
      <c r="P10" s="43"/>
    </row>
    <row r="11" spans="1:16" ht="16.2" thickBot="1">
      <c r="A11" s="44"/>
      <c r="B11" s="45"/>
      <c r="C11" s="45"/>
      <c r="D11" s="45"/>
      <c r="E11" s="45"/>
      <c r="F11" s="45"/>
      <c r="G11" s="45"/>
      <c r="H11" s="45"/>
      <c r="I11" s="44"/>
      <c r="J11" s="45"/>
      <c r="K11" s="45" t="s">
        <v>116</v>
      </c>
      <c r="L11" s="45"/>
      <c r="M11" s="45"/>
      <c r="N11" s="45"/>
      <c r="O11" s="45"/>
      <c r="P11" s="46"/>
    </row>
    <row r="12" spans="1:16" ht="16.2" thickTop="1"/>
    <row r="13" spans="1:16">
      <c r="A13" s="36" t="s">
        <v>4322</v>
      </c>
      <c r="I13" s="36" t="s">
        <v>4328</v>
      </c>
    </row>
    <row r="14" spans="1:16">
      <c r="A14" s="7" t="s">
        <v>4323</v>
      </c>
      <c r="B14" s="7" t="s">
        <v>4324</v>
      </c>
      <c r="I14" s="7" t="s">
        <v>4325</v>
      </c>
      <c r="J14" s="7" t="s">
        <v>4326</v>
      </c>
      <c r="K14" s="7" t="s">
        <v>4327</v>
      </c>
    </row>
    <row r="15" spans="1:16" ht="19.2">
      <c r="A15" s="119">
        <v>1</v>
      </c>
      <c r="B15" s="49">
        <v>1</v>
      </c>
      <c r="I15" s="120">
        <v>0.35416666666666669</v>
      </c>
      <c r="J15" s="121">
        <f>8.5/24</f>
        <v>0.35416666666666669</v>
      </c>
      <c r="K15" s="120">
        <f>8.5/24</f>
        <v>0.35416666666666669</v>
      </c>
    </row>
    <row r="16" spans="1:16" ht="19.2">
      <c r="A16" s="119">
        <v>100</v>
      </c>
      <c r="B16" s="49">
        <v>100</v>
      </c>
      <c r="I16" s="120">
        <v>0.5</v>
      </c>
      <c r="J16" s="121">
        <v>0.5</v>
      </c>
      <c r="K16" s="120">
        <v>0.5</v>
      </c>
    </row>
    <row r="17" spans="1:13" ht="19.2">
      <c r="A17" s="119">
        <v>1000</v>
      </c>
      <c r="B17" s="49">
        <v>1000</v>
      </c>
      <c r="I17" s="120">
        <v>0.625</v>
      </c>
      <c r="J17" s="121">
        <f>15/24</f>
        <v>0.625</v>
      </c>
      <c r="K17" s="120">
        <f>15/24</f>
        <v>0.625</v>
      </c>
    </row>
    <row r="18" spans="1:13" ht="19.2">
      <c r="A18" s="119">
        <v>10000</v>
      </c>
      <c r="B18" s="49">
        <v>10000</v>
      </c>
      <c r="I18" s="120">
        <v>0.83333333333333337</v>
      </c>
      <c r="J18" s="121">
        <f>20/24</f>
        <v>0.83333333333333337</v>
      </c>
      <c r="K18" s="120">
        <f>20/24</f>
        <v>0.83333333333333337</v>
      </c>
    </row>
    <row r="19" spans="1:13">
      <c r="A19" s="119">
        <v>20000</v>
      </c>
      <c r="B19" s="49">
        <v>20000</v>
      </c>
    </row>
    <row r="20" spans="1:13">
      <c r="A20" s="119">
        <v>30000</v>
      </c>
      <c r="B20" s="49">
        <v>30000</v>
      </c>
    </row>
    <row r="21" spans="1:13">
      <c r="A21" s="119">
        <v>40000</v>
      </c>
      <c r="B21" s="49">
        <v>40000</v>
      </c>
      <c r="I21" s="7" t="s">
        <v>304</v>
      </c>
      <c r="J21" s="118" t="s">
        <v>4320</v>
      </c>
      <c r="K21" s="118" t="s">
        <v>4321</v>
      </c>
      <c r="M21" s="36" t="s">
        <v>303</v>
      </c>
    </row>
    <row r="22" spans="1:13">
      <c r="A22" s="119">
        <v>44386</v>
      </c>
      <c r="B22" s="49">
        <v>44386</v>
      </c>
      <c r="I22" s="117">
        <v>0.34027777777777773</v>
      </c>
      <c r="J22" s="36" t="str">
        <f>IF(I22&gt;"8:30","迟到","")</f>
        <v/>
      </c>
      <c r="K22" s="36" t="str">
        <f>IF(I22&gt;(8.5/24),"迟到","")</f>
        <v/>
      </c>
    </row>
    <row r="23" spans="1:13">
      <c r="A23" s="119">
        <v>44387</v>
      </c>
      <c r="B23" s="49">
        <v>44387</v>
      </c>
      <c r="I23" s="117">
        <v>0.34097222222222223</v>
      </c>
      <c r="J23" s="36" t="str">
        <f t="shared" ref="J23:J26" si="0">IF(I23&gt;"8:30","迟到","")</f>
        <v/>
      </c>
      <c r="K23" s="36" t="str">
        <f>IF(I23&gt;(8.5/24),"迟到","")</f>
        <v/>
      </c>
    </row>
    <row r="24" spans="1:13">
      <c r="A24" s="119">
        <v>44388</v>
      </c>
      <c r="B24" s="49">
        <v>44388</v>
      </c>
      <c r="I24" s="117">
        <v>0.35416666666666669</v>
      </c>
      <c r="J24" s="36" t="str">
        <f t="shared" si="0"/>
        <v/>
      </c>
      <c r="K24" s="36" t="str">
        <f>IF(I24&gt;(8.5/24),"迟到","")</f>
        <v/>
      </c>
    </row>
    <row r="25" spans="1:13">
      <c r="I25" s="117">
        <v>0.35486111111111113</v>
      </c>
      <c r="J25" s="36" t="str">
        <f t="shared" si="0"/>
        <v/>
      </c>
      <c r="K25" s="36" t="str">
        <f>IF(I25&gt;(8.5/24),"迟到","")</f>
        <v>迟到</v>
      </c>
    </row>
    <row r="26" spans="1:13">
      <c r="I26" s="117">
        <v>0.3576388888888889</v>
      </c>
      <c r="J26" s="36" t="str">
        <f t="shared" si="0"/>
        <v/>
      </c>
      <c r="K26" s="36" t="str">
        <f>IF(I26&gt;(8.5/24),"迟到","")</f>
        <v>迟到</v>
      </c>
    </row>
  </sheetData>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FE4F-2423-4DD5-B0C4-19CE6EF5C280}">
  <sheetPr>
    <tabColor rgb="FFFF0000"/>
  </sheetPr>
  <dimension ref="A1:I12"/>
  <sheetViews>
    <sheetView showGridLines="0" workbookViewId="0">
      <selection activeCell="D2" sqref="D2"/>
    </sheetView>
  </sheetViews>
  <sheetFormatPr defaultRowHeight="19.2"/>
  <cols>
    <col min="1" max="1" width="12.296875" style="94" customWidth="1"/>
    <col min="2" max="2" width="3.796875" style="94" customWidth="1"/>
    <col min="3" max="3" width="29.69921875" style="94" customWidth="1"/>
    <col min="4" max="4" width="16.19921875" style="94" customWidth="1"/>
    <col min="5" max="5" width="16.3984375" style="94" customWidth="1"/>
    <col min="6" max="6" width="11.3984375" style="94" customWidth="1"/>
  </cols>
  <sheetData>
    <row r="1" spans="1:9" ht="25.8">
      <c r="A1" s="99" t="s">
        <v>289</v>
      </c>
      <c r="C1" s="99" t="s">
        <v>290</v>
      </c>
      <c r="D1" s="99" t="s">
        <v>291</v>
      </c>
      <c r="E1" s="99" t="s">
        <v>4360</v>
      </c>
      <c r="I1" s="102"/>
    </row>
    <row r="2" spans="1:9">
      <c r="A2" s="95">
        <f ca="1">TODAY()</f>
        <v>44397</v>
      </c>
      <c r="C2" s="96" t="s">
        <v>292</v>
      </c>
      <c r="D2" s="100">
        <f ca="1">YEAR(A2)</f>
        <v>2021</v>
      </c>
      <c r="E2" s="96">
        <v>2021</v>
      </c>
      <c r="F2" s="94" t="str">
        <f ca="1">_xlfn.FORMULATEXT(D2)</f>
        <v>=YEAR(A2)</v>
      </c>
    </row>
    <row r="3" spans="1:9">
      <c r="A3" s="146"/>
      <c r="C3" s="96" t="s">
        <v>293</v>
      </c>
      <c r="D3" s="100">
        <f ca="1">MONTH(A2)</f>
        <v>7</v>
      </c>
      <c r="E3" s="96">
        <v>7</v>
      </c>
      <c r="F3" s="94" t="str">
        <f t="shared" ref="F3:F12" ca="1" si="0">_xlfn.FORMULATEXT(D3)</f>
        <v>=MONTH(A2)</v>
      </c>
    </row>
    <row r="4" spans="1:9" ht="20.399999999999999">
      <c r="A4" s="97"/>
      <c r="B4" s="97"/>
      <c r="C4" s="96" t="s">
        <v>294</v>
      </c>
      <c r="D4" s="100">
        <f ca="1">DAY(A2)</f>
        <v>20</v>
      </c>
      <c r="E4" s="96">
        <v>11</v>
      </c>
      <c r="F4" s="94" t="str">
        <f t="shared" ca="1" si="0"/>
        <v>=DAY(A2)</v>
      </c>
    </row>
    <row r="5" spans="1:9">
      <c r="C5" s="96" t="s">
        <v>295</v>
      </c>
      <c r="D5" s="100">
        <f ca="1">WEEKNUM(A2)</f>
        <v>30</v>
      </c>
      <c r="E5" s="96">
        <v>28</v>
      </c>
      <c r="F5" s="94" t="str">
        <f t="shared" ca="1" si="0"/>
        <v>=WEEKNUM(A2)</v>
      </c>
    </row>
    <row r="6" spans="1:9">
      <c r="C6" s="96" t="s">
        <v>296</v>
      </c>
      <c r="D6" s="145">
        <f ca="1">A2-"1/1"+1</f>
        <v>201</v>
      </c>
      <c r="E6" s="96">
        <v>192</v>
      </c>
      <c r="F6" s="94" t="str">
        <f t="shared" ca="1" si="0"/>
        <v>=A2-"1/1"+1</v>
      </c>
    </row>
    <row r="7" spans="1:9">
      <c r="C7" s="96" t="s">
        <v>297</v>
      </c>
      <c r="D7" s="100">
        <f ca="1">DAY(EOMONTH(A2,0))</f>
        <v>31</v>
      </c>
      <c r="E7" s="96">
        <v>31</v>
      </c>
      <c r="F7" s="94" t="str">
        <f t="shared" ca="1" si="0"/>
        <v>=DAY(EOMONTH(A2,0))</v>
      </c>
    </row>
    <row r="8" spans="1:9">
      <c r="C8" s="96" t="s">
        <v>298</v>
      </c>
      <c r="D8" s="101">
        <f ca="1">EOMONTH(A2,-1)+1</f>
        <v>44378</v>
      </c>
      <c r="E8" s="95">
        <v>44378</v>
      </c>
      <c r="F8" s="94" t="str">
        <f t="shared" ca="1" si="0"/>
        <v>=EOMONTH(A2,-1)+1</v>
      </c>
    </row>
    <row r="9" spans="1:9">
      <c r="C9" s="96" t="s">
        <v>299</v>
      </c>
      <c r="D9" s="101">
        <f ca="1">EOMONTH(A2,0)</f>
        <v>44408</v>
      </c>
      <c r="E9" s="95">
        <v>44408</v>
      </c>
      <c r="F9" s="94" t="str">
        <f t="shared" ca="1" si="0"/>
        <v>=EOMONTH(A2,0)</v>
      </c>
    </row>
    <row r="10" spans="1:9">
      <c r="C10" s="96" t="s">
        <v>300</v>
      </c>
      <c r="D10" s="145">
        <f ca="1">EOMONTH(A2,0)-A2</f>
        <v>11</v>
      </c>
      <c r="E10" s="96">
        <v>20</v>
      </c>
      <c r="F10" s="94" t="str">
        <f t="shared" ca="1" si="0"/>
        <v>=EOMONTH(A2,0)-A2</v>
      </c>
    </row>
    <row r="11" spans="1:9" ht="20.399999999999999">
      <c r="A11" s="98"/>
      <c r="B11" s="98"/>
      <c r="C11" s="96" t="s">
        <v>301</v>
      </c>
      <c r="D11" s="100">
        <f ca="1">DAY(EOMONTH(A2,-1))</f>
        <v>30</v>
      </c>
      <c r="E11" s="96">
        <v>30</v>
      </c>
      <c r="F11" s="94" t="str">
        <f t="shared" ca="1" si="0"/>
        <v>=DAY(EOMONTH(A2,-1))</v>
      </c>
    </row>
    <row r="12" spans="1:9">
      <c r="C12" s="96" t="s">
        <v>302</v>
      </c>
      <c r="D12" s="100">
        <f ca="1">DAY(EOMONTH(A2,1))</f>
        <v>31</v>
      </c>
      <c r="E12" s="96">
        <v>31</v>
      </c>
      <c r="F12" s="94" t="str">
        <f t="shared" ca="1" si="0"/>
        <v>=DAY(EOMONTH(A2,1))</v>
      </c>
    </row>
  </sheetData>
  <phoneticPr fontId="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9C3A-9918-47D5-9E8C-DEE5C8E5244A}">
  <dimension ref="A1:P29"/>
  <sheetViews>
    <sheetView showGridLines="0" topLeftCell="A4" workbookViewId="0">
      <selection activeCell="J29" sqref="J29"/>
    </sheetView>
  </sheetViews>
  <sheetFormatPr defaultRowHeight="15.6"/>
  <cols>
    <col min="1" max="1" width="13" style="153" customWidth="1"/>
    <col min="2" max="2" width="33.3984375" style="153" customWidth="1"/>
    <col min="3" max="3" width="11.296875" style="153" customWidth="1"/>
    <col min="4" max="7" width="8.796875" style="153"/>
    <col min="8" max="8" width="13.19921875" style="153" customWidth="1"/>
    <col min="9" max="14" width="8.796875" style="153"/>
    <col min="15" max="15" width="11.8984375" style="153" bestFit="1" customWidth="1"/>
    <col min="16" max="16" width="10" style="153" bestFit="1" customWidth="1"/>
    <col min="17" max="16384" width="8.796875" style="153"/>
  </cols>
  <sheetData>
    <row r="1" spans="1:10" s="36" customFormat="1">
      <c r="A1" s="51" t="s">
        <v>192</v>
      </c>
      <c r="B1" s="36" t="s">
        <v>168</v>
      </c>
      <c r="G1" s="36" t="s">
        <v>169</v>
      </c>
    </row>
    <row r="2" spans="1:10" s="36" customFormat="1">
      <c r="B2" s="36" t="s">
        <v>170</v>
      </c>
    </row>
    <row r="3" spans="1:10" s="36" customFormat="1">
      <c r="B3" s="36" t="s">
        <v>171</v>
      </c>
      <c r="C3" s="36" t="s">
        <v>172</v>
      </c>
    </row>
    <row r="4" spans="1:10" s="36" customFormat="1">
      <c r="C4" s="36" t="s">
        <v>173</v>
      </c>
    </row>
    <row r="5" spans="1:10" s="36" customFormat="1">
      <c r="C5" s="36" t="s">
        <v>174</v>
      </c>
    </row>
    <row r="6" spans="1:10" s="36" customFormat="1">
      <c r="C6" s="36" t="s">
        <v>175</v>
      </c>
    </row>
    <row r="7" spans="1:10" s="36" customFormat="1">
      <c r="C7" s="36" t="s">
        <v>176</v>
      </c>
    </row>
    <row r="8" spans="1:10" s="36" customFormat="1">
      <c r="C8" s="36" t="s">
        <v>177</v>
      </c>
    </row>
    <row r="9" spans="1:10" s="55" customFormat="1" ht="25.65" customHeight="1" thickBot="1">
      <c r="A9" s="56"/>
      <c r="C9" s="55" t="s">
        <v>193</v>
      </c>
    </row>
    <row r="10" spans="1:10" ht="16.2" thickTop="1"/>
    <row r="11" spans="1:10">
      <c r="B11" s="154" t="s">
        <v>4364</v>
      </c>
      <c r="C11" s="154" t="s">
        <v>4365</v>
      </c>
      <c r="G11" s="153" t="s">
        <v>97</v>
      </c>
    </row>
    <row r="12" spans="1:10">
      <c r="B12" s="155">
        <v>42264</v>
      </c>
      <c r="C12" s="155">
        <v>44378</v>
      </c>
    </row>
    <row r="13" spans="1:10">
      <c r="G13" s="156" t="s">
        <v>68</v>
      </c>
      <c r="H13" s="157" t="s">
        <v>96</v>
      </c>
      <c r="I13" s="158" t="s">
        <v>98</v>
      </c>
    </row>
    <row r="14" spans="1:10">
      <c r="B14" s="159" t="s">
        <v>4366</v>
      </c>
      <c r="C14" s="160">
        <f>DATEDIF(B12,C12,"D")</f>
        <v>2114</v>
      </c>
      <c r="G14" s="159" t="s">
        <v>42</v>
      </c>
      <c r="H14" s="161">
        <v>39539</v>
      </c>
      <c r="I14" s="162">
        <f>MIN(100000,DATEDIF(H14,"2021/1/1","Y")*10000)</f>
        <v>100000</v>
      </c>
      <c r="J14" s="153" t="str">
        <f ca="1">_xlfn.FORMULATEXT(I14)</f>
        <v>=MIN(100000,DATEDIF(H14,"2021/1/1","Y")*10000)</v>
      </c>
    </row>
    <row r="15" spans="1:10">
      <c r="B15" s="159" t="s">
        <v>4367</v>
      </c>
      <c r="C15" s="160">
        <f>DATEDIF(B12,C12,"M")</f>
        <v>69</v>
      </c>
      <c r="G15" s="159" t="s">
        <v>44</v>
      </c>
      <c r="H15" s="161">
        <v>40335</v>
      </c>
      <c r="I15" s="162">
        <f t="shared" ref="I15:I19" si="0">MIN(100000,DATEDIF(H15,"2021/1/1","Y")*10000)</f>
        <v>100000</v>
      </c>
      <c r="J15" s="153" t="str">
        <f t="shared" ref="J15:J19" ca="1" si="1">_xlfn.FORMULATEXT(I15)</f>
        <v>=MIN(100000,DATEDIF(H15,"2021/1/1","Y")*10000)</v>
      </c>
    </row>
    <row r="16" spans="1:10">
      <c r="B16" s="159" t="s">
        <v>4368</v>
      </c>
      <c r="C16" s="160">
        <f>DATEDIF(B12,C12,"Y")</f>
        <v>5</v>
      </c>
      <c r="G16" s="159" t="s">
        <v>43</v>
      </c>
      <c r="H16" s="161">
        <v>41035</v>
      </c>
      <c r="I16" s="162">
        <f t="shared" si="0"/>
        <v>80000</v>
      </c>
      <c r="J16" s="153" t="str">
        <f t="shared" ca="1" si="1"/>
        <v>=MIN(100000,DATEDIF(H16,"2021/1/1","Y")*10000)</v>
      </c>
    </row>
    <row r="17" spans="2:16">
      <c r="B17" s="159" t="s">
        <v>4369</v>
      </c>
      <c r="C17" s="160"/>
      <c r="G17" s="159" t="s">
        <v>45</v>
      </c>
      <c r="H17" s="161">
        <v>42222</v>
      </c>
      <c r="I17" s="162">
        <f t="shared" si="0"/>
        <v>50000</v>
      </c>
      <c r="J17" s="153" t="str">
        <f t="shared" ca="1" si="1"/>
        <v>=MIN(100000,DATEDIF(H17,"2021/1/1","Y")*10000)</v>
      </c>
    </row>
    <row r="18" spans="2:16">
      <c r="B18" s="159" t="s">
        <v>4370</v>
      </c>
      <c r="C18" s="160"/>
      <c r="G18" s="159" t="s">
        <v>41</v>
      </c>
      <c r="H18" s="161">
        <v>42406</v>
      </c>
      <c r="I18" s="162">
        <f t="shared" si="0"/>
        <v>40000</v>
      </c>
      <c r="J18" s="153" t="str">
        <f t="shared" ca="1" si="1"/>
        <v>=MIN(100000,DATEDIF(H18,"2021/1/1","Y")*10000)</v>
      </c>
    </row>
    <row r="19" spans="2:16">
      <c r="B19" s="159" t="s">
        <v>4371</v>
      </c>
      <c r="C19" s="160"/>
      <c r="G19" s="159" t="s">
        <v>46</v>
      </c>
      <c r="H19" s="161">
        <v>43831</v>
      </c>
      <c r="I19" s="162">
        <f t="shared" si="0"/>
        <v>10000</v>
      </c>
      <c r="J19" s="153" t="str">
        <f t="shared" ca="1" si="1"/>
        <v>=MIN(100000,DATEDIF(H19,"2021/1/1","Y")*10000)</v>
      </c>
    </row>
    <row r="23" spans="2:16">
      <c r="C23" s="153" t="s">
        <v>4378</v>
      </c>
      <c r="G23" s="156" t="s">
        <v>68</v>
      </c>
      <c r="H23" s="157" t="s">
        <v>96</v>
      </c>
      <c r="I23" s="158" t="s">
        <v>4377</v>
      </c>
    </row>
    <row r="24" spans="2:16">
      <c r="C24" s="153" t="s">
        <v>4379</v>
      </c>
      <c r="G24" s="159" t="s">
        <v>42</v>
      </c>
      <c r="H24" s="161">
        <v>39539</v>
      </c>
      <c r="I24" s="162"/>
    </row>
    <row r="25" spans="2:16">
      <c r="C25" s="153" t="s">
        <v>4380</v>
      </c>
      <c r="G25" s="159" t="s">
        <v>44</v>
      </c>
      <c r="H25" s="161">
        <v>40335</v>
      </c>
      <c r="I25" s="162"/>
    </row>
    <row r="26" spans="2:16">
      <c r="C26" s="153" t="s">
        <v>4381</v>
      </c>
      <c r="G26" s="159" t="s">
        <v>43</v>
      </c>
      <c r="H26" s="161">
        <v>41035</v>
      </c>
      <c r="I26" s="162"/>
      <c r="P26" s="163"/>
    </row>
    <row r="27" spans="2:16" ht="16.5" customHeight="1">
      <c r="C27" s="153" t="s">
        <v>4382</v>
      </c>
      <c r="G27" s="159" t="s">
        <v>45</v>
      </c>
      <c r="H27" s="161">
        <v>42222</v>
      </c>
      <c r="I27" s="162"/>
    </row>
    <row r="28" spans="2:16">
      <c r="G28" s="159" t="s">
        <v>41</v>
      </c>
      <c r="H28" s="161">
        <v>42406</v>
      </c>
      <c r="I28" s="162"/>
    </row>
    <row r="29" spans="2:16">
      <c r="G29" s="159" t="s">
        <v>46</v>
      </c>
      <c r="H29" s="161">
        <v>43831</v>
      </c>
      <c r="I29" s="162"/>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BCD8-9BE0-4455-B5A2-ED4312A3C3EA}">
  <dimension ref="A1:O77"/>
  <sheetViews>
    <sheetView showGridLines="0" topLeftCell="B1" zoomScale="115" zoomScaleNormal="115" workbookViewId="0">
      <selection activeCell="D77" sqref="D77"/>
    </sheetView>
  </sheetViews>
  <sheetFormatPr defaultRowHeight="22.35" customHeight="1"/>
  <cols>
    <col min="1" max="1" width="26.19921875" customWidth="1"/>
    <col min="2" max="2" width="10.19921875" customWidth="1"/>
    <col min="3" max="3" width="18" bestFit="1" customWidth="1"/>
    <col min="4" max="4" width="17" customWidth="1"/>
    <col min="5" max="5" width="12.3984375" customWidth="1"/>
    <col min="7" max="7" width="10" bestFit="1" customWidth="1"/>
    <col min="8" max="8" width="14.3984375" customWidth="1"/>
    <col min="9" max="9" width="9.59765625" customWidth="1"/>
    <col min="10" max="10" width="13.59765625" customWidth="1"/>
    <col min="12" max="12" width="10" bestFit="1" customWidth="1"/>
  </cols>
  <sheetData>
    <row r="1" spans="1:8" s="36" customFormat="1" ht="22.35" customHeight="1">
      <c r="A1" s="51" t="s">
        <v>80</v>
      </c>
      <c r="C1" s="36" t="s">
        <v>195</v>
      </c>
      <c r="G1" s="36" t="s">
        <v>200</v>
      </c>
    </row>
    <row r="2" spans="1:8" s="36" customFormat="1" ht="22.35" customHeight="1">
      <c r="A2" s="51"/>
      <c r="C2" s="36" t="s">
        <v>201</v>
      </c>
      <c r="D2" s="36" t="s">
        <v>202</v>
      </c>
    </row>
    <row r="3" spans="1:8" s="36" customFormat="1" ht="22.35" customHeight="1">
      <c r="A3" s="51"/>
      <c r="C3" s="36" t="s">
        <v>203</v>
      </c>
      <c r="D3" s="36" t="s">
        <v>204</v>
      </c>
    </row>
    <row r="4" spans="1:8" s="36" customFormat="1" ht="22.35" customHeight="1">
      <c r="A4" s="51"/>
      <c r="C4" s="36" t="s">
        <v>205</v>
      </c>
      <c r="D4" s="36" t="s">
        <v>206</v>
      </c>
    </row>
    <row r="5" spans="1:8" s="36" customFormat="1" ht="22.35" customHeight="1">
      <c r="A5" s="51"/>
    </row>
    <row r="6" spans="1:8" s="36" customFormat="1" ht="22.35" customHeight="1">
      <c r="A6" s="51"/>
    </row>
    <row r="7" spans="1:8" s="36" customFormat="1" ht="22.35" customHeight="1">
      <c r="A7" s="51" t="s">
        <v>82</v>
      </c>
      <c r="C7" s="36" t="s">
        <v>196</v>
      </c>
      <c r="H7" s="36" t="s">
        <v>207</v>
      </c>
    </row>
    <row r="8" spans="1:8" s="36" customFormat="1" ht="22.35" customHeight="1">
      <c r="A8" s="51"/>
      <c r="C8" s="36" t="s">
        <v>201</v>
      </c>
      <c r="D8" s="62" t="s">
        <v>210</v>
      </c>
    </row>
    <row r="9" spans="1:8" s="36" customFormat="1" ht="22.35" customHeight="1">
      <c r="C9" s="36" t="s">
        <v>208</v>
      </c>
      <c r="D9" s="36" t="s">
        <v>211</v>
      </c>
    </row>
    <row r="10" spans="1:8" s="36" customFormat="1" ht="22.35" customHeight="1">
      <c r="C10" s="36" t="s">
        <v>209</v>
      </c>
      <c r="D10" s="36" t="s">
        <v>212</v>
      </c>
    </row>
    <row r="11" spans="1:8" s="36" customFormat="1" ht="22.35" customHeight="1">
      <c r="D11" s="36" t="s">
        <v>213</v>
      </c>
      <c r="E11" s="36" t="s">
        <v>214</v>
      </c>
    </row>
    <row r="12" spans="1:8" s="36" customFormat="1" ht="22.35" customHeight="1">
      <c r="D12" s="36" t="s">
        <v>149</v>
      </c>
      <c r="E12" s="36" t="s">
        <v>215</v>
      </c>
    </row>
    <row r="13" spans="1:8" s="36" customFormat="1" ht="22.35" customHeight="1">
      <c r="D13" s="36">
        <v>2</v>
      </c>
      <c r="E13" s="36" t="s">
        <v>216</v>
      </c>
    </row>
    <row r="14" spans="1:8" s="36" customFormat="1" ht="22.35" customHeight="1">
      <c r="D14" s="36">
        <v>3</v>
      </c>
      <c r="E14" s="36" t="s">
        <v>217</v>
      </c>
    </row>
    <row r="15" spans="1:8" s="36" customFormat="1" ht="22.35" customHeight="1">
      <c r="D15" s="36">
        <v>4</v>
      </c>
      <c r="E15" s="36" t="s">
        <v>218</v>
      </c>
    </row>
    <row r="16" spans="1:8" s="36" customFormat="1" ht="22.35" customHeight="1">
      <c r="D16" s="36">
        <v>5</v>
      </c>
      <c r="E16" s="36" t="s">
        <v>219</v>
      </c>
    </row>
    <row r="17" spans="1:9" s="36" customFormat="1" ht="22.35" customHeight="1">
      <c r="D17" s="36">
        <v>6</v>
      </c>
      <c r="E17" s="36" t="s">
        <v>220</v>
      </c>
    </row>
    <row r="18" spans="1:9" s="36" customFormat="1" ht="22.35" customHeight="1">
      <c r="D18" s="36">
        <v>7</v>
      </c>
      <c r="E18" s="36" t="s">
        <v>221</v>
      </c>
    </row>
    <row r="19" spans="1:9" s="36" customFormat="1" ht="22.35" customHeight="1">
      <c r="D19" s="36">
        <v>11</v>
      </c>
      <c r="E19" s="36" t="s">
        <v>222</v>
      </c>
    </row>
    <row r="20" spans="1:9" s="36" customFormat="1" ht="22.35" customHeight="1">
      <c r="D20" s="36">
        <v>12</v>
      </c>
      <c r="E20" s="36" t="s">
        <v>223</v>
      </c>
    </row>
    <row r="21" spans="1:9" s="36" customFormat="1" ht="22.35" customHeight="1">
      <c r="D21" s="36">
        <v>13</v>
      </c>
      <c r="E21" s="36" t="s">
        <v>224</v>
      </c>
    </row>
    <row r="22" spans="1:9" s="36" customFormat="1" ht="22.35" customHeight="1">
      <c r="D22" s="36">
        <v>14</v>
      </c>
      <c r="E22" s="36" t="s">
        <v>225</v>
      </c>
    </row>
    <row r="23" spans="1:9" s="36" customFormat="1" ht="22.35" customHeight="1">
      <c r="D23" s="36">
        <v>15</v>
      </c>
      <c r="E23" s="36" t="s">
        <v>226</v>
      </c>
    </row>
    <row r="24" spans="1:9" s="36" customFormat="1" ht="22.35" customHeight="1">
      <c r="D24" s="36">
        <v>16</v>
      </c>
      <c r="E24" s="36" t="s">
        <v>227</v>
      </c>
    </row>
    <row r="25" spans="1:9" s="36" customFormat="1" ht="22.35" customHeight="1">
      <c r="D25" s="36">
        <v>17</v>
      </c>
      <c r="E25" s="36" t="s">
        <v>228</v>
      </c>
    </row>
    <row r="26" spans="1:9" s="36" customFormat="1" ht="22.35" customHeight="1"/>
    <row r="27" spans="1:9" s="36" customFormat="1" ht="22.35" customHeight="1">
      <c r="A27" s="51" t="s">
        <v>85</v>
      </c>
      <c r="C27" s="36" t="s">
        <v>198</v>
      </c>
      <c r="I27" s="36" t="s">
        <v>238</v>
      </c>
    </row>
    <row r="28" spans="1:9" s="36" customFormat="1" ht="22.35" customHeight="1">
      <c r="A28" s="51"/>
    </row>
    <row r="29" spans="1:9" s="36" customFormat="1" ht="22.35" customHeight="1">
      <c r="A29" s="51" t="s">
        <v>87</v>
      </c>
      <c r="C29" s="36" t="s">
        <v>199</v>
      </c>
      <c r="I29" s="36" t="s">
        <v>239</v>
      </c>
    </row>
    <row r="30" spans="1:9" s="36" customFormat="1" ht="22.35" customHeight="1">
      <c r="A30" s="51"/>
    </row>
    <row r="31" spans="1:9" s="36" customFormat="1" ht="22.35" customHeight="1">
      <c r="A31" s="51" t="s">
        <v>88</v>
      </c>
      <c r="C31" s="36" t="s">
        <v>197</v>
      </c>
      <c r="I31" s="36" t="s">
        <v>229</v>
      </c>
    </row>
    <row r="32" spans="1:9" s="36" customFormat="1" ht="22.35" customHeight="1">
      <c r="C32" s="36" t="s">
        <v>230</v>
      </c>
      <c r="D32" s="36" t="s">
        <v>231</v>
      </c>
    </row>
    <row r="33" spans="1:15" s="36" customFormat="1" ht="22.35" customHeight="1">
      <c r="C33" s="36" t="s">
        <v>232</v>
      </c>
      <c r="D33" s="36" t="s">
        <v>233</v>
      </c>
    </row>
    <row r="34" spans="1:15" s="36" customFormat="1" ht="22.35" customHeight="1">
      <c r="C34" s="36" t="s">
        <v>234</v>
      </c>
      <c r="D34" s="36" t="s">
        <v>235</v>
      </c>
    </row>
    <row r="35" spans="1:15" s="36" customFormat="1" ht="22.35" customHeight="1">
      <c r="C35" s="36" t="s">
        <v>234</v>
      </c>
      <c r="D35" s="36" t="s">
        <v>236</v>
      </c>
    </row>
    <row r="36" spans="1:15" s="36" customFormat="1" ht="22.35" customHeight="1">
      <c r="C36" s="36" t="s">
        <v>237</v>
      </c>
      <c r="D36" s="36" t="s">
        <v>91</v>
      </c>
    </row>
    <row r="37" spans="1:15" s="36" customFormat="1" ht="22.35" customHeight="1">
      <c r="C37" s="36">
        <v>1</v>
      </c>
      <c r="D37" s="36" t="s">
        <v>92</v>
      </c>
    </row>
    <row r="38" spans="1:15" s="36" customFormat="1" ht="22.35" customHeight="1">
      <c r="C38" s="36">
        <v>2</v>
      </c>
      <c r="D38" s="36" t="s">
        <v>93</v>
      </c>
    </row>
    <row r="39" spans="1:15" s="36" customFormat="1" ht="22.35" customHeight="1">
      <c r="C39" s="36">
        <v>3</v>
      </c>
      <c r="D39" s="36" t="s">
        <v>94</v>
      </c>
    </row>
    <row r="40" spans="1:15" s="36" customFormat="1" ht="22.35" customHeight="1">
      <c r="C40" s="36">
        <v>4</v>
      </c>
      <c r="D40" s="36" t="s">
        <v>95</v>
      </c>
    </row>
    <row r="41" spans="1:15" s="57" customFormat="1" ht="25.65" customHeight="1" thickBot="1">
      <c r="A41" s="56"/>
      <c r="B41" s="55"/>
      <c r="C41" s="55"/>
      <c r="D41" s="55"/>
      <c r="E41" s="55"/>
      <c r="F41" s="55"/>
      <c r="G41" s="55"/>
      <c r="H41" s="55"/>
      <c r="I41" s="55"/>
      <c r="J41" s="55"/>
      <c r="K41" s="55"/>
      <c r="L41" s="55"/>
      <c r="M41" s="55"/>
      <c r="N41" s="55"/>
      <c r="O41" s="55"/>
    </row>
    <row r="42" spans="1:15" ht="22.35" customHeight="1" thickTop="1"/>
    <row r="43" spans="1:15" ht="22.35" customHeight="1">
      <c r="B43" s="134" t="s">
        <v>71</v>
      </c>
      <c r="C43" s="12" t="s">
        <v>77</v>
      </c>
      <c r="D43" s="12" t="s">
        <v>78</v>
      </c>
      <c r="E43" s="135" t="s">
        <v>79</v>
      </c>
      <c r="G43" s="134" t="s">
        <v>71</v>
      </c>
      <c r="H43" s="12" t="s">
        <v>77</v>
      </c>
      <c r="I43" s="12" t="s">
        <v>78</v>
      </c>
      <c r="J43" s="135" t="s">
        <v>79</v>
      </c>
      <c r="L43" t="s">
        <v>81</v>
      </c>
    </row>
    <row r="44" spans="1:15" ht="22.35" customHeight="1">
      <c r="A44" s="32" t="s">
        <v>80</v>
      </c>
      <c r="B44" s="136" t="s">
        <v>72</v>
      </c>
      <c r="C44" s="137">
        <v>44013</v>
      </c>
      <c r="D44" s="127">
        <v>5</v>
      </c>
      <c r="E44" s="138">
        <f>WORKDAY(C44,D44)</f>
        <v>44020</v>
      </c>
      <c r="G44" s="136" t="s">
        <v>72</v>
      </c>
      <c r="H44" s="137">
        <v>44013</v>
      </c>
      <c r="I44" s="127">
        <v>5</v>
      </c>
      <c r="J44" s="138">
        <f>WORKDAY(H44,I44,$L$44:$L$50)</f>
        <v>44020</v>
      </c>
      <c r="L44" s="20">
        <v>44105</v>
      </c>
    </row>
    <row r="45" spans="1:15" ht="22.35" customHeight="1">
      <c r="A45" t="s">
        <v>84</v>
      </c>
      <c r="B45" s="22" t="s">
        <v>73</v>
      </c>
      <c r="C45" s="139">
        <v>44046</v>
      </c>
      <c r="D45" s="15">
        <v>15</v>
      </c>
      <c r="E45" s="138">
        <f t="shared" ref="E45:E48" si="0">WORKDAY(C45,D45)</f>
        <v>44067</v>
      </c>
      <c r="G45" s="22" t="s">
        <v>73</v>
      </c>
      <c r="H45" s="139">
        <v>44046</v>
      </c>
      <c r="I45" s="15">
        <v>15</v>
      </c>
      <c r="J45" s="138">
        <f t="shared" ref="J45:J48" si="1">WORKDAY(H45,I45,$L$44:$L$50)</f>
        <v>44067</v>
      </c>
      <c r="L45" s="20">
        <v>44106</v>
      </c>
    </row>
    <row r="46" spans="1:15" ht="22.35" customHeight="1">
      <c r="B46" s="136" t="s">
        <v>74</v>
      </c>
      <c r="C46" s="137">
        <v>44063</v>
      </c>
      <c r="D46" s="127">
        <v>25</v>
      </c>
      <c r="E46" s="138">
        <f t="shared" si="0"/>
        <v>44098</v>
      </c>
      <c r="G46" s="136" t="s">
        <v>74</v>
      </c>
      <c r="H46" s="137">
        <v>44063</v>
      </c>
      <c r="I46" s="127">
        <v>25</v>
      </c>
      <c r="J46" s="138">
        <f t="shared" si="1"/>
        <v>44098</v>
      </c>
      <c r="L46" s="20">
        <v>44107</v>
      </c>
    </row>
    <row r="47" spans="1:15" ht="22.35" customHeight="1">
      <c r="B47" s="22" t="s">
        <v>75</v>
      </c>
      <c r="C47" s="139">
        <v>44073</v>
      </c>
      <c r="D47" s="15">
        <v>30</v>
      </c>
      <c r="E47" s="138">
        <f t="shared" si="0"/>
        <v>44113</v>
      </c>
      <c r="G47" s="22" t="s">
        <v>75</v>
      </c>
      <c r="H47" s="139">
        <v>44073</v>
      </c>
      <c r="I47" s="15">
        <v>30</v>
      </c>
      <c r="J47" s="138">
        <f t="shared" si="1"/>
        <v>44120</v>
      </c>
      <c r="L47" s="20">
        <v>44108</v>
      </c>
    </row>
    <row r="48" spans="1:15" ht="22.35" customHeight="1">
      <c r="B48" s="11" t="s">
        <v>76</v>
      </c>
      <c r="C48" s="34">
        <v>44084</v>
      </c>
      <c r="D48" s="123">
        <v>20</v>
      </c>
      <c r="E48" s="138">
        <f t="shared" si="0"/>
        <v>44112</v>
      </c>
      <c r="G48" s="11" t="s">
        <v>76</v>
      </c>
      <c r="H48" s="34">
        <v>44084</v>
      </c>
      <c r="I48" s="123">
        <v>20</v>
      </c>
      <c r="J48" s="138">
        <f t="shared" si="1"/>
        <v>44119</v>
      </c>
      <c r="L48" s="20">
        <v>44109</v>
      </c>
    </row>
    <row r="49" spans="1:12" ht="22.35" customHeight="1">
      <c r="E49" s="174" t="str">
        <f ca="1">_xlfn.FORMULATEXT(E44)</f>
        <v>=WORKDAY(C44,D44)</v>
      </c>
      <c r="J49" s="174" t="str">
        <f ca="1">_xlfn.FORMULATEXT(J44)</f>
        <v>=WORKDAY(H44,I44,$L$44:$L$50)</v>
      </c>
      <c r="L49" s="20">
        <v>44110</v>
      </c>
    </row>
    <row r="50" spans="1:12" ht="22.35" customHeight="1">
      <c r="B50" s="33" t="s">
        <v>83</v>
      </c>
      <c r="L50" s="20">
        <v>44111</v>
      </c>
    </row>
    <row r="51" spans="1:12" ht="22.35" customHeight="1">
      <c r="B51" s="134" t="s">
        <v>71</v>
      </c>
      <c r="C51" s="12" t="s">
        <v>77</v>
      </c>
      <c r="D51" s="12" t="s">
        <v>78</v>
      </c>
      <c r="E51" s="135" t="s">
        <v>79</v>
      </c>
      <c r="G51" s="134" t="s">
        <v>71</v>
      </c>
      <c r="H51" s="12" t="s">
        <v>77</v>
      </c>
      <c r="I51" s="12" t="s">
        <v>78</v>
      </c>
      <c r="J51" s="135" t="s">
        <v>79</v>
      </c>
    </row>
    <row r="52" spans="1:12" ht="22.35" customHeight="1">
      <c r="A52" s="32" t="s">
        <v>82</v>
      </c>
      <c r="B52" s="136" t="s">
        <v>72</v>
      </c>
      <c r="C52" s="137">
        <v>44013</v>
      </c>
      <c r="D52" s="127">
        <v>5</v>
      </c>
      <c r="E52" s="138">
        <f>WORKDAY.INTL(C52,5,11)</f>
        <v>44019</v>
      </c>
      <c r="G52" s="136" t="s">
        <v>72</v>
      </c>
      <c r="H52" s="137">
        <v>44013</v>
      </c>
      <c r="I52" s="127">
        <v>5</v>
      </c>
      <c r="J52" s="138">
        <f>WORKDAY.INTL(H52,I52,11,$L$44:$L$50)</f>
        <v>44019</v>
      </c>
    </row>
    <row r="53" spans="1:12" ht="22.35" customHeight="1">
      <c r="B53" s="22" t="s">
        <v>73</v>
      </c>
      <c r="C53" s="139">
        <v>44046</v>
      </c>
      <c r="D53" s="15">
        <v>15</v>
      </c>
      <c r="E53" s="138">
        <f t="shared" ref="E53:E56" si="2">WORKDAY.INTL(C53,5,11)</f>
        <v>44051</v>
      </c>
      <c r="G53" s="22" t="s">
        <v>73</v>
      </c>
      <c r="H53" s="139">
        <v>44046</v>
      </c>
      <c r="I53" s="15">
        <v>15</v>
      </c>
      <c r="J53" s="138">
        <f t="shared" ref="J53:J56" si="3">WORKDAY.INTL(H53,I53,11,$L$44:$L$50)</f>
        <v>44063</v>
      </c>
    </row>
    <row r="54" spans="1:12" ht="22.35" customHeight="1">
      <c r="B54" s="136" t="s">
        <v>74</v>
      </c>
      <c r="C54" s="137">
        <v>44063</v>
      </c>
      <c r="D54" s="127">
        <v>25</v>
      </c>
      <c r="E54" s="138">
        <f t="shared" si="2"/>
        <v>44069</v>
      </c>
      <c r="G54" s="136" t="s">
        <v>74</v>
      </c>
      <c r="H54" s="137">
        <v>44063</v>
      </c>
      <c r="I54" s="127">
        <v>25</v>
      </c>
      <c r="J54" s="138">
        <f t="shared" si="3"/>
        <v>44092</v>
      </c>
    </row>
    <row r="55" spans="1:12" ht="22.35" customHeight="1">
      <c r="B55" s="22" t="s">
        <v>75</v>
      </c>
      <c r="C55" s="139">
        <v>44073</v>
      </c>
      <c r="D55" s="15">
        <v>30</v>
      </c>
      <c r="E55" s="138">
        <f t="shared" si="2"/>
        <v>44078</v>
      </c>
      <c r="G55" s="22" t="s">
        <v>75</v>
      </c>
      <c r="H55" s="139">
        <v>44073</v>
      </c>
      <c r="I55" s="15">
        <v>30</v>
      </c>
      <c r="J55" s="138">
        <f t="shared" si="3"/>
        <v>44114</v>
      </c>
    </row>
    <row r="56" spans="1:12" ht="22.35" customHeight="1">
      <c r="B56" s="11" t="s">
        <v>76</v>
      </c>
      <c r="C56" s="34">
        <v>44084</v>
      </c>
      <c r="D56" s="123">
        <v>20</v>
      </c>
      <c r="E56" s="138">
        <f t="shared" si="2"/>
        <v>44090</v>
      </c>
      <c r="G56" s="11" t="s">
        <v>76</v>
      </c>
      <c r="H56" s="34">
        <v>44084</v>
      </c>
      <c r="I56" s="123">
        <v>20</v>
      </c>
      <c r="J56" s="138">
        <f t="shared" si="3"/>
        <v>44114</v>
      </c>
    </row>
    <row r="59" spans="1:12" ht="22.35" customHeight="1">
      <c r="A59" s="32" t="s">
        <v>85</v>
      </c>
      <c r="B59" s="134" t="s">
        <v>71</v>
      </c>
      <c r="C59" s="12" t="s">
        <v>77</v>
      </c>
      <c r="D59" s="12" t="s">
        <v>79</v>
      </c>
      <c r="E59" s="135" t="s">
        <v>78</v>
      </c>
      <c r="G59" s="134" t="s">
        <v>71</v>
      </c>
      <c r="H59" s="12" t="s">
        <v>77</v>
      </c>
      <c r="I59" s="12" t="s">
        <v>79</v>
      </c>
      <c r="J59" s="135" t="s">
        <v>78</v>
      </c>
    </row>
    <row r="60" spans="1:12" ht="22.35" customHeight="1">
      <c r="A60" s="33" t="s">
        <v>86</v>
      </c>
      <c r="B60" s="136" t="s">
        <v>72</v>
      </c>
      <c r="C60" s="137">
        <v>44013</v>
      </c>
      <c r="D60" s="137">
        <v>44019</v>
      </c>
      <c r="E60" s="13">
        <f>NETWORKDAYS(C60,D60)</f>
        <v>5</v>
      </c>
      <c r="G60" s="136" t="s">
        <v>72</v>
      </c>
      <c r="H60" s="137">
        <v>44013</v>
      </c>
      <c r="I60" s="137">
        <v>44019</v>
      </c>
      <c r="J60" s="13">
        <f>NETWORKDAYS(H60,I60,$L$44:$L$50)</f>
        <v>5</v>
      </c>
    </row>
    <row r="61" spans="1:12" ht="22.35" customHeight="1">
      <c r="B61" s="22" t="s">
        <v>73</v>
      </c>
      <c r="C61" s="139">
        <v>44046</v>
      </c>
      <c r="D61" s="139">
        <v>44066</v>
      </c>
      <c r="E61" s="13">
        <f t="shared" ref="E61:E64" si="4">NETWORKDAYS(C61,D61)</f>
        <v>15</v>
      </c>
      <c r="G61" s="22" t="s">
        <v>73</v>
      </c>
      <c r="H61" s="139">
        <v>44046</v>
      </c>
      <c r="I61" s="139">
        <v>44066</v>
      </c>
      <c r="J61" s="13">
        <f t="shared" ref="J61:J64" si="5">NETWORKDAYS(H61,I61,$L$44:$L$50)</f>
        <v>15</v>
      </c>
    </row>
    <row r="62" spans="1:12" ht="22.35" customHeight="1">
      <c r="B62" s="136" t="s">
        <v>74</v>
      </c>
      <c r="C62" s="137">
        <v>44063</v>
      </c>
      <c r="D62" s="137">
        <v>44097</v>
      </c>
      <c r="E62" s="13">
        <f t="shared" si="4"/>
        <v>25</v>
      </c>
      <c r="G62" s="136" t="s">
        <v>74</v>
      </c>
      <c r="H62" s="137">
        <v>44063</v>
      </c>
      <c r="I62" s="137">
        <v>44097</v>
      </c>
      <c r="J62" s="13">
        <f t="shared" si="5"/>
        <v>25</v>
      </c>
    </row>
    <row r="63" spans="1:12" ht="22.35" customHeight="1">
      <c r="B63" s="22" t="s">
        <v>75</v>
      </c>
      <c r="C63" s="139">
        <v>44073</v>
      </c>
      <c r="D63" s="139">
        <v>44112</v>
      </c>
      <c r="E63" s="13">
        <f t="shared" si="4"/>
        <v>29</v>
      </c>
      <c r="G63" s="22" t="s">
        <v>75</v>
      </c>
      <c r="H63" s="139">
        <v>44073</v>
      </c>
      <c r="I63" s="139">
        <v>44112</v>
      </c>
      <c r="J63" s="13">
        <f t="shared" si="5"/>
        <v>24</v>
      </c>
    </row>
    <row r="64" spans="1:12" ht="22.35" customHeight="1">
      <c r="B64" s="11" t="s">
        <v>76</v>
      </c>
      <c r="C64" s="34">
        <v>44084</v>
      </c>
      <c r="D64" s="34">
        <v>44111</v>
      </c>
      <c r="E64" s="13">
        <f t="shared" si="4"/>
        <v>20</v>
      </c>
      <c r="G64" s="11" t="s">
        <v>76</v>
      </c>
      <c r="H64" s="34">
        <v>44084</v>
      </c>
      <c r="I64" s="34">
        <v>44111</v>
      </c>
      <c r="J64" s="13">
        <f t="shared" si="5"/>
        <v>15</v>
      </c>
    </row>
    <row r="67" spans="1:10" ht="22.35" customHeight="1">
      <c r="A67" s="32" t="s">
        <v>87</v>
      </c>
      <c r="B67" s="134" t="s">
        <v>71</v>
      </c>
      <c r="C67" s="12" t="s">
        <v>77</v>
      </c>
      <c r="D67" s="12" t="s">
        <v>79</v>
      </c>
      <c r="E67" s="135" t="s">
        <v>78</v>
      </c>
      <c r="G67" s="134" t="s">
        <v>71</v>
      </c>
      <c r="H67" s="12" t="s">
        <v>77</v>
      </c>
      <c r="I67" s="12" t="s">
        <v>79</v>
      </c>
      <c r="J67" s="135" t="s">
        <v>78</v>
      </c>
    </row>
    <row r="68" spans="1:10" ht="22.35" customHeight="1">
      <c r="A68" s="164" t="s">
        <v>4376</v>
      </c>
      <c r="B68" s="136" t="s">
        <v>72</v>
      </c>
      <c r="C68" s="137">
        <v>44013</v>
      </c>
      <c r="D68" s="137">
        <v>44019</v>
      </c>
      <c r="E68" s="13">
        <f>NETWORKDAYS.INTL(C68,D68,11)</f>
        <v>6</v>
      </c>
      <c r="G68" s="136" t="s">
        <v>72</v>
      </c>
      <c r="H68" s="137">
        <v>44013</v>
      </c>
      <c r="I68" s="137">
        <v>44019</v>
      </c>
      <c r="J68" s="13">
        <f>NETWORKDAYS.INTL(H68,I68,11,L44:L50)</f>
        <v>6</v>
      </c>
    </row>
    <row r="69" spans="1:10" ht="22.35" customHeight="1">
      <c r="B69" s="22" t="s">
        <v>73</v>
      </c>
      <c r="C69" s="139">
        <v>44046</v>
      </c>
      <c r="D69" s="139">
        <v>44066</v>
      </c>
      <c r="E69" s="13">
        <f t="shared" ref="E69:E72" si="6">NETWORKDAYS.INTL(C69,D69,11)</f>
        <v>18</v>
      </c>
      <c r="G69" s="22" t="s">
        <v>73</v>
      </c>
      <c r="H69" s="139">
        <v>44046</v>
      </c>
      <c r="I69" s="139">
        <v>44066</v>
      </c>
      <c r="J69" s="13">
        <f t="shared" ref="J69:J72" si="7">NETWORKDAYS.INTL(H69,I69,11,L45:L51)</f>
        <v>18</v>
      </c>
    </row>
    <row r="70" spans="1:10" ht="22.35" customHeight="1">
      <c r="B70" s="136" t="s">
        <v>74</v>
      </c>
      <c r="C70" s="137">
        <v>44063</v>
      </c>
      <c r="D70" s="137">
        <v>44097</v>
      </c>
      <c r="E70" s="13">
        <f t="shared" si="6"/>
        <v>30</v>
      </c>
      <c r="G70" s="136" t="s">
        <v>74</v>
      </c>
      <c r="H70" s="137">
        <v>44063</v>
      </c>
      <c r="I70" s="137">
        <v>44097</v>
      </c>
      <c r="J70" s="13">
        <f t="shared" si="7"/>
        <v>30</v>
      </c>
    </row>
    <row r="71" spans="1:10" ht="22.35" customHeight="1">
      <c r="B71" s="22" t="s">
        <v>75</v>
      </c>
      <c r="C71" s="139">
        <v>44073</v>
      </c>
      <c r="D71" s="139">
        <v>44112</v>
      </c>
      <c r="E71" s="13">
        <f t="shared" si="6"/>
        <v>34</v>
      </c>
      <c r="G71" s="22" t="s">
        <v>75</v>
      </c>
      <c r="H71" s="139">
        <v>44073</v>
      </c>
      <c r="I71" s="139">
        <v>44112</v>
      </c>
      <c r="J71" s="13">
        <f t="shared" si="7"/>
        <v>31</v>
      </c>
    </row>
    <row r="72" spans="1:10" ht="22.35" customHeight="1">
      <c r="B72" s="11" t="s">
        <v>76</v>
      </c>
      <c r="C72" s="34">
        <v>44084</v>
      </c>
      <c r="D72" s="34">
        <v>44111</v>
      </c>
      <c r="E72" s="13">
        <f t="shared" si="6"/>
        <v>24</v>
      </c>
      <c r="G72" s="11" t="s">
        <v>76</v>
      </c>
      <c r="H72" s="34">
        <v>44084</v>
      </c>
      <c r="I72" s="34">
        <v>44111</v>
      </c>
      <c r="J72" s="13">
        <f t="shared" si="7"/>
        <v>21</v>
      </c>
    </row>
    <row r="76" spans="1:10" ht="22.35" customHeight="1">
      <c r="A76" s="32" t="s">
        <v>88</v>
      </c>
      <c r="B76" s="31" t="s">
        <v>77</v>
      </c>
      <c r="C76" s="31" t="s">
        <v>89</v>
      </c>
      <c r="D76" s="31" t="s">
        <v>90</v>
      </c>
    </row>
    <row r="77" spans="1:10" ht="22.35" customHeight="1">
      <c r="B77" s="34">
        <v>43961</v>
      </c>
      <c r="C77" s="34">
        <v>44111</v>
      </c>
      <c r="D77" s="35">
        <f>YEARFRAC(B77,C77,3)</f>
        <v>0.41095890410958902</v>
      </c>
    </row>
  </sheetData>
  <phoneticPr fontId="2"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C25D6-0101-471F-8283-230740C1D16C}">
  <dimension ref="B1:L122"/>
  <sheetViews>
    <sheetView showGridLines="0" workbookViewId="0">
      <selection activeCell="D2" sqref="D2"/>
    </sheetView>
  </sheetViews>
  <sheetFormatPr defaultColWidth="14.69921875" defaultRowHeight="27.6"/>
  <cols>
    <col min="1" max="1" width="14.69921875" style="103"/>
    <col min="2" max="2" width="16" style="103" bestFit="1" customWidth="1"/>
    <col min="3" max="3" width="14.69921875" style="103"/>
    <col min="4" max="4" width="18.09765625" style="103" customWidth="1"/>
    <col min="5" max="5" width="14.69921875" style="103"/>
    <col min="6" max="6" width="16" style="103" bestFit="1" customWidth="1"/>
    <col min="7" max="7" width="32.69921875" style="103" bestFit="1" customWidth="1"/>
    <col min="8" max="8" width="25.19921875" style="103" bestFit="1" customWidth="1"/>
    <col min="9" max="16384" width="14.69921875" style="103"/>
  </cols>
  <sheetData>
    <row r="1" spans="2:12" ht="38.25" customHeight="1">
      <c r="K1" s="103">
        <v>1900</v>
      </c>
      <c r="L1" s="103">
        <v>1</v>
      </c>
    </row>
    <row r="2" spans="2:12" ht="38.25" customHeight="1">
      <c r="B2" s="196" t="s">
        <v>305</v>
      </c>
      <c r="C2" s="196"/>
      <c r="D2" s="104">
        <f ca="1">TODAY()</f>
        <v>44397</v>
      </c>
      <c r="E2" s="105" t="s">
        <v>306</v>
      </c>
      <c r="F2" s="106" t="str">
        <f ca="1">TEXT(D2,"aaa")</f>
        <v>二</v>
      </c>
      <c r="G2" s="105" t="s">
        <v>307</v>
      </c>
      <c r="H2" s="107">
        <f ca="1">NOW()</f>
        <v>44397.770964120369</v>
      </c>
      <c r="I2" s="108" t="s">
        <v>308</v>
      </c>
      <c r="K2" s="103">
        <v>1901</v>
      </c>
      <c r="L2" s="103">
        <v>2</v>
      </c>
    </row>
    <row r="3" spans="2:12" ht="38.25" customHeight="1">
      <c r="I3" s="108">
        <f>DAY(EOMONTH(DATE(C13,E13,1),0))</f>
        <v>31</v>
      </c>
      <c r="K3" s="103">
        <v>1902</v>
      </c>
      <c r="L3" s="103">
        <v>3</v>
      </c>
    </row>
    <row r="4" spans="2:12" ht="38.25" customHeight="1">
      <c r="K4" s="103">
        <v>1903</v>
      </c>
      <c r="L4" s="103">
        <v>4</v>
      </c>
    </row>
    <row r="5" spans="2:12" ht="38.25" customHeight="1">
      <c r="B5" s="105" t="s">
        <v>309</v>
      </c>
      <c r="C5" s="105" t="s">
        <v>162</v>
      </c>
      <c r="D5" s="105" t="s">
        <v>163</v>
      </c>
      <c r="E5" s="105" t="s">
        <v>164</v>
      </c>
      <c r="F5" s="105" t="s">
        <v>165</v>
      </c>
      <c r="G5" s="105" t="s">
        <v>166</v>
      </c>
      <c r="H5" s="105" t="s">
        <v>160</v>
      </c>
      <c r="K5" s="103">
        <v>1904</v>
      </c>
      <c r="L5" s="103">
        <v>5</v>
      </c>
    </row>
    <row r="6" spans="2:12" ht="38.25" customHeight="1">
      <c r="B6" s="165">
        <f t="shared" ref="B6" si="0">IF(WEEKDAY(DATE($C$13,$E$13,1),2)=COLUMN(A1),1,0)</f>
        <v>0</v>
      </c>
      <c r="C6" s="165">
        <f>IF(B6&gt;0,B6+1,IF(WEEKDAY(DATE($C$13,$E$13,1),2)=COLUMN(B1),1,0))</f>
        <v>0</v>
      </c>
      <c r="D6" s="165">
        <f t="shared" ref="D6:H6" si="1">IF(C6&gt;0,C6+1,IF(WEEKDAY(DATE($C$13,$E$13,1),2)=COLUMN(C1),1,0))</f>
        <v>0</v>
      </c>
      <c r="E6" s="165">
        <f t="shared" si="1"/>
        <v>0</v>
      </c>
      <c r="F6" s="165">
        <f t="shared" si="1"/>
        <v>0</v>
      </c>
      <c r="G6" s="165">
        <f t="shared" si="1"/>
        <v>0</v>
      </c>
      <c r="H6" s="165">
        <f t="shared" si="1"/>
        <v>1</v>
      </c>
      <c r="K6" s="103">
        <v>1905</v>
      </c>
      <c r="L6" s="103">
        <v>6</v>
      </c>
    </row>
    <row r="7" spans="2:12" ht="38.25" customHeight="1">
      <c r="B7" s="105">
        <f>H6+1</f>
        <v>2</v>
      </c>
      <c r="C7" s="105">
        <f>B7+1</f>
        <v>3</v>
      </c>
      <c r="D7" s="165">
        <f t="shared" ref="D7:H7" si="2">C7+1</f>
        <v>4</v>
      </c>
      <c r="E7" s="165">
        <f t="shared" si="2"/>
        <v>5</v>
      </c>
      <c r="F7" s="165">
        <f t="shared" si="2"/>
        <v>6</v>
      </c>
      <c r="G7" s="165">
        <f t="shared" si="2"/>
        <v>7</v>
      </c>
      <c r="H7" s="165">
        <f t="shared" si="2"/>
        <v>8</v>
      </c>
      <c r="K7" s="103">
        <v>1906</v>
      </c>
      <c r="L7" s="103">
        <v>7</v>
      </c>
    </row>
    <row r="8" spans="2:12" ht="38.25" customHeight="1">
      <c r="B8" s="165">
        <f t="shared" ref="B8:B9" si="3">H7+1</f>
        <v>9</v>
      </c>
      <c r="C8" s="165">
        <f t="shared" ref="C8:H8" si="4">B8+1</f>
        <v>10</v>
      </c>
      <c r="D8" s="165">
        <f t="shared" si="4"/>
        <v>11</v>
      </c>
      <c r="E8" s="165">
        <f t="shared" si="4"/>
        <v>12</v>
      </c>
      <c r="F8" s="165">
        <f t="shared" si="4"/>
        <v>13</v>
      </c>
      <c r="G8" s="165">
        <f t="shared" si="4"/>
        <v>14</v>
      </c>
      <c r="H8" s="165">
        <f t="shared" si="4"/>
        <v>15</v>
      </c>
      <c r="K8" s="103">
        <v>1907</v>
      </c>
      <c r="L8" s="103">
        <v>8</v>
      </c>
    </row>
    <row r="9" spans="2:12" ht="38.25" customHeight="1">
      <c r="B9" s="165">
        <f t="shared" si="3"/>
        <v>16</v>
      </c>
      <c r="C9" s="165">
        <f t="shared" ref="C9:H9" si="5">B9+1</f>
        <v>17</v>
      </c>
      <c r="D9" s="165">
        <f t="shared" si="5"/>
        <v>18</v>
      </c>
      <c r="E9" s="165">
        <f t="shared" si="5"/>
        <v>19</v>
      </c>
      <c r="F9" s="165">
        <f t="shared" si="5"/>
        <v>20</v>
      </c>
      <c r="G9" s="165">
        <f t="shared" si="5"/>
        <v>21</v>
      </c>
      <c r="H9" s="165">
        <f t="shared" si="5"/>
        <v>22</v>
      </c>
      <c r="K9" s="103">
        <v>1908</v>
      </c>
      <c r="L9" s="103">
        <v>9</v>
      </c>
    </row>
    <row r="10" spans="2:12" ht="38.25" customHeight="1">
      <c r="B10" s="105">
        <f>IF(H9=0,0,IF(H9+1&lt;=$I$3,H9+1,0))</f>
        <v>23</v>
      </c>
      <c r="C10" s="165">
        <f>IF(B10=0,0,IF(B10+1&lt;=$I$3,B10+1,0))</f>
        <v>24</v>
      </c>
      <c r="D10" s="165">
        <f t="shared" ref="D10:H11" si="6">IF(C10=0,0,IF(C10+1&lt;=$I$3,C10+1,0))</f>
        <v>25</v>
      </c>
      <c r="E10" s="165">
        <f t="shared" si="6"/>
        <v>26</v>
      </c>
      <c r="F10" s="165">
        <f t="shared" si="6"/>
        <v>27</v>
      </c>
      <c r="G10" s="165">
        <f t="shared" si="6"/>
        <v>28</v>
      </c>
      <c r="H10" s="165">
        <f t="shared" si="6"/>
        <v>29</v>
      </c>
      <c r="K10" s="103">
        <v>1909</v>
      </c>
      <c r="L10" s="103">
        <v>10</v>
      </c>
    </row>
    <row r="11" spans="2:12" ht="38.25" customHeight="1">
      <c r="B11" s="165">
        <f>IF(H10=0,0,IF(H10+1&lt;=$I$3,H10+1,0))</f>
        <v>30</v>
      </c>
      <c r="C11" s="165">
        <f>IF(B11=0,0,IF(B11+1&lt;=$I$3,B11+1,0))</f>
        <v>31</v>
      </c>
      <c r="D11" s="165">
        <f t="shared" si="6"/>
        <v>0</v>
      </c>
      <c r="E11" s="165">
        <f t="shared" si="6"/>
        <v>0</v>
      </c>
      <c r="F11" s="165">
        <f t="shared" si="6"/>
        <v>0</v>
      </c>
      <c r="G11" s="165">
        <f t="shared" si="6"/>
        <v>0</v>
      </c>
      <c r="H11" s="165">
        <f t="shared" si="6"/>
        <v>0</v>
      </c>
      <c r="K11" s="103">
        <v>1910</v>
      </c>
      <c r="L11" s="103">
        <v>11</v>
      </c>
    </row>
    <row r="12" spans="2:12" ht="38.25" customHeight="1">
      <c r="B12" s="103">
        <f>IF(H10&gt;=$I$3,0,IF(H10&gt;0,H10+1,0))</f>
        <v>30</v>
      </c>
      <c r="C12" s="103">
        <f t="shared" ref="C12:H12" si="7">IF(I10&gt;=$I$3,0,IF(I10&gt;0,I10+1,0))</f>
        <v>0</v>
      </c>
      <c r="D12" s="103">
        <f t="shared" si="7"/>
        <v>0</v>
      </c>
      <c r="E12" s="103">
        <f t="shared" si="7"/>
        <v>0</v>
      </c>
      <c r="F12" s="103">
        <f t="shared" si="7"/>
        <v>11</v>
      </c>
      <c r="G12" s="103">
        <f t="shared" si="7"/>
        <v>0</v>
      </c>
      <c r="H12" s="103">
        <f t="shared" si="7"/>
        <v>0</v>
      </c>
      <c r="K12" s="103">
        <v>1911</v>
      </c>
      <c r="L12" s="103">
        <v>12</v>
      </c>
    </row>
    <row r="13" spans="2:12" ht="38.25" customHeight="1">
      <c r="B13" s="152" t="s">
        <v>310</v>
      </c>
      <c r="C13" s="152">
        <v>2021</v>
      </c>
      <c r="D13" s="152" t="s">
        <v>311</v>
      </c>
      <c r="E13" s="152">
        <v>8</v>
      </c>
      <c r="F13" s="152" t="s">
        <v>312</v>
      </c>
      <c r="K13" s="103">
        <v>1912</v>
      </c>
    </row>
    <row r="14" spans="2:12" ht="38.25" customHeight="1">
      <c r="D14" s="109"/>
      <c r="K14" s="103">
        <v>1913</v>
      </c>
    </row>
    <row r="15" spans="2:12" ht="38.25" customHeight="1">
      <c r="K15" s="103">
        <v>1914</v>
      </c>
    </row>
    <row r="16" spans="2:12" ht="38.25" customHeight="1">
      <c r="K16" s="103">
        <v>1915</v>
      </c>
    </row>
    <row r="17" spans="11:11" ht="38.25" customHeight="1">
      <c r="K17" s="103">
        <v>1916</v>
      </c>
    </row>
    <row r="18" spans="11:11" ht="38.25" customHeight="1">
      <c r="K18" s="103">
        <v>1917</v>
      </c>
    </row>
    <row r="19" spans="11:11" ht="38.25" customHeight="1">
      <c r="K19" s="103">
        <v>1918</v>
      </c>
    </row>
    <row r="20" spans="11:11" ht="38.25" customHeight="1">
      <c r="K20" s="103">
        <v>1919</v>
      </c>
    </row>
    <row r="21" spans="11:11" ht="38.25" customHeight="1">
      <c r="K21" s="103">
        <v>1920</v>
      </c>
    </row>
    <row r="22" spans="11:11" ht="38.25" customHeight="1">
      <c r="K22" s="103">
        <v>1921</v>
      </c>
    </row>
    <row r="23" spans="11:11" ht="38.25" customHeight="1">
      <c r="K23" s="103">
        <v>1922</v>
      </c>
    </row>
    <row r="24" spans="11:11" ht="38.25" customHeight="1">
      <c r="K24" s="103">
        <v>1923</v>
      </c>
    </row>
    <row r="25" spans="11:11" ht="38.25" customHeight="1">
      <c r="K25" s="103">
        <v>1924</v>
      </c>
    </row>
    <row r="26" spans="11:11" ht="38.25" customHeight="1">
      <c r="K26" s="103">
        <v>1925</v>
      </c>
    </row>
    <row r="27" spans="11:11" ht="38.25" customHeight="1">
      <c r="K27" s="103">
        <v>1926</v>
      </c>
    </row>
    <row r="28" spans="11:11" ht="38.25" customHeight="1">
      <c r="K28" s="103">
        <v>1927</v>
      </c>
    </row>
    <row r="29" spans="11:11" ht="38.25" customHeight="1">
      <c r="K29" s="103">
        <v>1928</v>
      </c>
    </row>
    <row r="30" spans="11:11" ht="38.25" customHeight="1">
      <c r="K30" s="103">
        <v>1929</v>
      </c>
    </row>
    <row r="31" spans="11:11" ht="38.25" customHeight="1">
      <c r="K31" s="103">
        <v>1930</v>
      </c>
    </row>
    <row r="32" spans="11:11" ht="38.25" customHeight="1">
      <c r="K32" s="103">
        <v>1931</v>
      </c>
    </row>
    <row r="33" spans="11:11" ht="38.25" customHeight="1">
      <c r="K33" s="103">
        <v>1932</v>
      </c>
    </row>
    <row r="34" spans="11:11" ht="38.25" customHeight="1">
      <c r="K34" s="103">
        <v>1933</v>
      </c>
    </row>
    <row r="35" spans="11:11" ht="38.25" customHeight="1">
      <c r="K35" s="103">
        <v>1934</v>
      </c>
    </row>
    <row r="36" spans="11:11" ht="38.25" customHeight="1">
      <c r="K36" s="103">
        <v>1935</v>
      </c>
    </row>
    <row r="37" spans="11:11" ht="38.25" customHeight="1">
      <c r="K37" s="103">
        <v>1936</v>
      </c>
    </row>
    <row r="38" spans="11:11" ht="38.25" customHeight="1">
      <c r="K38" s="103">
        <v>1937</v>
      </c>
    </row>
    <row r="39" spans="11:11" ht="38.25" customHeight="1">
      <c r="K39" s="103">
        <v>1938</v>
      </c>
    </row>
    <row r="40" spans="11:11" ht="38.25" customHeight="1">
      <c r="K40" s="103">
        <v>1939</v>
      </c>
    </row>
    <row r="41" spans="11:11" ht="38.25" customHeight="1">
      <c r="K41" s="103">
        <v>1940</v>
      </c>
    </row>
    <row r="42" spans="11:11" ht="38.25" customHeight="1">
      <c r="K42" s="103">
        <v>1941</v>
      </c>
    </row>
    <row r="43" spans="11:11" ht="38.25" customHeight="1">
      <c r="K43" s="103">
        <v>1942</v>
      </c>
    </row>
    <row r="44" spans="11:11" ht="38.25" customHeight="1">
      <c r="K44" s="103">
        <v>1943</v>
      </c>
    </row>
    <row r="45" spans="11:11" ht="38.25" customHeight="1">
      <c r="K45" s="103">
        <v>1944</v>
      </c>
    </row>
    <row r="46" spans="11:11" ht="38.25" customHeight="1">
      <c r="K46" s="103">
        <v>1945</v>
      </c>
    </row>
    <row r="47" spans="11:11" ht="38.25" customHeight="1">
      <c r="K47" s="103">
        <v>1946</v>
      </c>
    </row>
    <row r="48" spans="11:11" ht="38.25" customHeight="1">
      <c r="K48" s="103">
        <v>1947</v>
      </c>
    </row>
    <row r="49" spans="11:11" ht="38.25" customHeight="1">
      <c r="K49" s="103">
        <v>1948</v>
      </c>
    </row>
    <row r="50" spans="11:11" ht="38.25" customHeight="1">
      <c r="K50" s="103">
        <v>1949</v>
      </c>
    </row>
    <row r="51" spans="11:11" ht="38.25" customHeight="1">
      <c r="K51" s="103">
        <v>1950</v>
      </c>
    </row>
    <row r="52" spans="11:11" ht="38.25" customHeight="1">
      <c r="K52" s="103">
        <v>1951</v>
      </c>
    </row>
    <row r="53" spans="11:11" ht="38.25" customHeight="1">
      <c r="K53" s="103">
        <v>1952</v>
      </c>
    </row>
    <row r="54" spans="11:11" ht="38.25" customHeight="1">
      <c r="K54" s="103">
        <v>1953</v>
      </c>
    </row>
    <row r="55" spans="11:11" ht="38.25" customHeight="1">
      <c r="K55" s="103">
        <v>1954</v>
      </c>
    </row>
    <row r="56" spans="11:11" ht="38.25" customHeight="1">
      <c r="K56" s="103">
        <v>1955</v>
      </c>
    </row>
    <row r="57" spans="11:11" ht="38.25" customHeight="1">
      <c r="K57" s="103">
        <v>1956</v>
      </c>
    </row>
    <row r="58" spans="11:11" ht="38.25" customHeight="1">
      <c r="K58" s="103">
        <v>1957</v>
      </c>
    </row>
    <row r="59" spans="11:11" ht="38.25" customHeight="1">
      <c r="K59" s="103">
        <v>1958</v>
      </c>
    </row>
    <row r="60" spans="11:11" ht="38.25" customHeight="1">
      <c r="K60" s="103">
        <v>1959</v>
      </c>
    </row>
    <row r="61" spans="11:11" ht="38.25" customHeight="1">
      <c r="K61" s="103">
        <v>1960</v>
      </c>
    </row>
    <row r="62" spans="11:11" ht="38.25" customHeight="1">
      <c r="K62" s="103">
        <v>1961</v>
      </c>
    </row>
    <row r="63" spans="11:11" ht="38.25" customHeight="1">
      <c r="K63" s="103">
        <v>1962</v>
      </c>
    </row>
    <row r="64" spans="11:11" ht="38.25" customHeight="1">
      <c r="K64" s="103">
        <v>1963</v>
      </c>
    </row>
    <row r="65" spans="11:11" ht="38.25" customHeight="1">
      <c r="K65" s="103">
        <v>1964</v>
      </c>
    </row>
    <row r="66" spans="11:11" ht="38.25" customHeight="1">
      <c r="K66" s="103">
        <v>1965</v>
      </c>
    </row>
    <row r="67" spans="11:11" ht="38.25" customHeight="1">
      <c r="K67" s="103">
        <v>1966</v>
      </c>
    </row>
    <row r="68" spans="11:11" ht="38.25" customHeight="1">
      <c r="K68" s="103">
        <v>1967</v>
      </c>
    </row>
    <row r="69" spans="11:11" ht="38.25" customHeight="1">
      <c r="K69" s="103">
        <v>1968</v>
      </c>
    </row>
    <row r="70" spans="11:11" ht="38.25" customHeight="1">
      <c r="K70" s="103">
        <v>1969</v>
      </c>
    </row>
    <row r="71" spans="11:11" ht="38.25" customHeight="1">
      <c r="K71" s="103">
        <v>1970</v>
      </c>
    </row>
    <row r="72" spans="11:11" ht="38.25" customHeight="1">
      <c r="K72" s="103">
        <v>1971</v>
      </c>
    </row>
    <row r="73" spans="11:11" ht="38.25" customHeight="1">
      <c r="K73" s="103">
        <v>1972</v>
      </c>
    </row>
    <row r="74" spans="11:11" ht="38.25" customHeight="1">
      <c r="K74" s="103">
        <v>1973</v>
      </c>
    </row>
    <row r="75" spans="11:11" ht="38.25" customHeight="1">
      <c r="K75" s="103">
        <v>1974</v>
      </c>
    </row>
    <row r="76" spans="11:11" ht="38.25" customHeight="1">
      <c r="K76" s="103">
        <v>1975</v>
      </c>
    </row>
    <row r="77" spans="11:11" ht="38.25" customHeight="1">
      <c r="K77" s="103">
        <v>1976</v>
      </c>
    </row>
    <row r="78" spans="11:11" ht="38.25" customHeight="1">
      <c r="K78" s="103">
        <v>1977</v>
      </c>
    </row>
    <row r="79" spans="11:11" ht="38.25" customHeight="1">
      <c r="K79" s="103">
        <v>1978</v>
      </c>
    </row>
    <row r="80" spans="11:11" ht="38.25" customHeight="1">
      <c r="K80" s="103">
        <v>1979</v>
      </c>
    </row>
    <row r="81" spans="11:11" ht="38.25" customHeight="1">
      <c r="K81" s="103">
        <v>1980</v>
      </c>
    </row>
    <row r="82" spans="11:11" ht="38.25" customHeight="1">
      <c r="K82" s="103">
        <v>1981</v>
      </c>
    </row>
    <row r="83" spans="11:11" ht="38.25" customHeight="1">
      <c r="K83" s="103">
        <v>1982</v>
      </c>
    </row>
    <row r="84" spans="11:11" ht="38.25" customHeight="1">
      <c r="K84" s="103">
        <v>1983</v>
      </c>
    </row>
    <row r="85" spans="11:11" ht="38.25" customHeight="1">
      <c r="K85" s="103">
        <v>1984</v>
      </c>
    </row>
    <row r="86" spans="11:11" ht="38.25" customHeight="1">
      <c r="K86" s="103">
        <v>1985</v>
      </c>
    </row>
    <row r="87" spans="11:11" ht="38.25" customHeight="1">
      <c r="K87" s="103">
        <v>1986</v>
      </c>
    </row>
    <row r="88" spans="11:11" ht="38.25" customHeight="1">
      <c r="K88" s="103">
        <v>1987</v>
      </c>
    </row>
    <row r="89" spans="11:11" ht="38.25" customHeight="1">
      <c r="K89" s="103">
        <v>1988</v>
      </c>
    </row>
    <row r="90" spans="11:11" ht="38.25" customHeight="1">
      <c r="K90" s="103">
        <v>1989</v>
      </c>
    </row>
    <row r="91" spans="11:11" ht="38.25" customHeight="1">
      <c r="K91" s="103">
        <v>1990</v>
      </c>
    </row>
    <row r="92" spans="11:11" ht="38.25" customHeight="1">
      <c r="K92" s="103">
        <v>1991</v>
      </c>
    </row>
    <row r="93" spans="11:11" ht="38.25" customHeight="1">
      <c r="K93" s="103">
        <v>1992</v>
      </c>
    </row>
    <row r="94" spans="11:11" ht="38.25" customHeight="1">
      <c r="K94" s="103">
        <v>1993</v>
      </c>
    </row>
    <row r="95" spans="11:11" ht="38.25" customHeight="1">
      <c r="K95" s="103">
        <v>1994</v>
      </c>
    </row>
    <row r="96" spans="11:11" ht="38.25" customHeight="1">
      <c r="K96" s="103">
        <v>1995</v>
      </c>
    </row>
    <row r="97" spans="11:11" ht="38.25" customHeight="1">
      <c r="K97" s="103">
        <v>1996</v>
      </c>
    </row>
    <row r="98" spans="11:11" ht="38.25" customHeight="1">
      <c r="K98" s="103">
        <v>1997</v>
      </c>
    </row>
    <row r="99" spans="11:11" ht="38.25" customHeight="1">
      <c r="K99" s="103">
        <v>1998</v>
      </c>
    </row>
    <row r="100" spans="11:11" ht="38.25" customHeight="1">
      <c r="K100" s="103">
        <v>1999</v>
      </c>
    </row>
    <row r="101" spans="11:11" ht="38.25" customHeight="1">
      <c r="K101" s="103">
        <v>2000</v>
      </c>
    </row>
    <row r="102" spans="11:11" ht="38.25" customHeight="1">
      <c r="K102" s="103">
        <v>2001</v>
      </c>
    </row>
    <row r="103" spans="11:11" ht="38.25" customHeight="1">
      <c r="K103" s="103">
        <v>2002</v>
      </c>
    </row>
    <row r="104" spans="11:11" ht="38.25" customHeight="1">
      <c r="K104" s="103">
        <v>2003</v>
      </c>
    </row>
    <row r="105" spans="11:11" ht="38.25" customHeight="1">
      <c r="K105" s="103">
        <v>2004</v>
      </c>
    </row>
    <row r="106" spans="11:11" ht="38.25" customHeight="1">
      <c r="K106" s="103">
        <v>2005</v>
      </c>
    </row>
    <row r="107" spans="11:11" ht="38.25" customHeight="1">
      <c r="K107" s="103">
        <v>2006</v>
      </c>
    </row>
    <row r="108" spans="11:11" ht="38.25" customHeight="1">
      <c r="K108" s="103">
        <v>2007</v>
      </c>
    </row>
    <row r="109" spans="11:11" ht="38.25" customHeight="1">
      <c r="K109" s="103">
        <v>2008</v>
      </c>
    </row>
    <row r="110" spans="11:11" ht="38.25" customHeight="1">
      <c r="K110" s="103">
        <v>2009</v>
      </c>
    </row>
    <row r="111" spans="11:11" ht="38.25" customHeight="1">
      <c r="K111" s="103">
        <v>2010</v>
      </c>
    </row>
    <row r="112" spans="11:11" ht="38.25" customHeight="1">
      <c r="K112" s="103">
        <v>2011</v>
      </c>
    </row>
    <row r="113" spans="11:11" ht="38.25" customHeight="1">
      <c r="K113" s="103">
        <v>2012</v>
      </c>
    </row>
    <row r="114" spans="11:11" ht="38.25" customHeight="1">
      <c r="K114" s="103">
        <v>2013</v>
      </c>
    </row>
    <row r="115" spans="11:11" ht="38.25" customHeight="1">
      <c r="K115" s="103">
        <v>2014</v>
      </c>
    </row>
    <row r="116" spans="11:11" ht="38.25" customHeight="1">
      <c r="K116" s="103">
        <v>2015</v>
      </c>
    </row>
    <row r="117" spans="11:11" ht="38.25" customHeight="1">
      <c r="K117" s="103">
        <v>2016</v>
      </c>
    </row>
    <row r="118" spans="11:11" ht="38.25" customHeight="1">
      <c r="K118" s="103">
        <v>2017</v>
      </c>
    </row>
    <row r="119" spans="11:11" ht="38.25" customHeight="1">
      <c r="K119" s="103">
        <v>2018</v>
      </c>
    </row>
    <row r="120" spans="11:11" ht="38.25" customHeight="1">
      <c r="K120" s="103">
        <v>2019</v>
      </c>
    </row>
    <row r="121" spans="11:11" ht="38.25" customHeight="1">
      <c r="K121" s="103">
        <v>2020</v>
      </c>
    </row>
    <row r="122" spans="11:11" ht="38.25" customHeight="1">
      <c r="K122" s="103">
        <v>2021</v>
      </c>
    </row>
  </sheetData>
  <mergeCells count="1">
    <mergeCell ref="B2:C2"/>
  </mergeCells>
  <phoneticPr fontId="2" type="noConversion"/>
  <conditionalFormatting sqref="B6:H11">
    <cfRule type="expression" dxfId="1" priority="1">
      <formula>B6=DAY(TODAY())</formula>
    </cfRule>
    <cfRule type="expression" dxfId="0" priority="2">
      <formula>B6=0</formula>
    </cfRule>
  </conditionalFormatting>
  <dataValidations count="2">
    <dataValidation type="list" allowBlank="1" showInputMessage="1" showErrorMessage="1" sqref="E13" xr:uid="{A34263F6-B34D-48B8-8CA4-825955D1D17C}">
      <formula1>$L$1:$L$12</formula1>
    </dataValidation>
    <dataValidation type="list" allowBlank="1" showInputMessage="1" showErrorMessage="1" sqref="C13" xr:uid="{EECC4FA3-5BA0-495B-B902-D963F6AB4418}">
      <formula1>$K$1:$K$122</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E563A-5019-4778-A1CE-F512A3CF7A7B}">
  <sheetPr>
    <tabColor rgb="FFFF0000"/>
  </sheetPr>
  <dimension ref="A1:I1620"/>
  <sheetViews>
    <sheetView showGridLines="0" workbookViewId="0">
      <selection activeCell="C17" sqref="C17"/>
    </sheetView>
  </sheetViews>
  <sheetFormatPr defaultRowHeight="13.8"/>
  <cols>
    <col min="1" max="1" width="16.5" customWidth="1"/>
    <col min="2" max="5" width="22.09765625" customWidth="1"/>
    <col min="6" max="6" width="25.3984375" customWidth="1"/>
    <col min="7" max="8" width="10.69921875" customWidth="1"/>
    <col min="9" max="9" width="10.69921875" style="114" customWidth="1"/>
    <col min="10" max="11" width="10.69921875" customWidth="1"/>
  </cols>
  <sheetData>
    <row r="1" spans="1:9">
      <c r="A1">
        <v>3</v>
      </c>
    </row>
    <row r="2" spans="1:9" ht="20.399999999999999">
      <c r="B2" s="99"/>
      <c r="C2" s="99" t="s">
        <v>4372</v>
      </c>
      <c r="D2" s="99" t="s">
        <v>4373</v>
      </c>
      <c r="E2" s="99" t="s">
        <v>4374</v>
      </c>
      <c r="F2" s="99" t="s">
        <v>4375</v>
      </c>
    </row>
    <row r="3" spans="1:9" ht="20.399999999999999">
      <c r="B3" s="99" t="s">
        <v>323</v>
      </c>
      <c r="C3" s="175">
        <f>SUMIFS(数据源!$R:$R,CHOOSE(报表!$A$1,数据源!$D:$D,数据源!$B:$B,数据源!$A:$A),CHOOSE($A$1,$C$15,$C$16,$C$17),数据源!$M:$M,报表!$B3,数据源!$O:$O,报表!C$2)</f>
        <v>0</v>
      </c>
      <c r="D3" s="175">
        <f>SUMIFS(数据源!$R:$R,CHOOSE(报表!$A$1,数据源!$D:$D,数据源!$B:$B,数据源!$A:$A),CHOOSE($A$1,$C$15,$C$16,$C$17),数据源!$M:$M,报表!$B3,数据源!$O:$O,报表!D$2)</f>
        <v>0</v>
      </c>
      <c r="E3" s="175">
        <f>SUMIFS(数据源!$R:$R,CHOOSE(报表!$A$1,数据源!$D:$D,数据源!$B:$B,数据源!$A:$A),CHOOSE($A$1,$C$15,$C$16,$C$17),数据源!$M:$M,报表!$B3,数据源!$O:$O,报表!E$2)</f>
        <v>0</v>
      </c>
      <c r="F3" s="175">
        <f t="shared" ref="F3:F10" si="0">SUM(C3:E3)</f>
        <v>0</v>
      </c>
    </row>
    <row r="4" spans="1:9" ht="20.399999999999999">
      <c r="B4" s="99" t="s">
        <v>340</v>
      </c>
      <c r="C4" s="175">
        <f>SUMIFS(数据源!$R:$R,CHOOSE(报表!$A$1,数据源!$D:$D,数据源!$B:$B,数据源!$A:$A),CHOOSE($A$1,$C$15,$C$16,$C$17),数据源!$M:$M,报表!$B4,数据源!$O:$O,报表!C$2)</f>
        <v>2861.6</v>
      </c>
      <c r="D4" s="175">
        <f>SUMIFS(数据源!$R:$R,CHOOSE(报表!$A$1,数据源!$D:$D,数据源!$B:$B,数据源!$A:$A),CHOOSE($A$1,$C$15,$C$16,$C$17),数据源!$M:$M,报表!$B4,数据源!$O:$O,报表!D$2)</f>
        <v>4396.9799999999996</v>
      </c>
      <c r="E4" s="175">
        <f>SUMIFS(数据源!$R:$R,CHOOSE(报表!$A$1,数据源!$D:$D,数据源!$B:$B,数据源!$A:$A),CHOOSE($A$1,$C$15,$C$16,$C$17),数据源!$M:$M,报表!$B4,数据源!$O:$O,报表!E$2)</f>
        <v>7446.0399999999991</v>
      </c>
      <c r="F4" s="175">
        <f t="shared" si="0"/>
        <v>14704.619999999999</v>
      </c>
    </row>
    <row r="5" spans="1:9" ht="20.399999999999999">
      <c r="B5" s="99" t="s">
        <v>352</v>
      </c>
      <c r="C5" s="175">
        <f>SUMIFS(数据源!$R:$R,CHOOSE(报表!$A$1,数据源!$D:$D,数据源!$B:$B,数据源!$A:$A),CHOOSE($A$1,$C$15,$C$16,$C$17),数据源!$M:$M,报表!$B5,数据源!$O:$O,报表!C$2)</f>
        <v>11539.92</v>
      </c>
      <c r="D5" s="175">
        <f>SUMIFS(数据源!$R:$R,CHOOSE(报表!$A$1,数据源!$D:$D,数据源!$B:$B,数据源!$A:$A),CHOOSE($A$1,$C$15,$C$16,$C$17),数据源!$M:$M,报表!$B5,数据源!$O:$O,报表!D$2)</f>
        <v>1552.3760000000002</v>
      </c>
      <c r="E5" s="175">
        <f>SUMIFS(数据源!$R:$R,CHOOSE(报表!$A$1,数据源!$D:$D,数据源!$B:$B,数据源!$A:$A),CHOOSE($A$1,$C$15,$C$16,$C$17),数据源!$M:$M,报表!$B5,数据源!$O:$O,报表!E$2)</f>
        <v>3480.26</v>
      </c>
      <c r="F5" s="175">
        <f t="shared" si="0"/>
        <v>16572.556</v>
      </c>
    </row>
    <row r="6" spans="1:9" ht="20.399999999999999">
      <c r="B6" s="99" t="s">
        <v>392</v>
      </c>
      <c r="C6" s="175">
        <f>SUMIFS(数据源!$R:$R,CHOOSE(报表!$A$1,数据源!$D:$D,数据源!$B:$B,数据源!$A:$A),CHOOSE($A$1,$C$15,$C$16,$C$17),数据源!$M:$M,报表!$B6,数据源!$O:$O,报表!C$2)</f>
        <v>32291.699999999997</v>
      </c>
      <c r="D6" s="175">
        <f>SUMIFS(数据源!$R:$R,CHOOSE(报表!$A$1,数据源!$D:$D,数据源!$B:$B,数据源!$A:$A),CHOOSE($A$1,$C$15,$C$16,$C$17),数据源!$M:$M,报表!$B6,数据源!$O:$O,报表!D$2)</f>
        <v>12622.147999999997</v>
      </c>
      <c r="E6" s="175">
        <f>SUMIFS(数据源!$R:$R,CHOOSE(报表!$A$1,数据源!$D:$D,数据源!$B:$B,数据源!$A:$A),CHOOSE($A$1,$C$15,$C$16,$C$17),数据源!$M:$M,报表!$B6,数据源!$O:$O,报表!E$2)</f>
        <v>1028.664</v>
      </c>
      <c r="F6" s="175">
        <f t="shared" si="0"/>
        <v>45942.511999999995</v>
      </c>
    </row>
    <row r="7" spans="1:9" ht="20.399999999999999">
      <c r="B7" s="99" t="s">
        <v>386</v>
      </c>
      <c r="C7" s="175">
        <f>SUMIFS(数据源!$R:$R,CHOOSE(报表!$A$1,数据源!$D:$D,数据源!$B:$B,数据源!$A:$A),CHOOSE($A$1,$C$15,$C$16,$C$17),数据源!$M:$M,报表!$B7,数据源!$O:$O,报表!C$2)</f>
        <v>0</v>
      </c>
      <c r="D7" s="175">
        <f>SUMIFS(数据源!$R:$R,CHOOSE(报表!$A$1,数据源!$D:$D,数据源!$B:$B,数据源!$A:$A),CHOOSE($A$1,$C$15,$C$16,$C$17),数据源!$M:$M,报表!$B7,数据源!$O:$O,报表!D$2)</f>
        <v>1126.1600000000001</v>
      </c>
      <c r="E7" s="175">
        <f>SUMIFS(数据源!$R:$R,CHOOSE(报表!$A$1,数据源!$D:$D,数据源!$B:$B,数据源!$A:$A),CHOOSE($A$1,$C$15,$C$16,$C$17),数据源!$M:$M,报表!$B7,数据源!$O:$O,报表!E$2)</f>
        <v>0</v>
      </c>
      <c r="F7" s="175">
        <f t="shared" si="0"/>
        <v>1126.1600000000001</v>
      </c>
    </row>
    <row r="8" spans="1:9" ht="20.399999999999999">
      <c r="B8" s="99" t="s">
        <v>368</v>
      </c>
      <c r="C8" s="175">
        <f>SUMIFS(数据源!$R:$R,CHOOSE(报表!$A$1,数据源!$D:$D,数据源!$B:$B,数据源!$A:$A),CHOOSE($A$1,$C$15,$C$16,$C$17),数据源!$M:$M,报表!$B8,数据源!$O:$O,报表!C$2)</f>
        <v>5840.1280000000015</v>
      </c>
      <c r="D8" s="175">
        <f>SUMIFS(数据源!$R:$R,CHOOSE(报表!$A$1,数据源!$D:$D,数据源!$B:$B,数据源!$A:$A),CHOOSE($A$1,$C$15,$C$16,$C$17),数据源!$M:$M,报表!$B8,数据源!$O:$O,报表!D$2)</f>
        <v>4481.7919999999995</v>
      </c>
      <c r="E8" s="175">
        <f>SUMIFS(数据源!$R:$R,CHOOSE(报表!$A$1,数据源!$D:$D,数据源!$B:$B,数据源!$A:$A),CHOOSE($A$1,$C$15,$C$16,$C$17),数据源!$M:$M,报表!$B8,数据源!$O:$O,报表!E$2)</f>
        <v>11203.416000000001</v>
      </c>
      <c r="F8" s="175">
        <f t="shared" si="0"/>
        <v>21525.336000000003</v>
      </c>
    </row>
    <row r="9" spans="1:9" ht="20.399999999999999">
      <c r="B9" s="99" t="s">
        <v>439</v>
      </c>
      <c r="C9" s="175">
        <f>SUMIFS(数据源!$R:$R,CHOOSE(报表!$A$1,数据源!$D:$D,数据源!$B:$B,数据源!$A:$A),CHOOSE($A$1,$C$15,$C$16,$C$17),数据源!$M:$M,报表!$B9,数据源!$O:$O,报表!C$2)</f>
        <v>0</v>
      </c>
      <c r="D9" s="175">
        <f>SUMIFS(数据源!$R:$R,CHOOSE(报表!$A$1,数据源!$D:$D,数据源!$B:$B,数据源!$A:$A),CHOOSE($A$1,$C$15,$C$16,$C$17),数据源!$M:$M,报表!$B9,数据源!$O:$O,报表!D$2)</f>
        <v>0</v>
      </c>
      <c r="E9" s="175">
        <f>SUMIFS(数据源!$R:$R,CHOOSE(报表!$A$1,数据源!$D:$D,数据源!$B:$B,数据源!$A:$A),CHOOSE($A$1,$C$15,$C$16,$C$17),数据源!$M:$M,报表!$B9,数据源!$O:$O,报表!E$2)</f>
        <v>6712.7760000000007</v>
      </c>
      <c r="F9" s="175">
        <f t="shared" si="0"/>
        <v>6712.7760000000007</v>
      </c>
    </row>
    <row r="10" spans="1:9" ht="20.399999999999999">
      <c r="A10" s="115"/>
      <c r="B10" s="99" t="s">
        <v>4316</v>
      </c>
      <c r="C10" s="175">
        <f t="shared" ref="C10:E10" si="1">SUM(C3:C9)</f>
        <v>52533.348000000005</v>
      </c>
      <c r="D10" s="175">
        <f t="shared" si="1"/>
        <v>24179.455999999998</v>
      </c>
      <c r="E10" s="175">
        <f t="shared" si="1"/>
        <v>29871.156000000003</v>
      </c>
      <c r="F10" s="175">
        <f t="shared" si="0"/>
        <v>106583.96</v>
      </c>
    </row>
    <row r="11" spans="1:9" ht="14.4">
      <c r="A11" s="58"/>
      <c r="B11" s="20"/>
    </row>
    <row r="13" spans="1:9" ht="14.4">
      <c r="A13" s="58"/>
      <c r="I13"/>
    </row>
    <row r="14" spans="1:9" ht="20.399999999999999">
      <c r="B14" s="99" t="s">
        <v>4392</v>
      </c>
      <c r="C14" s="20">
        <v>44389</v>
      </c>
      <c r="I14"/>
    </row>
    <row r="15" spans="1:9" ht="20.399999999999999">
      <c r="B15" s="99" t="s">
        <v>4393</v>
      </c>
      <c r="C15" s="20">
        <f>C14-1</f>
        <v>44388</v>
      </c>
      <c r="I15"/>
    </row>
    <row r="16" spans="1:9" ht="20.399999999999999">
      <c r="B16" s="99" t="s">
        <v>4394</v>
      </c>
      <c r="C16" s="20" t="str">
        <f>YEAR(C14)&amp;TEXT(WEEKNUM(C14,2),"00")</f>
        <v>202129</v>
      </c>
      <c r="I16"/>
    </row>
    <row r="17" spans="1:9" ht="20.399999999999999">
      <c r="B17" s="99" t="s">
        <v>4395</v>
      </c>
      <c r="C17" s="20" t="str">
        <f>YEAR(C14)&amp;TEXT(MONTH(C14),"00")</f>
        <v>202107</v>
      </c>
      <c r="I17"/>
    </row>
    <row r="18" spans="1:9">
      <c r="I18"/>
    </row>
    <row r="19" spans="1:9">
      <c r="I19"/>
    </row>
    <row r="20" spans="1:9">
      <c r="I20"/>
    </row>
    <row r="21" spans="1:9">
      <c r="I21"/>
    </row>
    <row r="22" spans="1:9">
      <c r="I22"/>
    </row>
    <row r="23" spans="1:9">
      <c r="I23"/>
    </row>
    <row r="24" spans="1:9">
      <c r="I24"/>
    </row>
    <row r="25" spans="1:9">
      <c r="I25"/>
    </row>
    <row r="26" spans="1:9">
      <c r="I26"/>
    </row>
    <row r="27" spans="1:9" ht="14.4">
      <c r="A27" s="58"/>
      <c r="I27"/>
    </row>
    <row r="28" spans="1:9">
      <c r="I28"/>
    </row>
    <row r="29" spans="1:9">
      <c r="I29"/>
    </row>
    <row r="30" spans="1:9">
      <c r="I30"/>
    </row>
    <row r="31" spans="1:9">
      <c r="I31"/>
    </row>
    <row r="32" spans="1:9">
      <c r="I32"/>
    </row>
    <row r="33" spans="9:9">
      <c r="I33"/>
    </row>
    <row r="34" spans="9:9">
      <c r="I34"/>
    </row>
    <row r="35" spans="9:9">
      <c r="I35"/>
    </row>
    <row r="36" spans="9:9">
      <c r="I36"/>
    </row>
    <row r="37" spans="9:9">
      <c r="I37"/>
    </row>
    <row r="38" spans="9:9">
      <c r="I38"/>
    </row>
    <row r="39" spans="9:9">
      <c r="I39"/>
    </row>
    <row r="40" spans="9:9">
      <c r="I40"/>
    </row>
    <row r="41" spans="9:9">
      <c r="I41"/>
    </row>
    <row r="42" spans="9:9">
      <c r="I42"/>
    </row>
    <row r="43" spans="9:9">
      <c r="I43"/>
    </row>
    <row r="44" spans="9:9">
      <c r="I44"/>
    </row>
    <row r="45" spans="9:9">
      <c r="I45"/>
    </row>
    <row r="46" spans="9:9">
      <c r="I46"/>
    </row>
    <row r="47" spans="9:9">
      <c r="I47"/>
    </row>
    <row r="48" spans="9:9">
      <c r="I48"/>
    </row>
    <row r="49" spans="9:9">
      <c r="I49"/>
    </row>
    <row r="50" spans="9:9">
      <c r="I50"/>
    </row>
    <row r="51" spans="9:9">
      <c r="I51"/>
    </row>
    <row r="52" spans="9:9">
      <c r="I52"/>
    </row>
    <row r="53" spans="9:9">
      <c r="I53"/>
    </row>
    <row r="54" spans="9:9">
      <c r="I54"/>
    </row>
    <row r="55" spans="9:9">
      <c r="I55"/>
    </row>
    <row r="56" spans="9:9">
      <c r="I56"/>
    </row>
    <row r="57" spans="9:9">
      <c r="I57"/>
    </row>
    <row r="58" spans="9:9">
      <c r="I58"/>
    </row>
    <row r="59" spans="9:9">
      <c r="I59"/>
    </row>
    <row r="60" spans="9:9">
      <c r="I60"/>
    </row>
    <row r="61" spans="9:9">
      <c r="I61"/>
    </row>
    <row r="62" spans="9:9">
      <c r="I62"/>
    </row>
    <row r="63" spans="9:9">
      <c r="I63"/>
    </row>
    <row r="64" spans="9:9">
      <c r="I64"/>
    </row>
    <row r="65" spans="9:9">
      <c r="I65"/>
    </row>
    <row r="66" spans="9:9">
      <c r="I66"/>
    </row>
    <row r="67" spans="9:9">
      <c r="I67"/>
    </row>
    <row r="68" spans="9:9">
      <c r="I68"/>
    </row>
    <row r="69" spans="9:9">
      <c r="I69"/>
    </row>
    <row r="70" spans="9:9">
      <c r="I70"/>
    </row>
    <row r="71" spans="9:9">
      <c r="I71"/>
    </row>
    <row r="72" spans="9:9">
      <c r="I72"/>
    </row>
    <row r="73" spans="9:9">
      <c r="I73"/>
    </row>
    <row r="74" spans="9:9">
      <c r="I74"/>
    </row>
    <row r="75" spans="9:9">
      <c r="I75"/>
    </row>
    <row r="76" spans="9:9">
      <c r="I76"/>
    </row>
    <row r="77" spans="9:9">
      <c r="I77"/>
    </row>
    <row r="78" spans="9:9">
      <c r="I78"/>
    </row>
    <row r="79" spans="9:9">
      <c r="I79"/>
    </row>
    <row r="80" spans="9:9">
      <c r="I80"/>
    </row>
    <row r="81" spans="9:9">
      <c r="I81"/>
    </row>
    <row r="82" spans="9:9">
      <c r="I82"/>
    </row>
    <row r="83" spans="9:9">
      <c r="I83"/>
    </row>
    <row r="84" spans="9:9">
      <c r="I84"/>
    </row>
    <row r="85" spans="9:9">
      <c r="I85"/>
    </row>
    <row r="86" spans="9:9">
      <c r="I86"/>
    </row>
    <row r="87" spans="9:9">
      <c r="I87"/>
    </row>
    <row r="88" spans="9:9">
      <c r="I88"/>
    </row>
    <row r="89" spans="9:9">
      <c r="I89"/>
    </row>
    <row r="90" spans="9:9">
      <c r="I90"/>
    </row>
    <row r="91" spans="9:9">
      <c r="I91"/>
    </row>
    <row r="92" spans="9:9">
      <c r="I92"/>
    </row>
    <row r="93" spans="9:9">
      <c r="I93"/>
    </row>
    <row r="94" spans="9:9">
      <c r="I94"/>
    </row>
    <row r="95" spans="9:9">
      <c r="I95"/>
    </row>
    <row r="96" spans="9: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row r="243" spans="9:9">
      <c r="I243"/>
    </row>
    <row r="244" spans="9:9">
      <c r="I244"/>
    </row>
    <row r="245" spans="9:9">
      <c r="I245"/>
    </row>
    <row r="246" spans="9:9">
      <c r="I246"/>
    </row>
    <row r="247" spans="9:9">
      <c r="I247"/>
    </row>
    <row r="248" spans="9:9">
      <c r="I248"/>
    </row>
    <row r="249" spans="9:9">
      <c r="I249"/>
    </row>
    <row r="250" spans="9:9">
      <c r="I250"/>
    </row>
    <row r="251" spans="9:9">
      <c r="I251"/>
    </row>
    <row r="252" spans="9:9">
      <c r="I252"/>
    </row>
    <row r="253" spans="9:9">
      <c r="I253"/>
    </row>
    <row r="254" spans="9:9">
      <c r="I254"/>
    </row>
    <row r="255" spans="9:9">
      <c r="I255"/>
    </row>
    <row r="256" spans="9:9">
      <c r="I256"/>
    </row>
    <row r="257" spans="9:9">
      <c r="I257"/>
    </row>
    <row r="258" spans="9:9">
      <c r="I258"/>
    </row>
    <row r="259" spans="9:9">
      <c r="I259"/>
    </row>
    <row r="260" spans="9:9">
      <c r="I260"/>
    </row>
    <row r="261" spans="9:9">
      <c r="I261"/>
    </row>
    <row r="262" spans="9:9">
      <c r="I262"/>
    </row>
    <row r="263" spans="9:9">
      <c r="I263"/>
    </row>
    <row r="264" spans="9:9">
      <c r="I264"/>
    </row>
    <row r="265" spans="9:9">
      <c r="I265"/>
    </row>
    <row r="266" spans="9:9">
      <c r="I266"/>
    </row>
    <row r="267" spans="9:9">
      <c r="I267"/>
    </row>
    <row r="268" spans="9:9">
      <c r="I268"/>
    </row>
    <row r="269" spans="9:9">
      <c r="I269"/>
    </row>
    <row r="270" spans="9:9">
      <c r="I270"/>
    </row>
    <row r="271" spans="9:9">
      <c r="I271"/>
    </row>
    <row r="272" spans="9:9">
      <c r="I272"/>
    </row>
    <row r="273" spans="9:9">
      <c r="I273"/>
    </row>
    <row r="274" spans="9:9">
      <c r="I274"/>
    </row>
    <row r="275" spans="9:9">
      <c r="I275"/>
    </row>
    <row r="276" spans="9:9">
      <c r="I276"/>
    </row>
    <row r="277" spans="9:9">
      <c r="I277"/>
    </row>
    <row r="278" spans="9:9">
      <c r="I278"/>
    </row>
    <row r="279" spans="9:9">
      <c r="I279"/>
    </row>
    <row r="280" spans="9:9">
      <c r="I280"/>
    </row>
    <row r="281" spans="9:9">
      <c r="I281"/>
    </row>
    <row r="282" spans="9:9">
      <c r="I282"/>
    </row>
    <row r="283" spans="9:9">
      <c r="I283"/>
    </row>
    <row r="284" spans="9:9">
      <c r="I284"/>
    </row>
    <row r="285" spans="9:9">
      <c r="I285"/>
    </row>
    <row r="286" spans="9:9">
      <c r="I286"/>
    </row>
    <row r="287" spans="9:9">
      <c r="I287"/>
    </row>
    <row r="288" spans="9:9">
      <c r="I288"/>
    </row>
    <row r="289" spans="9:9">
      <c r="I289"/>
    </row>
    <row r="290" spans="9:9">
      <c r="I290"/>
    </row>
    <row r="291" spans="9:9">
      <c r="I291"/>
    </row>
    <row r="292" spans="9:9">
      <c r="I292"/>
    </row>
    <row r="293" spans="9:9">
      <c r="I293"/>
    </row>
    <row r="294" spans="9:9">
      <c r="I294"/>
    </row>
    <row r="295" spans="9:9">
      <c r="I295"/>
    </row>
    <row r="296" spans="9:9">
      <c r="I296"/>
    </row>
    <row r="297" spans="9:9">
      <c r="I297"/>
    </row>
    <row r="298" spans="9:9">
      <c r="I298"/>
    </row>
    <row r="299" spans="9:9">
      <c r="I299"/>
    </row>
    <row r="300" spans="9:9">
      <c r="I300"/>
    </row>
    <row r="301" spans="9:9">
      <c r="I301"/>
    </row>
    <row r="302" spans="9:9">
      <c r="I302"/>
    </row>
    <row r="303" spans="9:9">
      <c r="I303"/>
    </row>
    <row r="304" spans="9:9">
      <c r="I304"/>
    </row>
    <row r="305" spans="9:9">
      <c r="I305"/>
    </row>
    <row r="306" spans="9:9">
      <c r="I306"/>
    </row>
    <row r="307" spans="9:9">
      <c r="I307"/>
    </row>
    <row r="308" spans="9:9">
      <c r="I308"/>
    </row>
    <row r="309" spans="9:9">
      <c r="I309"/>
    </row>
    <row r="310" spans="9:9">
      <c r="I310"/>
    </row>
    <row r="311" spans="9:9">
      <c r="I311"/>
    </row>
    <row r="312" spans="9:9">
      <c r="I312"/>
    </row>
    <row r="313" spans="9:9">
      <c r="I313"/>
    </row>
    <row r="314" spans="9:9">
      <c r="I314"/>
    </row>
    <row r="315" spans="9:9">
      <c r="I315"/>
    </row>
    <row r="316" spans="9:9">
      <c r="I316"/>
    </row>
    <row r="317" spans="9:9">
      <c r="I317"/>
    </row>
    <row r="318" spans="9:9">
      <c r="I318"/>
    </row>
    <row r="319" spans="9:9">
      <c r="I319"/>
    </row>
    <row r="320" spans="9:9">
      <c r="I320"/>
    </row>
    <row r="321" spans="9:9">
      <c r="I321"/>
    </row>
    <row r="322" spans="9:9">
      <c r="I322"/>
    </row>
    <row r="323" spans="9:9">
      <c r="I323"/>
    </row>
    <row r="324" spans="9:9">
      <c r="I324"/>
    </row>
    <row r="325" spans="9:9">
      <c r="I325"/>
    </row>
    <row r="326" spans="9:9">
      <c r="I326"/>
    </row>
    <row r="327" spans="9:9">
      <c r="I327"/>
    </row>
    <row r="328" spans="9:9">
      <c r="I328"/>
    </row>
    <row r="329" spans="9:9">
      <c r="I329"/>
    </row>
    <row r="330" spans="9:9">
      <c r="I330"/>
    </row>
    <row r="331" spans="9:9">
      <c r="I331"/>
    </row>
    <row r="332" spans="9:9">
      <c r="I332"/>
    </row>
    <row r="333" spans="9:9">
      <c r="I333"/>
    </row>
    <row r="334" spans="9:9">
      <c r="I334"/>
    </row>
    <row r="335" spans="9:9">
      <c r="I335"/>
    </row>
    <row r="336" spans="9:9">
      <c r="I336"/>
    </row>
    <row r="337" spans="9:9">
      <c r="I337"/>
    </row>
    <row r="338" spans="9:9">
      <c r="I338"/>
    </row>
    <row r="339" spans="9:9">
      <c r="I339"/>
    </row>
    <row r="340" spans="9:9">
      <c r="I340"/>
    </row>
    <row r="341" spans="9:9">
      <c r="I341"/>
    </row>
    <row r="342" spans="9:9">
      <c r="I342"/>
    </row>
    <row r="343" spans="9:9">
      <c r="I343"/>
    </row>
    <row r="344" spans="9:9">
      <c r="I344"/>
    </row>
    <row r="345" spans="9:9">
      <c r="I345"/>
    </row>
    <row r="346" spans="9:9">
      <c r="I346"/>
    </row>
    <row r="347" spans="9:9">
      <c r="I347"/>
    </row>
    <row r="348" spans="9:9">
      <c r="I348"/>
    </row>
    <row r="349" spans="9:9">
      <c r="I349"/>
    </row>
    <row r="350" spans="9:9">
      <c r="I350"/>
    </row>
    <row r="351" spans="9:9">
      <c r="I351"/>
    </row>
    <row r="352" spans="9:9">
      <c r="I352"/>
    </row>
    <row r="353" spans="9:9">
      <c r="I353"/>
    </row>
    <row r="354" spans="9:9">
      <c r="I354"/>
    </row>
    <row r="355" spans="9:9">
      <c r="I355"/>
    </row>
    <row r="356" spans="9:9">
      <c r="I356"/>
    </row>
    <row r="357" spans="9:9">
      <c r="I357"/>
    </row>
    <row r="358" spans="9:9">
      <c r="I358"/>
    </row>
    <row r="359" spans="9:9">
      <c r="I359"/>
    </row>
    <row r="360" spans="9:9">
      <c r="I360"/>
    </row>
    <row r="361" spans="9:9">
      <c r="I361"/>
    </row>
    <row r="362" spans="9:9">
      <c r="I362"/>
    </row>
    <row r="363" spans="9:9">
      <c r="I363"/>
    </row>
    <row r="364" spans="9:9">
      <c r="I364"/>
    </row>
    <row r="365" spans="9:9">
      <c r="I365"/>
    </row>
    <row r="366" spans="9:9">
      <c r="I366"/>
    </row>
    <row r="367" spans="9:9">
      <c r="I367"/>
    </row>
    <row r="368" spans="9:9">
      <c r="I368"/>
    </row>
    <row r="369" spans="9:9">
      <c r="I369"/>
    </row>
    <row r="370" spans="9:9">
      <c r="I370"/>
    </row>
    <row r="371" spans="9:9">
      <c r="I371"/>
    </row>
    <row r="372" spans="9:9">
      <c r="I372"/>
    </row>
    <row r="373" spans="9:9">
      <c r="I373"/>
    </row>
    <row r="374" spans="9:9">
      <c r="I374"/>
    </row>
    <row r="375" spans="9:9">
      <c r="I375"/>
    </row>
    <row r="376" spans="9:9">
      <c r="I376"/>
    </row>
    <row r="377" spans="9:9">
      <c r="I377"/>
    </row>
    <row r="378" spans="9:9">
      <c r="I378"/>
    </row>
    <row r="379" spans="9:9">
      <c r="I379"/>
    </row>
    <row r="380" spans="9:9">
      <c r="I380"/>
    </row>
    <row r="381" spans="9:9">
      <c r="I381"/>
    </row>
    <row r="382" spans="9:9">
      <c r="I382"/>
    </row>
    <row r="383" spans="9:9">
      <c r="I383"/>
    </row>
    <row r="384" spans="9:9">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row r="441" spans="9:9">
      <c r="I441"/>
    </row>
    <row r="442" spans="9:9">
      <c r="I442"/>
    </row>
    <row r="443" spans="9:9">
      <c r="I443"/>
    </row>
    <row r="444" spans="9:9">
      <c r="I444"/>
    </row>
    <row r="445" spans="9:9">
      <c r="I445"/>
    </row>
    <row r="446" spans="9:9">
      <c r="I446"/>
    </row>
    <row r="447" spans="9:9">
      <c r="I447"/>
    </row>
    <row r="448" spans="9:9">
      <c r="I448"/>
    </row>
    <row r="449" spans="9:9">
      <c r="I449"/>
    </row>
    <row r="450" spans="9:9">
      <c r="I450"/>
    </row>
    <row r="451" spans="9:9">
      <c r="I451"/>
    </row>
    <row r="452" spans="9:9">
      <c r="I452"/>
    </row>
    <row r="453" spans="9:9">
      <c r="I453"/>
    </row>
    <row r="454" spans="9:9">
      <c r="I454"/>
    </row>
    <row r="455" spans="9:9">
      <c r="I455"/>
    </row>
    <row r="456" spans="9:9">
      <c r="I456"/>
    </row>
    <row r="457" spans="9:9">
      <c r="I457"/>
    </row>
    <row r="458" spans="9:9">
      <c r="I458"/>
    </row>
    <row r="459" spans="9:9">
      <c r="I459"/>
    </row>
    <row r="460" spans="9:9">
      <c r="I460"/>
    </row>
    <row r="461" spans="9:9">
      <c r="I461"/>
    </row>
    <row r="462" spans="9:9">
      <c r="I462"/>
    </row>
    <row r="463" spans="9:9">
      <c r="I463"/>
    </row>
    <row r="464" spans="9:9">
      <c r="I464"/>
    </row>
    <row r="465" spans="9:9">
      <c r="I465"/>
    </row>
    <row r="466" spans="9:9">
      <c r="I466"/>
    </row>
    <row r="467" spans="9:9">
      <c r="I467"/>
    </row>
    <row r="468" spans="9:9">
      <c r="I468"/>
    </row>
    <row r="469" spans="9:9">
      <c r="I469"/>
    </row>
    <row r="470" spans="9:9">
      <c r="I470"/>
    </row>
    <row r="471" spans="9:9">
      <c r="I471"/>
    </row>
    <row r="472" spans="9:9">
      <c r="I472"/>
    </row>
    <row r="473" spans="9:9">
      <c r="I473"/>
    </row>
    <row r="474" spans="9:9">
      <c r="I474"/>
    </row>
    <row r="475" spans="9:9">
      <c r="I475"/>
    </row>
    <row r="476" spans="9:9">
      <c r="I476"/>
    </row>
    <row r="477" spans="9:9">
      <c r="I477"/>
    </row>
    <row r="478" spans="9:9">
      <c r="I478"/>
    </row>
    <row r="479" spans="9:9">
      <c r="I479"/>
    </row>
    <row r="480" spans="9:9">
      <c r="I480"/>
    </row>
    <row r="481" spans="9:9">
      <c r="I481"/>
    </row>
    <row r="482" spans="9:9">
      <c r="I482"/>
    </row>
    <row r="483" spans="9:9">
      <c r="I483"/>
    </row>
    <row r="484" spans="9:9">
      <c r="I484"/>
    </row>
    <row r="485" spans="9:9">
      <c r="I485"/>
    </row>
    <row r="486" spans="9:9">
      <c r="I486"/>
    </row>
    <row r="487" spans="9:9">
      <c r="I487"/>
    </row>
    <row r="488" spans="9:9">
      <c r="I488"/>
    </row>
    <row r="489" spans="9:9">
      <c r="I489"/>
    </row>
    <row r="490" spans="9:9">
      <c r="I490"/>
    </row>
    <row r="491" spans="9:9">
      <c r="I491"/>
    </row>
    <row r="492" spans="9:9">
      <c r="I492"/>
    </row>
    <row r="493" spans="9:9">
      <c r="I493"/>
    </row>
    <row r="494" spans="9:9">
      <c r="I494"/>
    </row>
    <row r="495" spans="9:9">
      <c r="I495"/>
    </row>
    <row r="496" spans="9:9">
      <c r="I496"/>
    </row>
    <row r="497" spans="9:9">
      <c r="I497"/>
    </row>
    <row r="498" spans="9:9">
      <c r="I498"/>
    </row>
    <row r="499" spans="9:9">
      <c r="I499"/>
    </row>
    <row r="500" spans="9:9">
      <c r="I500"/>
    </row>
    <row r="501" spans="9:9">
      <c r="I501"/>
    </row>
    <row r="502" spans="9:9">
      <c r="I502"/>
    </row>
    <row r="503" spans="9:9">
      <c r="I503"/>
    </row>
    <row r="504" spans="9:9">
      <c r="I504"/>
    </row>
    <row r="505" spans="9:9">
      <c r="I505"/>
    </row>
    <row r="506" spans="9:9">
      <c r="I506"/>
    </row>
    <row r="507" spans="9:9">
      <c r="I507"/>
    </row>
    <row r="508" spans="9:9">
      <c r="I508"/>
    </row>
    <row r="509" spans="9:9">
      <c r="I509"/>
    </row>
    <row r="510" spans="9:9">
      <c r="I510"/>
    </row>
    <row r="511" spans="9:9">
      <c r="I511"/>
    </row>
    <row r="512" spans="9:9">
      <c r="I512"/>
    </row>
    <row r="513" spans="9:9">
      <c r="I513"/>
    </row>
    <row r="514" spans="9:9">
      <c r="I514"/>
    </row>
    <row r="515" spans="9:9">
      <c r="I515"/>
    </row>
    <row r="516" spans="9:9">
      <c r="I516"/>
    </row>
    <row r="517" spans="9:9">
      <c r="I517"/>
    </row>
    <row r="518" spans="9:9">
      <c r="I518"/>
    </row>
    <row r="519" spans="9:9">
      <c r="I519"/>
    </row>
    <row r="520" spans="9:9">
      <c r="I520"/>
    </row>
    <row r="521" spans="9:9">
      <c r="I521"/>
    </row>
    <row r="522" spans="9:9">
      <c r="I522"/>
    </row>
    <row r="523" spans="9:9">
      <c r="I523"/>
    </row>
    <row r="524" spans="9:9">
      <c r="I524"/>
    </row>
    <row r="525" spans="9:9">
      <c r="I525"/>
    </row>
    <row r="526" spans="9:9">
      <c r="I526"/>
    </row>
    <row r="527" spans="9:9">
      <c r="I527"/>
    </row>
    <row r="528" spans="9:9">
      <c r="I528"/>
    </row>
    <row r="529" spans="9:9">
      <c r="I529"/>
    </row>
    <row r="530" spans="9:9">
      <c r="I530"/>
    </row>
    <row r="531" spans="9:9">
      <c r="I531"/>
    </row>
    <row r="532" spans="9:9">
      <c r="I532"/>
    </row>
    <row r="533" spans="9:9">
      <c r="I533"/>
    </row>
    <row r="534" spans="9:9">
      <c r="I534"/>
    </row>
    <row r="535" spans="9:9">
      <c r="I535"/>
    </row>
    <row r="536" spans="9:9">
      <c r="I536"/>
    </row>
    <row r="537" spans="9:9">
      <c r="I537"/>
    </row>
    <row r="538" spans="9:9">
      <c r="I538"/>
    </row>
    <row r="539" spans="9:9">
      <c r="I539"/>
    </row>
    <row r="540" spans="9:9">
      <c r="I540"/>
    </row>
    <row r="541" spans="9:9">
      <c r="I541"/>
    </row>
    <row r="542" spans="9:9">
      <c r="I542"/>
    </row>
    <row r="543" spans="9:9">
      <c r="I543"/>
    </row>
    <row r="544" spans="9:9">
      <c r="I544"/>
    </row>
    <row r="545" spans="9:9">
      <c r="I545"/>
    </row>
    <row r="546" spans="9:9">
      <c r="I546"/>
    </row>
    <row r="547" spans="9:9">
      <c r="I547"/>
    </row>
    <row r="548" spans="9:9">
      <c r="I548"/>
    </row>
    <row r="549" spans="9:9">
      <c r="I549"/>
    </row>
    <row r="550" spans="9:9">
      <c r="I550"/>
    </row>
    <row r="551" spans="9:9">
      <c r="I551"/>
    </row>
    <row r="552" spans="9:9">
      <c r="I552"/>
    </row>
    <row r="553" spans="9:9">
      <c r="I553"/>
    </row>
    <row r="554" spans="9:9">
      <c r="I554"/>
    </row>
    <row r="555" spans="9:9">
      <c r="I555"/>
    </row>
    <row r="556" spans="9:9">
      <c r="I556"/>
    </row>
    <row r="557" spans="9:9">
      <c r="I557"/>
    </row>
    <row r="558" spans="9:9">
      <c r="I558"/>
    </row>
    <row r="559" spans="9:9">
      <c r="I559"/>
    </row>
    <row r="560" spans="9:9">
      <c r="I560"/>
    </row>
    <row r="561" spans="9:9">
      <c r="I561"/>
    </row>
    <row r="562" spans="9:9">
      <c r="I562"/>
    </row>
    <row r="563" spans="9:9">
      <c r="I563"/>
    </row>
    <row r="564" spans="9:9">
      <c r="I564"/>
    </row>
    <row r="565" spans="9:9">
      <c r="I565"/>
    </row>
    <row r="566" spans="9:9">
      <c r="I566"/>
    </row>
    <row r="567" spans="9:9">
      <c r="I567"/>
    </row>
    <row r="568" spans="9:9">
      <c r="I568"/>
    </row>
    <row r="569" spans="9:9">
      <c r="I569"/>
    </row>
    <row r="570" spans="9:9">
      <c r="I570"/>
    </row>
    <row r="571" spans="9:9">
      <c r="I571"/>
    </row>
    <row r="572" spans="9:9">
      <c r="I572"/>
    </row>
    <row r="573" spans="9:9">
      <c r="I573"/>
    </row>
    <row r="574" spans="9:9">
      <c r="I574"/>
    </row>
    <row r="575" spans="9:9">
      <c r="I575"/>
    </row>
    <row r="576" spans="9:9">
      <c r="I576"/>
    </row>
    <row r="577" spans="9:9">
      <c r="I577"/>
    </row>
    <row r="578" spans="9:9">
      <c r="I578"/>
    </row>
    <row r="579" spans="9:9">
      <c r="I579"/>
    </row>
    <row r="580" spans="9:9">
      <c r="I580"/>
    </row>
    <row r="581" spans="9:9">
      <c r="I581"/>
    </row>
    <row r="582" spans="9:9">
      <c r="I582"/>
    </row>
    <row r="583" spans="9:9">
      <c r="I583"/>
    </row>
    <row r="584" spans="9:9">
      <c r="I584"/>
    </row>
    <row r="585" spans="9:9">
      <c r="I585"/>
    </row>
    <row r="586" spans="9:9">
      <c r="I586"/>
    </row>
    <row r="587" spans="9:9">
      <c r="I587"/>
    </row>
    <row r="588" spans="9:9">
      <c r="I588"/>
    </row>
    <row r="589" spans="9:9">
      <c r="I589"/>
    </row>
    <row r="590" spans="9:9">
      <c r="I590"/>
    </row>
    <row r="591" spans="9:9">
      <c r="I591"/>
    </row>
    <row r="592" spans="9:9">
      <c r="I592"/>
    </row>
    <row r="593" spans="9:9">
      <c r="I593"/>
    </row>
    <row r="594" spans="9:9">
      <c r="I594"/>
    </row>
    <row r="595" spans="9:9">
      <c r="I595"/>
    </row>
    <row r="596" spans="9:9">
      <c r="I596"/>
    </row>
    <row r="597" spans="9:9">
      <c r="I597"/>
    </row>
    <row r="598" spans="9:9">
      <c r="I598"/>
    </row>
    <row r="599" spans="9:9">
      <c r="I599"/>
    </row>
    <row r="600" spans="9:9">
      <c r="I600"/>
    </row>
    <row r="601" spans="9:9">
      <c r="I601"/>
    </row>
    <row r="602" spans="9:9">
      <c r="I602"/>
    </row>
    <row r="603" spans="9:9">
      <c r="I603"/>
    </row>
    <row r="604" spans="9:9">
      <c r="I604"/>
    </row>
    <row r="605" spans="9:9">
      <c r="I605"/>
    </row>
    <row r="606" spans="9:9">
      <c r="I606"/>
    </row>
    <row r="607" spans="9:9">
      <c r="I607"/>
    </row>
    <row r="608" spans="9:9">
      <c r="I608"/>
    </row>
    <row r="609" spans="9:9">
      <c r="I609"/>
    </row>
    <row r="610" spans="9:9">
      <c r="I610"/>
    </row>
    <row r="611" spans="9:9">
      <c r="I611"/>
    </row>
    <row r="612" spans="9:9">
      <c r="I612"/>
    </row>
    <row r="613" spans="9:9">
      <c r="I613"/>
    </row>
    <row r="614" spans="9:9">
      <c r="I614"/>
    </row>
    <row r="615" spans="9:9">
      <c r="I615"/>
    </row>
    <row r="616" spans="9:9">
      <c r="I616"/>
    </row>
    <row r="617" spans="9:9">
      <c r="I617"/>
    </row>
    <row r="618" spans="9:9">
      <c r="I618"/>
    </row>
    <row r="619" spans="9:9">
      <c r="I619"/>
    </row>
    <row r="620" spans="9:9">
      <c r="I620"/>
    </row>
    <row r="621" spans="9:9">
      <c r="I621"/>
    </row>
    <row r="622" spans="9:9">
      <c r="I622"/>
    </row>
    <row r="623" spans="9:9">
      <c r="I623"/>
    </row>
    <row r="624" spans="9:9">
      <c r="I624"/>
    </row>
    <row r="625" spans="9:9">
      <c r="I625"/>
    </row>
    <row r="626" spans="9:9">
      <c r="I626"/>
    </row>
    <row r="627" spans="9:9">
      <c r="I627"/>
    </row>
    <row r="628" spans="9:9">
      <c r="I628"/>
    </row>
    <row r="629" spans="9:9">
      <c r="I629"/>
    </row>
    <row r="630" spans="9:9">
      <c r="I630"/>
    </row>
    <row r="631" spans="9:9">
      <c r="I631"/>
    </row>
    <row r="632" spans="9:9">
      <c r="I632"/>
    </row>
    <row r="633" spans="9:9">
      <c r="I633"/>
    </row>
    <row r="634" spans="9:9">
      <c r="I634"/>
    </row>
    <row r="635" spans="9:9">
      <c r="I635"/>
    </row>
    <row r="636" spans="9:9">
      <c r="I636"/>
    </row>
    <row r="637" spans="9:9">
      <c r="I637"/>
    </row>
    <row r="638" spans="9:9">
      <c r="I638"/>
    </row>
    <row r="639" spans="9:9">
      <c r="I639"/>
    </row>
    <row r="640" spans="9:9">
      <c r="I640"/>
    </row>
    <row r="641" spans="9:9">
      <c r="I641"/>
    </row>
    <row r="642" spans="9:9">
      <c r="I642"/>
    </row>
    <row r="643" spans="9:9">
      <c r="I643"/>
    </row>
    <row r="644" spans="9:9">
      <c r="I644"/>
    </row>
    <row r="645" spans="9:9">
      <c r="I645"/>
    </row>
    <row r="646" spans="9:9">
      <c r="I646"/>
    </row>
    <row r="647" spans="9:9">
      <c r="I647"/>
    </row>
    <row r="648" spans="9:9">
      <c r="I648"/>
    </row>
    <row r="649" spans="9:9">
      <c r="I649"/>
    </row>
    <row r="650" spans="9:9">
      <c r="I650"/>
    </row>
    <row r="651" spans="9:9">
      <c r="I651"/>
    </row>
    <row r="652" spans="9:9">
      <c r="I652"/>
    </row>
    <row r="653" spans="9:9">
      <c r="I653"/>
    </row>
    <row r="654" spans="9:9">
      <c r="I654"/>
    </row>
    <row r="655" spans="9:9">
      <c r="I655"/>
    </row>
    <row r="656" spans="9:9">
      <c r="I656"/>
    </row>
    <row r="657" spans="9:9">
      <c r="I657"/>
    </row>
    <row r="658" spans="9:9">
      <c r="I658"/>
    </row>
    <row r="659" spans="9:9">
      <c r="I659"/>
    </row>
    <row r="660" spans="9:9">
      <c r="I660"/>
    </row>
    <row r="661" spans="9:9">
      <c r="I661"/>
    </row>
    <row r="662" spans="9:9">
      <c r="I662"/>
    </row>
    <row r="663" spans="9:9">
      <c r="I663"/>
    </row>
    <row r="664" spans="9:9">
      <c r="I664"/>
    </row>
    <row r="665" spans="9:9">
      <c r="I665"/>
    </row>
    <row r="666" spans="9:9">
      <c r="I666"/>
    </row>
    <row r="667" spans="9:9">
      <c r="I667"/>
    </row>
    <row r="668" spans="9:9">
      <c r="I668"/>
    </row>
    <row r="669" spans="9:9">
      <c r="I669"/>
    </row>
    <row r="670" spans="9:9">
      <c r="I670"/>
    </row>
    <row r="671" spans="9:9">
      <c r="I671"/>
    </row>
    <row r="672" spans="9:9">
      <c r="I672"/>
    </row>
    <row r="673" spans="9:9">
      <c r="I673"/>
    </row>
    <row r="674" spans="9:9">
      <c r="I674"/>
    </row>
    <row r="675" spans="9:9">
      <c r="I675"/>
    </row>
    <row r="676" spans="9:9">
      <c r="I676"/>
    </row>
    <row r="677" spans="9:9">
      <c r="I677"/>
    </row>
    <row r="678" spans="9:9">
      <c r="I678"/>
    </row>
    <row r="679" spans="9:9">
      <c r="I679"/>
    </row>
    <row r="680" spans="9:9">
      <c r="I680"/>
    </row>
    <row r="681" spans="9:9">
      <c r="I681"/>
    </row>
    <row r="682" spans="9:9">
      <c r="I682"/>
    </row>
    <row r="683" spans="9:9">
      <c r="I683"/>
    </row>
    <row r="684" spans="9:9">
      <c r="I684"/>
    </row>
    <row r="685" spans="9:9">
      <c r="I685"/>
    </row>
    <row r="686" spans="9:9">
      <c r="I686"/>
    </row>
    <row r="687" spans="9:9">
      <c r="I687"/>
    </row>
    <row r="688" spans="9:9">
      <c r="I688"/>
    </row>
    <row r="689" spans="9:9">
      <c r="I689"/>
    </row>
    <row r="690" spans="9:9">
      <c r="I690"/>
    </row>
    <row r="691" spans="9:9">
      <c r="I691"/>
    </row>
    <row r="692" spans="9:9">
      <c r="I692"/>
    </row>
    <row r="693" spans="9:9">
      <c r="I693"/>
    </row>
    <row r="694" spans="9:9">
      <c r="I694"/>
    </row>
    <row r="695" spans="9:9">
      <c r="I695"/>
    </row>
    <row r="696" spans="9:9">
      <c r="I696"/>
    </row>
    <row r="697" spans="9:9">
      <c r="I697"/>
    </row>
    <row r="698" spans="9:9">
      <c r="I698"/>
    </row>
    <row r="699" spans="9:9">
      <c r="I699"/>
    </row>
    <row r="700" spans="9:9">
      <c r="I700"/>
    </row>
    <row r="701" spans="9:9">
      <c r="I701"/>
    </row>
    <row r="702" spans="9:9">
      <c r="I702"/>
    </row>
    <row r="703" spans="9:9">
      <c r="I703"/>
    </row>
    <row r="704" spans="9:9">
      <c r="I704"/>
    </row>
    <row r="705" spans="9:9">
      <c r="I705"/>
    </row>
    <row r="706" spans="9:9">
      <c r="I706"/>
    </row>
    <row r="707" spans="9:9">
      <c r="I707"/>
    </row>
    <row r="708" spans="9:9">
      <c r="I708"/>
    </row>
    <row r="709" spans="9:9">
      <c r="I709"/>
    </row>
    <row r="710" spans="9:9">
      <c r="I710"/>
    </row>
    <row r="711" spans="9:9">
      <c r="I711"/>
    </row>
    <row r="712" spans="9:9">
      <c r="I712"/>
    </row>
    <row r="713" spans="9:9">
      <c r="I713"/>
    </row>
    <row r="714" spans="9:9">
      <c r="I714"/>
    </row>
    <row r="715" spans="9:9">
      <c r="I715"/>
    </row>
    <row r="716" spans="9:9">
      <c r="I716"/>
    </row>
    <row r="717" spans="9:9">
      <c r="I717"/>
    </row>
    <row r="718" spans="9:9">
      <c r="I718"/>
    </row>
    <row r="719" spans="9:9">
      <c r="I719"/>
    </row>
    <row r="720" spans="9:9">
      <c r="I720"/>
    </row>
    <row r="721" spans="9:9">
      <c r="I721"/>
    </row>
    <row r="722" spans="9:9">
      <c r="I722"/>
    </row>
    <row r="723" spans="9:9">
      <c r="I723"/>
    </row>
    <row r="724" spans="9:9">
      <c r="I724"/>
    </row>
    <row r="725" spans="9:9">
      <c r="I725"/>
    </row>
    <row r="726" spans="9:9">
      <c r="I726"/>
    </row>
    <row r="727" spans="9:9">
      <c r="I727"/>
    </row>
    <row r="728" spans="9:9">
      <c r="I728"/>
    </row>
    <row r="729" spans="9:9">
      <c r="I729"/>
    </row>
    <row r="730" spans="9:9">
      <c r="I730"/>
    </row>
    <row r="731" spans="9:9">
      <c r="I731"/>
    </row>
    <row r="732" spans="9:9">
      <c r="I732"/>
    </row>
    <row r="733" spans="9:9">
      <c r="I733"/>
    </row>
    <row r="734" spans="9:9">
      <c r="I734"/>
    </row>
    <row r="735" spans="9:9">
      <c r="I735"/>
    </row>
    <row r="736" spans="9:9">
      <c r="I736"/>
    </row>
    <row r="737" spans="9:9">
      <c r="I737"/>
    </row>
    <row r="738" spans="9:9">
      <c r="I738"/>
    </row>
    <row r="739" spans="9:9">
      <c r="I739"/>
    </row>
    <row r="740" spans="9:9">
      <c r="I740"/>
    </row>
    <row r="741" spans="9:9">
      <c r="I741"/>
    </row>
    <row r="742" spans="9:9">
      <c r="I742"/>
    </row>
    <row r="743" spans="9:9">
      <c r="I743"/>
    </row>
    <row r="744" spans="9:9">
      <c r="I744"/>
    </row>
    <row r="745" spans="9:9">
      <c r="I745"/>
    </row>
    <row r="746" spans="9:9">
      <c r="I746"/>
    </row>
    <row r="747" spans="9:9">
      <c r="I747"/>
    </row>
    <row r="748" spans="9:9">
      <c r="I748"/>
    </row>
    <row r="749" spans="9:9">
      <c r="I749"/>
    </row>
    <row r="750" spans="9:9">
      <c r="I750"/>
    </row>
    <row r="751" spans="9:9">
      <c r="I751"/>
    </row>
    <row r="752" spans="9:9">
      <c r="I752"/>
    </row>
    <row r="753" spans="9:9">
      <c r="I753"/>
    </row>
    <row r="754" spans="9:9">
      <c r="I754"/>
    </row>
    <row r="755" spans="9:9">
      <c r="I755"/>
    </row>
    <row r="756" spans="9:9">
      <c r="I756"/>
    </row>
    <row r="757" spans="9:9">
      <c r="I757"/>
    </row>
    <row r="758" spans="9:9">
      <c r="I758"/>
    </row>
    <row r="759" spans="9:9">
      <c r="I759"/>
    </row>
    <row r="760" spans="9:9">
      <c r="I760"/>
    </row>
    <row r="761" spans="9:9">
      <c r="I761"/>
    </row>
    <row r="762" spans="9:9">
      <c r="I762"/>
    </row>
    <row r="763" spans="9:9">
      <c r="I763"/>
    </row>
    <row r="764" spans="9:9">
      <c r="I764"/>
    </row>
    <row r="765" spans="9:9">
      <c r="I765"/>
    </row>
    <row r="766" spans="9:9">
      <c r="I766"/>
    </row>
    <row r="767" spans="9:9">
      <c r="I767"/>
    </row>
    <row r="768" spans="9:9">
      <c r="I768"/>
    </row>
    <row r="769" spans="9:9">
      <c r="I769"/>
    </row>
    <row r="770" spans="9:9">
      <c r="I770"/>
    </row>
    <row r="771" spans="9:9">
      <c r="I771"/>
    </row>
    <row r="772" spans="9:9">
      <c r="I772"/>
    </row>
    <row r="773" spans="9:9">
      <c r="I773"/>
    </row>
    <row r="774" spans="9:9">
      <c r="I774"/>
    </row>
    <row r="775" spans="9:9">
      <c r="I775"/>
    </row>
    <row r="776" spans="9:9">
      <c r="I776"/>
    </row>
    <row r="777" spans="9:9">
      <c r="I777"/>
    </row>
    <row r="778" spans="9:9">
      <c r="I778"/>
    </row>
    <row r="779" spans="9:9">
      <c r="I779"/>
    </row>
    <row r="780" spans="9:9">
      <c r="I780"/>
    </row>
    <row r="781" spans="9:9">
      <c r="I781"/>
    </row>
    <row r="782" spans="9:9">
      <c r="I782"/>
    </row>
    <row r="783" spans="9:9">
      <c r="I783"/>
    </row>
    <row r="784" spans="9:9">
      <c r="I784"/>
    </row>
    <row r="785" spans="9:9">
      <c r="I785"/>
    </row>
    <row r="786" spans="9:9">
      <c r="I786"/>
    </row>
    <row r="787" spans="9:9">
      <c r="I787"/>
    </row>
    <row r="788" spans="9:9">
      <c r="I788"/>
    </row>
    <row r="789" spans="9:9">
      <c r="I789"/>
    </row>
    <row r="790" spans="9:9">
      <c r="I790"/>
    </row>
    <row r="791" spans="9:9">
      <c r="I791"/>
    </row>
    <row r="792" spans="9:9">
      <c r="I792"/>
    </row>
    <row r="793" spans="9:9">
      <c r="I793"/>
    </row>
    <row r="794" spans="9:9">
      <c r="I794"/>
    </row>
    <row r="795" spans="9:9">
      <c r="I795"/>
    </row>
    <row r="796" spans="9:9">
      <c r="I796"/>
    </row>
    <row r="797" spans="9:9">
      <c r="I797"/>
    </row>
    <row r="798" spans="9:9">
      <c r="I798"/>
    </row>
    <row r="799" spans="9:9">
      <c r="I799"/>
    </row>
    <row r="800" spans="9:9">
      <c r="I800"/>
    </row>
    <row r="801" spans="9:9">
      <c r="I801"/>
    </row>
    <row r="802" spans="9:9">
      <c r="I802"/>
    </row>
    <row r="803" spans="9:9">
      <c r="I803"/>
    </row>
    <row r="804" spans="9:9">
      <c r="I804"/>
    </row>
    <row r="805" spans="9:9">
      <c r="I805"/>
    </row>
    <row r="806" spans="9:9">
      <c r="I806"/>
    </row>
    <row r="807" spans="9:9">
      <c r="I807"/>
    </row>
    <row r="808" spans="9:9">
      <c r="I808"/>
    </row>
    <row r="809" spans="9:9">
      <c r="I809"/>
    </row>
    <row r="810" spans="9:9">
      <c r="I810"/>
    </row>
    <row r="811" spans="9:9">
      <c r="I811"/>
    </row>
    <row r="812" spans="9:9">
      <c r="I812"/>
    </row>
    <row r="813" spans="9:9">
      <c r="I813"/>
    </row>
    <row r="814" spans="9:9">
      <c r="I814"/>
    </row>
    <row r="815" spans="9:9">
      <c r="I815"/>
    </row>
    <row r="816" spans="9:9">
      <c r="I816"/>
    </row>
    <row r="817" spans="9:9">
      <c r="I817"/>
    </row>
    <row r="818" spans="9:9">
      <c r="I818"/>
    </row>
    <row r="819" spans="9:9">
      <c r="I819"/>
    </row>
    <row r="820" spans="9:9">
      <c r="I820"/>
    </row>
    <row r="821" spans="9:9">
      <c r="I821"/>
    </row>
    <row r="822" spans="9:9">
      <c r="I822"/>
    </row>
    <row r="823" spans="9:9">
      <c r="I823"/>
    </row>
    <row r="824" spans="9:9">
      <c r="I824"/>
    </row>
    <row r="825" spans="9:9">
      <c r="I825"/>
    </row>
    <row r="826" spans="9:9">
      <c r="I826"/>
    </row>
    <row r="827" spans="9:9">
      <c r="I827"/>
    </row>
    <row r="828" spans="9:9">
      <c r="I828"/>
    </row>
    <row r="829" spans="9:9">
      <c r="I829"/>
    </row>
    <row r="830" spans="9:9">
      <c r="I830"/>
    </row>
    <row r="831" spans="9:9">
      <c r="I831"/>
    </row>
    <row r="832" spans="9:9">
      <c r="I832"/>
    </row>
    <row r="833" spans="9:9">
      <c r="I833"/>
    </row>
    <row r="834" spans="9:9">
      <c r="I834"/>
    </row>
    <row r="835" spans="9:9">
      <c r="I835"/>
    </row>
    <row r="836" spans="9:9">
      <c r="I836"/>
    </row>
    <row r="837" spans="9:9">
      <c r="I837"/>
    </row>
    <row r="838" spans="9:9">
      <c r="I838"/>
    </row>
    <row r="839" spans="9:9">
      <c r="I839"/>
    </row>
    <row r="840" spans="9:9">
      <c r="I840"/>
    </row>
    <row r="841" spans="9:9">
      <c r="I841"/>
    </row>
    <row r="842" spans="9:9">
      <c r="I842"/>
    </row>
    <row r="843" spans="9:9">
      <c r="I843"/>
    </row>
    <row r="844" spans="9:9">
      <c r="I844"/>
    </row>
    <row r="845" spans="9:9">
      <c r="I845"/>
    </row>
    <row r="846" spans="9:9">
      <c r="I846"/>
    </row>
    <row r="847" spans="9:9">
      <c r="I847"/>
    </row>
    <row r="848" spans="9:9">
      <c r="I848"/>
    </row>
    <row r="849" spans="9:9">
      <c r="I849"/>
    </row>
    <row r="850" spans="9:9">
      <c r="I850"/>
    </row>
    <row r="851" spans="9:9">
      <c r="I851"/>
    </row>
    <row r="852" spans="9:9">
      <c r="I852"/>
    </row>
    <row r="853" spans="9:9">
      <c r="I853"/>
    </row>
    <row r="854" spans="9:9">
      <c r="I854"/>
    </row>
    <row r="855" spans="9:9">
      <c r="I855"/>
    </row>
    <row r="856" spans="9:9">
      <c r="I856"/>
    </row>
    <row r="857" spans="9:9">
      <c r="I857"/>
    </row>
    <row r="858" spans="9:9">
      <c r="I858"/>
    </row>
    <row r="859" spans="9:9">
      <c r="I859"/>
    </row>
    <row r="860" spans="9:9">
      <c r="I860"/>
    </row>
    <row r="861" spans="9:9">
      <c r="I861"/>
    </row>
    <row r="862" spans="9:9">
      <c r="I862"/>
    </row>
    <row r="863" spans="9:9">
      <c r="I863"/>
    </row>
    <row r="864" spans="9:9">
      <c r="I864"/>
    </row>
    <row r="865" spans="9:9">
      <c r="I865"/>
    </row>
    <row r="866" spans="9:9">
      <c r="I866"/>
    </row>
    <row r="867" spans="9:9">
      <c r="I867"/>
    </row>
    <row r="868" spans="9:9">
      <c r="I868"/>
    </row>
    <row r="869" spans="9:9">
      <c r="I869"/>
    </row>
    <row r="870" spans="9:9">
      <c r="I870"/>
    </row>
    <row r="871" spans="9:9">
      <c r="I871"/>
    </row>
    <row r="872" spans="9:9">
      <c r="I872"/>
    </row>
    <row r="873" spans="9:9">
      <c r="I873"/>
    </row>
    <row r="874" spans="9:9">
      <c r="I874"/>
    </row>
    <row r="875" spans="9:9">
      <c r="I875"/>
    </row>
    <row r="876" spans="9:9">
      <c r="I876"/>
    </row>
    <row r="877" spans="9:9">
      <c r="I877"/>
    </row>
    <row r="878" spans="9:9">
      <c r="I878"/>
    </row>
    <row r="879" spans="9:9">
      <c r="I879"/>
    </row>
    <row r="880" spans="9:9">
      <c r="I880"/>
    </row>
    <row r="881" spans="9:9">
      <c r="I881"/>
    </row>
    <row r="882" spans="9:9">
      <c r="I882"/>
    </row>
    <row r="883" spans="9:9">
      <c r="I883"/>
    </row>
    <row r="884" spans="9:9">
      <c r="I884"/>
    </row>
    <row r="885" spans="9:9">
      <c r="I885"/>
    </row>
    <row r="886" spans="9:9">
      <c r="I886"/>
    </row>
    <row r="887" spans="9:9">
      <c r="I887"/>
    </row>
    <row r="888" spans="9:9">
      <c r="I888"/>
    </row>
    <row r="889" spans="9:9">
      <c r="I889"/>
    </row>
    <row r="890" spans="9:9">
      <c r="I890"/>
    </row>
    <row r="891" spans="9:9">
      <c r="I891"/>
    </row>
    <row r="892" spans="9:9">
      <c r="I892"/>
    </row>
    <row r="893" spans="9:9">
      <c r="I893"/>
    </row>
    <row r="894" spans="9:9">
      <c r="I894"/>
    </row>
    <row r="895" spans="9:9">
      <c r="I895"/>
    </row>
    <row r="896" spans="9:9">
      <c r="I896"/>
    </row>
    <row r="897" spans="9:9">
      <c r="I897"/>
    </row>
    <row r="898" spans="9:9">
      <c r="I898"/>
    </row>
    <row r="899" spans="9:9">
      <c r="I899"/>
    </row>
    <row r="900" spans="9:9">
      <c r="I900"/>
    </row>
    <row r="901" spans="9:9">
      <c r="I901"/>
    </row>
    <row r="902" spans="9:9">
      <c r="I902"/>
    </row>
    <row r="903" spans="9:9">
      <c r="I903"/>
    </row>
    <row r="904" spans="9:9">
      <c r="I904"/>
    </row>
    <row r="905" spans="9:9">
      <c r="I905"/>
    </row>
    <row r="906" spans="9:9">
      <c r="I906"/>
    </row>
    <row r="907" spans="9:9">
      <c r="I907"/>
    </row>
    <row r="908" spans="9:9">
      <c r="I908"/>
    </row>
    <row r="909" spans="9:9">
      <c r="I909"/>
    </row>
    <row r="910" spans="9:9">
      <c r="I910"/>
    </row>
    <row r="911" spans="9:9">
      <c r="I911"/>
    </row>
    <row r="912" spans="9:9">
      <c r="I912"/>
    </row>
    <row r="913" spans="9:9">
      <c r="I913"/>
    </row>
    <row r="914" spans="9:9">
      <c r="I914"/>
    </row>
    <row r="915" spans="9:9">
      <c r="I915"/>
    </row>
    <row r="916" spans="9:9">
      <c r="I916"/>
    </row>
    <row r="917" spans="9:9">
      <c r="I917"/>
    </row>
    <row r="918" spans="9:9">
      <c r="I918"/>
    </row>
    <row r="919" spans="9:9">
      <c r="I919"/>
    </row>
    <row r="920" spans="9:9">
      <c r="I920"/>
    </row>
    <row r="921" spans="9:9">
      <c r="I921"/>
    </row>
    <row r="922" spans="9:9">
      <c r="I922"/>
    </row>
    <row r="923" spans="9:9">
      <c r="I923"/>
    </row>
    <row r="924" spans="9:9">
      <c r="I924"/>
    </row>
    <row r="925" spans="9:9">
      <c r="I925"/>
    </row>
    <row r="926" spans="9:9">
      <c r="I926"/>
    </row>
    <row r="927" spans="9:9">
      <c r="I927"/>
    </row>
    <row r="928" spans="9:9">
      <c r="I928"/>
    </row>
    <row r="929" spans="9:9">
      <c r="I929"/>
    </row>
    <row r="930" spans="9:9">
      <c r="I930"/>
    </row>
    <row r="931" spans="9:9">
      <c r="I931"/>
    </row>
    <row r="932" spans="9:9">
      <c r="I932"/>
    </row>
    <row r="933" spans="9:9">
      <c r="I933"/>
    </row>
    <row r="934" spans="9:9">
      <c r="I934"/>
    </row>
    <row r="935" spans="9:9">
      <c r="I935"/>
    </row>
    <row r="936" spans="9:9">
      <c r="I936"/>
    </row>
    <row r="937" spans="9:9">
      <c r="I937"/>
    </row>
    <row r="938" spans="9:9">
      <c r="I938"/>
    </row>
    <row r="939" spans="9:9">
      <c r="I939"/>
    </row>
    <row r="940" spans="9:9">
      <c r="I940"/>
    </row>
    <row r="941" spans="9:9">
      <c r="I941"/>
    </row>
    <row r="942" spans="9:9">
      <c r="I942"/>
    </row>
    <row r="943" spans="9:9">
      <c r="I943"/>
    </row>
    <row r="944" spans="9:9">
      <c r="I944"/>
    </row>
    <row r="945" spans="9:9">
      <c r="I945"/>
    </row>
    <row r="946" spans="9:9">
      <c r="I946"/>
    </row>
    <row r="947" spans="9:9">
      <c r="I947"/>
    </row>
    <row r="948" spans="9:9">
      <c r="I948"/>
    </row>
    <row r="949" spans="9:9">
      <c r="I949"/>
    </row>
    <row r="950" spans="9:9">
      <c r="I950"/>
    </row>
    <row r="951" spans="9:9">
      <c r="I951"/>
    </row>
    <row r="952" spans="9:9">
      <c r="I952"/>
    </row>
    <row r="953" spans="9:9">
      <c r="I953"/>
    </row>
    <row r="954" spans="9:9">
      <c r="I954"/>
    </row>
    <row r="955" spans="9:9">
      <c r="I955"/>
    </row>
    <row r="956" spans="9:9">
      <c r="I956"/>
    </row>
    <row r="957" spans="9:9">
      <c r="I957"/>
    </row>
    <row r="958" spans="9:9">
      <c r="I958"/>
    </row>
    <row r="959" spans="9:9">
      <c r="I959"/>
    </row>
    <row r="960" spans="9:9">
      <c r="I960"/>
    </row>
    <row r="961" spans="9:9">
      <c r="I961"/>
    </row>
    <row r="962" spans="9:9">
      <c r="I962"/>
    </row>
    <row r="963" spans="9:9">
      <c r="I963"/>
    </row>
    <row r="964" spans="9:9">
      <c r="I964"/>
    </row>
    <row r="965" spans="9:9">
      <c r="I965"/>
    </row>
    <row r="966" spans="9:9">
      <c r="I966"/>
    </row>
    <row r="967" spans="9:9">
      <c r="I967"/>
    </row>
    <row r="968" spans="9:9">
      <c r="I968"/>
    </row>
    <row r="969" spans="9:9">
      <c r="I969"/>
    </row>
    <row r="970" spans="9:9">
      <c r="I970"/>
    </row>
    <row r="971" spans="9:9">
      <c r="I971"/>
    </row>
    <row r="972" spans="9:9">
      <c r="I972"/>
    </row>
    <row r="973" spans="9:9">
      <c r="I973"/>
    </row>
    <row r="974" spans="9:9">
      <c r="I974"/>
    </row>
    <row r="975" spans="9:9">
      <c r="I975"/>
    </row>
    <row r="976" spans="9:9">
      <c r="I976"/>
    </row>
    <row r="977" spans="9:9">
      <c r="I977"/>
    </row>
    <row r="978" spans="9:9">
      <c r="I978"/>
    </row>
    <row r="979" spans="9:9">
      <c r="I979"/>
    </row>
    <row r="980" spans="9:9">
      <c r="I980"/>
    </row>
    <row r="981" spans="9:9">
      <c r="I981"/>
    </row>
    <row r="982" spans="9:9">
      <c r="I982"/>
    </row>
    <row r="983" spans="9:9">
      <c r="I983"/>
    </row>
    <row r="984" spans="9:9">
      <c r="I984"/>
    </row>
    <row r="985" spans="9:9">
      <c r="I985"/>
    </row>
    <row r="986" spans="9:9">
      <c r="I986"/>
    </row>
    <row r="987" spans="9:9">
      <c r="I987"/>
    </row>
    <row r="988" spans="9:9">
      <c r="I988"/>
    </row>
    <row r="989" spans="9:9">
      <c r="I989"/>
    </row>
    <row r="990" spans="9:9">
      <c r="I990"/>
    </row>
    <row r="991" spans="9:9">
      <c r="I991"/>
    </row>
    <row r="992" spans="9:9">
      <c r="I992"/>
    </row>
    <row r="993" spans="9:9">
      <c r="I993"/>
    </row>
    <row r="994" spans="9:9">
      <c r="I994"/>
    </row>
    <row r="995" spans="9:9">
      <c r="I995"/>
    </row>
    <row r="996" spans="9:9">
      <c r="I996"/>
    </row>
    <row r="997" spans="9:9">
      <c r="I997"/>
    </row>
    <row r="998" spans="9:9">
      <c r="I998"/>
    </row>
    <row r="999" spans="9:9">
      <c r="I999"/>
    </row>
    <row r="1000" spans="9:9">
      <c r="I1000"/>
    </row>
    <row r="1001" spans="9:9">
      <c r="I1001"/>
    </row>
    <row r="1002" spans="9:9">
      <c r="I1002"/>
    </row>
    <row r="1003" spans="9:9">
      <c r="I1003"/>
    </row>
    <row r="1004" spans="9:9">
      <c r="I1004"/>
    </row>
    <row r="1005" spans="9:9">
      <c r="I1005"/>
    </row>
    <row r="1006" spans="9:9">
      <c r="I1006"/>
    </row>
    <row r="1007" spans="9:9">
      <c r="I1007"/>
    </row>
    <row r="1008" spans="9:9">
      <c r="I1008"/>
    </row>
    <row r="1009" spans="9:9">
      <c r="I1009"/>
    </row>
    <row r="1010" spans="9:9">
      <c r="I1010"/>
    </row>
    <row r="1011" spans="9:9">
      <c r="I1011"/>
    </row>
    <row r="1012" spans="9:9">
      <c r="I1012"/>
    </row>
    <row r="1013" spans="9:9">
      <c r="I1013"/>
    </row>
    <row r="1014" spans="9:9">
      <c r="I1014"/>
    </row>
    <row r="1015" spans="9:9">
      <c r="I1015"/>
    </row>
    <row r="1016" spans="9:9">
      <c r="I1016"/>
    </row>
    <row r="1017" spans="9:9">
      <c r="I1017"/>
    </row>
    <row r="1018" spans="9:9">
      <c r="I1018"/>
    </row>
    <row r="1019" spans="9:9">
      <c r="I1019"/>
    </row>
    <row r="1020" spans="9:9">
      <c r="I1020"/>
    </row>
    <row r="1021" spans="9:9">
      <c r="I1021"/>
    </row>
    <row r="1022" spans="9:9">
      <c r="I1022"/>
    </row>
    <row r="1023" spans="9:9">
      <c r="I1023"/>
    </row>
    <row r="1024" spans="9:9">
      <c r="I1024"/>
    </row>
    <row r="1025" spans="9:9">
      <c r="I1025"/>
    </row>
    <row r="1026" spans="9:9">
      <c r="I1026"/>
    </row>
    <row r="1027" spans="9:9">
      <c r="I1027"/>
    </row>
    <row r="1028" spans="9:9">
      <c r="I1028"/>
    </row>
    <row r="1029" spans="9:9">
      <c r="I1029"/>
    </row>
    <row r="1030" spans="9:9">
      <c r="I1030"/>
    </row>
    <row r="1031" spans="9:9">
      <c r="I1031"/>
    </row>
    <row r="1032" spans="9:9">
      <c r="I1032"/>
    </row>
    <row r="1033" spans="9:9">
      <c r="I1033"/>
    </row>
    <row r="1034" spans="9:9">
      <c r="I1034"/>
    </row>
    <row r="1035" spans="9:9">
      <c r="I1035"/>
    </row>
    <row r="1036" spans="9:9">
      <c r="I1036"/>
    </row>
    <row r="1037" spans="9:9">
      <c r="I1037"/>
    </row>
    <row r="1038" spans="9:9">
      <c r="I1038"/>
    </row>
    <row r="1039" spans="9:9">
      <c r="I1039"/>
    </row>
    <row r="1040" spans="9:9">
      <c r="I1040"/>
    </row>
    <row r="1041" spans="9:9">
      <c r="I1041"/>
    </row>
    <row r="1042" spans="9:9">
      <c r="I1042"/>
    </row>
    <row r="1043" spans="9:9">
      <c r="I1043"/>
    </row>
    <row r="1044" spans="9:9">
      <c r="I1044"/>
    </row>
    <row r="1045" spans="9:9">
      <c r="I1045"/>
    </row>
    <row r="1046" spans="9:9">
      <c r="I1046"/>
    </row>
    <row r="1047" spans="9:9">
      <c r="I1047"/>
    </row>
    <row r="1048" spans="9:9">
      <c r="I1048"/>
    </row>
    <row r="1049" spans="9:9">
      <c r="I1049"/>
    </row>
    <row r="1050" spans="9:9">
      <c r="I1050"/>
    </row>
    <row r="1051" spans="9:9">
      <c r="I1051"/>
    </row>
    <row r="1052" spans="9:9">
      <c r="I1052"/>
    </row>
    <row r="1053" spans="9:9">
      <c r="I1053"/>
    </row>
    <row r="1054" spans="9:9">
      <c r="I1054"/>
    </row>
    <row r="1055" spans="9:9">
      <c r="I1055"/>
    </row>
    <row r="1056" spans="9:9">
      <c r="I1056"/>
    </row>
    <row r="1057" spans="9:9">
      <c r="I1057"/>
    </row>
    <row r="1058" spans="9:9">
      <c r="I1058"/>
    </row>
    <row r="1059" spans="9:9">
      <c r="I1059"/>
    </row>
    <row r="1060" spans="9:9">
      <c r="I1060"/>
    </row>
    <row r="1061" spans="9:9">
      <c r="I1061"/>
    </row>
    <row r="1062" spans="9:9">
      <c r="I1062"/>
    </row>
    <row r="1063" spans="9:9">
      <c r="I1063"/>
    </row>
    <row r="1064" spans="9:9">
      <c r="I1064"/>
    </row>
    <row r="1065" spans="9:9">
      <c r="I1065"/>
    </row>
    <row r="1066" spans="9:9">
      <c r="I1066"/>
    </row>
    <row r="1067" spans="9:9">
      <c r="I1067"/>
    </row>
    <row r="1068" spans="9:9">
      <c r="I1068"/>
    </row>
    <row r="1069" spans="9:9">
      <c r="I1069"/>
    </row>
    <row r="1070" spans="9:9">
      <c r="I1070"/>
    </row>
    <row r="1071" spans="9:9">
      <c r="I1071"/>
    </row>
    <row r="1072" spans="9:9">
      <c r="I1072"/>
    </row>
    <row r="1073" spans="9:9">
      <c r="I1073"/>
    </row>
    <row r="1074" spans="9:9">
      <c r="I1074"/>
    </row>
    <row r="1075" spans="9:9">
      <c r="I1075"/>
    </row>
    <row r="1076" spans="9:9">
      <c r="I1076"/>
    </row>
    <row r="1077" spans="9:9">
      <c r="I1077"/>
    </row>
    <row r="1078" spans="9:9">
      <c r="I1078"/>
    </row>
    <row r="1079" spans="9:9">
      <c r="I1079"/>
    </row>
    <row r="1080" spans="9:9">
      <c r="I1080"/>
    </row>
    <row r="1081" spans="9:9">
      <c r="I1081"/>
    </row>
    <row r="1082" spans="9:9">
      <c r="I1082"/>
    </row>
    <row r="1083" spans="9:9">
      <c r="I1083"/>
    </row>
    <row r="1084" spans="9:9">
      <c r="I1084"/>
    </row>
    <row r="1085" spans="9:9">
      <c r="I1085"/>
    </row>
    <row r="1086" spans="9:9">
      <c r="I1086"/>
    </row>
    <row r="1087" spans="9:9">
      <c r="I1087"/>
    </row>
    <row r="1088" spans="9:9">
      <c r="I1088"/>
    </row>
    <row r="1089" spans="9:9">
      <c r="I1089"/>
    </row>
    <row r="1090" spans="9:9">
      <c r="I1090"/>
    </row>
    <row r="1091" spans="9:9">
      <c r="I1091"/>
    </row>
    <row r="1092" spans="9:9">
      <c r="I1092"/>
    </row>
    <row r="1093" spans="9:9">
      <c r="I1093"/>
    </row>
    <row r="1094" spans="9:9">
      <c r="I1094"/>
    </row>
    <row r="1095" spans="9:9">
      <c r="I1095"/>
    </row>
    <row r="1096" spans="9:9">
      <c r="I1096"/>
    </row>
    <row r="1097" spans="9:9">
      <c r="I1097"/>
    </row>
    <row r="1098" spans="9:9">
      <c r="I1098"/>
    </row>
    <row r="1099" spans="9:9">
      <c r="I1099"/>
    </row>
    <row r="1100" spans="9:9">
      <c r="I1100"/>
    </row>
    <row r="1101" spans="9:9">
      <c r="I1101"/>
    </row>
    <row r="1102" spans="9:9">
      <c r="I1102"/>
    </row>
    <row r="1103" spans="9:9">
      <c r="I1103"/>
    </row>
    <row r="1104" spans="9:9">
      <c r="I1104"/>
    </row>
    <row r="1105" spans="9:9">
      <c r="I1105"/>
    </row>
    <row r="1106" spans="9:9">
      <c r="I1106"/>
    </row>
    <row r="1107" spans="9:9">
      <c r="I1107"/>
    </row>
    <row r="1108" spans="9:9">
      <c r="I1108"/>
    </row>
    <row r="1109" spans="9:9">
      <c r="I1109"/>
    </row>
    <row r="1110" spans="9:9">
      <c r="I1110"/>
    </row>
    <row r="1111" spans="9:9">
      <c r="I1111"/>
    </row>
    <row r="1112" spans="9:9">
      <c r="I1112"/>
    </row>
    <row r="1113" spans="9:9">
      <c r="I1113"/>
    </row>
    <row r="1114" spans="9:9">
      <c r="I1114"/>
    </row>
    <row r="1115" spans="9:9">
      <c r="I1115"/>
    </row>
    <row r="1116" spans="9:9">
      <c r="I1116"/>
    </row>
    <row r="1117" spans="9:9">
      <c r="I1117"/>
    </row>
    <row r="1118" spans="9:9">
      <c r="I1118"/>
    </row>
    <row r="1119" spans="9:9">
      <c r="I1119"/>
    </row>
    <row r="1120" spans="9:9">
      <c r="I1120"/>
    </row>
    <row r="1121" spans="9:9">
      <c r="I1121"/>
    </row>
    <row r="1122" spans="9:9">
      <c r="I1122"/>
    </row>
    <row r="1123" spans="9:9">
      <c r="I1123"/>
    </row>
    <row r="1124" spans="9:9">
      <c r="I1124"/>
    </row>
    <row r="1125" spans="9:9">
      <c r="I1125"/>
    </row>
    <row r="1126" spans="9:9">
      <c r="I1126"/>
    </row>
    <row r="1127" spans="9:9">
      <c r="I1127"/>
    </row>
    <row r="1128" spans="9:9">
      <c r="I1128"/>
    </row>
    <row r="1129" spans="9:9">
      <c r="I1129"/>
    </row>
    <row r="1130" spans="9:9">
      <c r="I1130"/>
    </row>
    <row r="1131" spans="9:9">
      <c r="I1131"/>
    </row>
    <row r="1132" spans="9:9">
      <c r="I1132"/>
    </row>
    <row r="1133" spans="9:9">
      <c r="I1133"/>
    </row>
    <row r="1134" spans="9:9">
      <c r="I1134"/>
    </row>
    <row r="1135" spans="9:9">
      <c r="I1135"/>
    </row>
    <row r="1136" spans="9:9">
      <c r="I1136"/>
    </row>
    <row r="1137" spans="9:9">
      <c r="I1137"/>
    </row>
    <row r="1138" spans="9:9">
      <c r="I1138"/>
    </row>
    <row r="1139" spans="9:9">
      <c r="I1139"/>
    </row>
    <row r="1140" spans="9:9">
      <c r="I1140"/>
    </row>
    <row r="1141" spans="9:9">
      <c r="I1141"/>
    </row>
    <row r="1142" spans="9:9">
      <c r="I1142"/>
    </row>
    <row r="1143" spans="9:9">
      <c r="I1143"/>
    </row>
    <row r="1144" spans="9:9">
      <c r="I1144"/>
    </row>
    <row r="1145" spans="9:9">
      <c r="I1145"/>
    </row>
    <row r="1146" spans="9:9">
      <c r="I1146"/>
    </row>
    <row r="1147" spans="9:9">
      <c r="I1147"/>
    </row>
    <row r="1148" spans="9:9">
      <c r="I1148"/>
    </row>
    <row r="1149" spans="9:9">
      <c r="I1149"/>
    </row>
    <row r="1150" spans="9:9">
      <c r="I1150"/>
    </row>
    <row r="1151" spans="9:9">
      <c r="I1151"/>
    </row>
    <row r="1152" spans="9:9">
      <c r="I1152"/>
    </row>
    <row r="1153" spans="9:9">
      <c r="I1153"/>
    </row>
    <row r="1154" spans="9:9">
      <c r="I1154"/>
    </row>
    <row r="1155" spans="9:9">
      <c r="I1155"/>
    </row>
    <row r="1156" spans="9:9">
      <c r="I1156"/>
    </row>
    <row r="1157" spans="9:9">
      <c r="I1157"/>
    </row>
    <row r="1158" spans="9:9">
      <c r="I1158"/>
    </row>
    <row r="1159" spans="9:9">
      <c r="I1159"/>
    </row>
    <row r="1160" spans="9:9">
      <c r="I1160"/>
    </row>
    <row r="1161" spans="9:9">
      <c r="I1161"/>
    </row>
    <row r="1162" spans="9:9">
      <c r="I1162"/>
    </row>
    <row r="1163" spans="9:9">
      <c r="I1163"/>
    </row>
    <row r="1164" spans="9:9">
      <c r="I1164"/>
    </row>
    <row r="1165" spans="9:9">
      <c r="I1165"/>
    </row>
    <row r="1166" spans="9:9">
      <c r="I1166"/>
    </row>
    <row r="1167" spans="9:9">
      <c r="I1167"/>
    </row>
    <row r="1168" spans="9:9">
      <c r="I1168"/>
    </row>
    <row r="1169" spans="9:9">
      <c r="I1169"/>
    </row>
    <row r="1170" spans="9:9">
      <c r="I1170"/>
    </row>
    <row r="1171" spans="9:9">
      <c r="I1171"/>
    </row>
    <row r="1172" spans="9:9">
      <c r="I1172"/>
    </row>
    <row r="1173" spans="9:9">
      <c r="I1173"/>
    </row>
    <row r="1174" spans="9:9">
      <c r="I1174"/>
    </row>
    <row r="1175" spans="9:9">
      <c r="I1175"/>
    </row>
    <row r="1176" spans="9:9">
      <c r="I1176"/>
    </row>
    <row r="1177" spans="9:9">
      <c r="I1177"/>
    </row>
    <row r="1178" spans="9:9">
      <c r="I1178"/>
    </row>
    <row r="1179" spans="9:9">
      <c r="I1179"/>
    </row>
    <row r="1180" spans="9:9">
      <c r="I1180"/>
    </row>
    <row r="1181" spans="9:9">
      <c r="I1181"/>
    </row>
    <row r="1182" spans="9:9">
      <c r="I1182"/>
    </row>
    <row r="1183" spans="9:9">
      <c r="I1183"/>
    </row>
    <row r="1184" spans="9:9">
      <c r="I1184"/>
    </row>
    <row r="1185" spans="9:9">
      <c r="I1185"/>
    </row>
    <row r="1186" spans="9:9">
      <c r="I1186"/>
    </row>
    <row r="1187" spans="9:9">
      <c r="I1187"/>
    </row>
    <row r="1188" spans="9:9">
      <c r="I1188"/>
    </row>
    <row r="1189" spans="9:9">
      <c r="I1189"/>
    </row>
    <row r="1190" spans="9:9">
      <c r="I1190"/>
    </row>
    <row r="1191" spans="9:9">
      <c r="I1191"/>
    </row>
    <row r="1192" spans="9:9">
      <c r="I1192"/>
    </row>
    <row r="1193" spans="9:9">
      <c r="I1193"/>
    </row>
    <row r="1194" spans="9:9">
      <c r="I1194"/>
    </row>
    <row r="1195" spans="9:9">
      <c r="I1195"/>
    </row>
    <row r="1196" spans="9:9">
      <c r="I1196"/>
    </row>
    <row r="1197" spans="9:9">
      <c r="I1197"/>
    </row>
    <row r="1198" spans="9:9">
      <c r="I1198"/>
    </row>
    <row r="1199" spans="9:9">
      <c r="I1199"/>
    </row>
    <row r="1200" spans="9:9">
      <c r="I1200"/>
    </row>
    <row r="1201" spans="9:9">
      <c r="I1201"/>
    </row>
    <row r="1202" spans="9:9">
      <c r="I1202"/>
    </row>
    <row r="1203" spans="9:9">
      <c r="I1203"/>
    </row>
    <row r="1204" spans="9:9">
      <c r="I1204"/>
    </row>
    <row r="1205" spans="9:9">
      <c r="I1205"/>
    </row>
    <row r="1206" spans="9:9">
      <c r="I1206"/>
    </row>
    <row r="1207" spans="9:9">
      <c r="I1207"/>
    </row>
    <row r="1208" spans="9:9">
      <c r="I1208"/>
    </row>
    <row r="1209" spans="9:9">
      <c r="I1209"/>
    </row>
    <row r="1210" spans="9:9">
      <c r="I1210"/>
    </row>
    <row r="1211" spans="9:9">
      <c r="I1211"/>
    </row>
    <row r="1212" spans="9:9">
      <c r="I1212"/>
    </row>
    <row r="1213" spans="9:9">
      <c r="I1213"/>
    </row>
    <row r="1214" spans="9:9">
      <c r="I1214"/>
    </row>
    <row r="1215" spans="9:9">
      <c r="I1215"/>
    </row>
    <row r="1216" spans="9:9">
      <c r="I1216"/>
    </row>
    <row r="1217" spans="9:9">
      <c r="I1217"/>
    </row>
    <row r="1218" spans="9:9">
      <c r="I1218"/>
    </row>
    <row r="1219" spans="9:9">
      <c r="I1219"/>
    </row>
    <row r="1220" spans="9:9">
      <c r="I1220"/>
    </row>
    <row r="1221" spans="9:9">
      <c r="I1221"/>
    </row>
    <row r="1222" spans="9:9">
      <c r="I1222"/>
    </row>
    <row r="1223" spans="9:9">
      <c r="I1223"/>
    </row>
    <row r="1224" spans="9:9">
      <c r="I1224"/>
    </row>
    <row r="1225" spans="9:9">
      <c r="I1225"/>
    </row>
    <row r="1226" spans="9:9">
      <c r="I1226"/>
    </row>
    <row r="1227" spans="9:9">
      <c r="I1227"/>
    </row>
    <row r="1228" spans="9:9">
      <c r="I1228"/>
    </row>
    <row r="1229" spans="9:9">
      <c r="I1229"/>
    </row>
    <row r="1230" spans="9:9">
      <c r="I1230"/>
    </row>
    <row r="1231" spans="9:9">
      <c r="I1231"/>
    </row>
    <row r="1232" spans="9:9">
      <c r="I1232"/>
    </row>
    <row r="1233" spans="9:9">
      <c r="I1233"/>
    </row>
    <row r="1234" spans="9:9">
      <c r="I1234"/>
    </row>
    <row r="1235" spans="9:9">
      <c r="I1235"/>
    </row>
    <row r="1236" spans="9:9">
      <c r="I1236"/>
    </row>
    <row r="1237" spans="9:9">
      <c r="I1237"/>
    </row>
    <row r="1238" spans="9:9">
      <c r="I1238"/>
    </row>
    <row r="1239" spans="9:9">
      <c r="I1239"/>
    </row>
    <row r="1240" spans="9:9">
      <c r="I1240"/>
    </row>
    <row r="1241" spans="9:9">
      <c r="I1241"/>
    </row>
    <row r="1242" spans="9:9">
      <c r="I1242"/>
    </row>
    <row r="1243" spans="9:9">
      <c r="I1243"/>
    </row>
    <row r="1244" spans="9:9">
      <c r="I1244"/>
    </row>
    <row r="1245" spans="9:9">
      <c r="I1245"/>
    </row>
    <row r="1246" spans="9:9">
      <c r="I1246"/>
    </row>
    <row r="1247" spans="9:9">
      <c r="I1247"/>
    </row>
    <row r="1248" spans="9:9">
      <c r="I1248"/>
    </row>
    <row r="1249" spans="9:9">
      <c r="I1249"/>
    </row>
    <row r="1250" spans="9:9">
      <c r="I1250"/>
    </row>
    <row r="1251" spans="9:9">
      <c r="I1251"/>
    </row>
    <row r="1252" spans="9:9">
      <c r="I1252"/>
    </row>
    <row r="1253" spans="9:9">
      <c r="I1253"/>
    </row>
    <row r="1254" spans="9:9">
      <c r="I1254"/>
    </row>
    <row r="1255" spans="9:9">
      <c r="I1255"/>
    </row>
    <row r="1256" spans="9:9">
      <c r="I1256"/>
    </row>
    <row r="1257" spans="9:9">
      <c r="I1257"/>
    </row>
    <row r="1258" spans="9:9">
      <c r="I1258"/>
    </row>
    <row r="1259" spans="9:9">
      <c r="I1259"/>
    </row>
    <row r="1260" spans="9:9">
      <c r="I1260"/>
    </row>
    <row r="1261" spans="9:9">
      <c r="I1261"/>
    </row>
    <row r="1262" spans="9:9">
      <c r="I1262"/>
    </row>
    <row r="1263" spans="9:9">
      <c r="I1263"/>
    </row>
    <row r="1264" spans="9:9">
      <c r="I1264"/>
    </row>
    <row r="1265" spans="9:9">
      <c r="I1265"/>
    </row>
    <row r="1266" spans="9:9">
      <c r="I1266"/>
    </row>
    <row r="1267" spans="9:9">
      <c r="I1267"/>
    </row>
    <row r="1268" spans="9:9">
      <c r="I1268"/>
    </row>
    <row r="1269" spans="9:9">
      <c r="I1269"/>
    </row>
    <row r="1270" spans="9:9">
      <c r="I1270"/>
    </row>
    <row r="1271" spans="9:9">
      <c r="I1271"/>
    </row>
    <row r="1272" spans="9:9">
      <c r="I1272"/>
    </row>
    <row r="1273" spans="9:9">
      <c r="I1273"/>
    </row>
    <row r="1274" spans="9:9">
      <c r="I1274"/>
    </row>
    <row r="1275" spans="9:9">
      <c r="I1275"/>
    </row>
    <row r="1276" spans="9:9">
      <c r="I1276"/>
    </row>
    <row r="1277" spans="9:9">
      <c r="I1277"/>
    </row>
    <row r="1278" spans="9:9">
      <c r="I1278"/>
    </row>
    <row r="1279" spans="9:9">
      <c r="I1279"/>
    </row>
    <row r="1280" spans="9:9">
      <c r="I1280"/>
    </row>
    <row r="1281" spans="9:9">
      <c r="I1281"/>
    </row>
    <row r="1282" spans="9:9">
      <c r="I1282"/>
    </row>
    <row r="1283" spans="9:9">
      <c r="I1283"/>
    </row>
    <row r="1284" spans="9:9">
      <c r="I1284"/>
    </row>
    <row r="1285" spans="9:9">
      <c r="I1285"/>
    </row>
    <row r="1286" spans="9:9">
      <c r="I1286"/>
    </row>
    <row r="1287" spans="9:9">
      <c r="I1287"/>
    </row>
    <row r="1288" spans="9:9">
      <c r="I1288"/>
    </row>
    <row r="1289" spans="9:9">
      <c r="I1289"/>
    </row>
    <row r="1290" spans="9:9">
      <c r="I1290"/>
    </row>
    <row r="1291" spans="9:9">
      <c r="I1291"/>
    </row>
    <row r="1292" spans="9:9">
      <c r="I1292"/>
    </row>
    <row r="1293" spans="9:9">
      <c r="I1293"/>
    </row>
    <row r="1294" spans="9:9">
      <c r="I1294"/>
    </row>
    <row r="1295" spans="9:9">
      <c r="I1295"/>
    </row>
    <row r="1296" spans="9:9">
      <c r="I1296"/>
    </row>
    <row r="1297" spans="9:9">
      <c r="I1297"/>
    </row>
    <row r="1298" spans="9:9">
      <c r="I1298"/>
    </row>
    <row r="1299" spans="9:9">
      <c r="I1299"/>
    </row>
    <row r="1300" spans="9:9">
      <c r="I1300"/>
    </row>
    <row r="1301" spans="9:9">
      <c r="I1301"/>
    </row>
    <row r="1302" spans="9:9">
      <c r="I1302"/>
    </row>
    <row r="1303" spans="9:9">
      <c r="I1303"/>
    </row>
    <row r="1304" spans="9:9">
      <c r="I1304"/>
    </row>
    <row r="1305" spans="9:9">
      <c r="I1305"/>
    </row>
    <row r="1306" spans="9:9">
      <c r="I1306"/>
    </row>
    <row r="1307" spans="9:9">
      <c r="I1307"/>
    </row>
    <row r="1308" spans="9:9">
      <c r="I1308"/>
    </row>
    <row r="1309" spans="9:9">
      <c r="I1309"/>
    </row>
    <row r="1310" spans="9:9">
      <c r="I1310"/>
    </row>
    <row r="1311" spans="9:9">
      <c r="I1311"/>
    </row>
    <row r="1312" spans="9:9">
      <c r="I1312"/>
    </row>
    <row r="1313" spans="9:9">
      <c r="I1313"/>
    </row>
    <row r="1314" spans="9:9">
      <c r="I1314"/>
    </row>
    <row r="1315" spans="9:9">
      <c r="I1315"/>
    </row>
    <row r="1316" spans="9:9">
      <c r="I1316"/>
    </row>
    <row r="1317" spans="9:9">
      <c r="I1317"/>
    </row>
    <row r="1318" spans="9:9">
      <c r="I1318"/>
    </row>
    <row r="1319" spans="9:9">
      <c r="I1319"/>
    </row>
    <row r="1320" spans="9:9">
      <c r="I1320"/>
    </row>
    <row r="1321" spans="9:9">
      <c r="I1321"/>
    </row>
    <row r="1322" spans="9:9">
      <c r="I1322"/>
    </row>
    <row r="1323" spans="9:9">
      <c r="I1323"/>
    </row>
    <row r="1324" spans="9:9">
      <c r="I1324"/>
    </row>
    <row r="1325" spans="9:9">
      <c r="I1325"/>
    </row>
    <row r="1326" spans="9:9">
      <c r="I1326"/>
    </row>
    <row r="1327" spans="9:9">
      <c r="I1327"/>
    </row>
    <row r="1328" spans="9:9">
      <c r="I1328"/>
    </row>
    <row r="1329" spans="9:9">
      <c r="I1329"/>
    </row>
    <row r="1330" spans="9:9">
      <c r="I1330"/>
    </row>
    <row r="1331" spans="9:9">
      <c r="I1331"/>
    </row>
    <row r="1332" spans="9:9">
      <c r="I1332"/>
    </row>
    <row r="1333" spans="9:9">
      <c r="I1333"/>
    </row>
    <row r="1334" spans="9:9">
      <c r="I1334"/>
    </row>
    <row r="1335" spans="9:9">
      <c r="I1335"/>
    </row>
    <row r="1336" spans="9:9">
      <c r="I1336"/>
    </row>
    <row r="1337" spans="9:9">
      <c r="I1337"/>
    </row>
    <row r="1338" spans="9:9">
      <c r="I1338"/>
    </row>
    <row r="1339" spans="9:9">
      <c r="I1339"/>
    </row>
    <row r="1340" spans="9:9">
      <c r="I1340"/>
    </row>
    <row r="1341" spans="9:9">
      <c r="I1341"/>
    </row>
    <row r="1342" spans="9:9">
      <c r="I1342"/>
    </row>
    <row r="1343" spans="9:9">
      <c r="I1343"/>
    </row>
    <row r="1344" spans="9:9">
      <c r="I1344"/>
    </row>
    <row r="1345" spans="9:9">
      <c r="I1345"/>
    </row>
    <row r="1346" spans="9:9">
      <c r="I1346"/>
    </row>
    <row r="1347" spans="9:9">
      <c r="I1347"/>
    </row>
    <row r="1348" spans="9:9">
      <c r="I1348"/>
    </row>
    <row r="1349" spans="9:9">
      <c r="I1349"/>
    </row>
    <row r="1350" spans="9:9">
      <c r="I1350"/>
    </row>
    <row r="1351" spans="9:9">
      <c r="I1351"/>
    </row>
    <row r="1352" spans="9:9">
      <c r="I1352"/>
    </row>
    <row r="1353" spans="9:9">
      <c r="I1353"/>
    </row>
    <row r="1354" spans="9:9">
      <c r="I1354"/>
    </row>
    <row r="1355" spans="9:9">
      <c r="I1355"/>
    </row>
    <row r="1356" spans="9:9">
      <c r="I1356"/>
    </row>
    <row r="1357" spans="9:9">
      <c r="I1357"/>
    </row>
    <row r="1358" spans="9:9">
      <c r="I1358"/>
    </row>
    <row r="1359" spans="9:9">
      <c r="I1359"/>
    </row>
    <row r="1360" spans="9:9">
      <c r="I1360"/>
    </row>
    <row r="1361" spans="9:9">
      <c r="I1361"/>
    </row>
    <row r="1362" spans="9:9">
      <c r="I1362"/>
    </row>
    <row r="1363" spans="9:9">
      <c r="I1363"/>
    </row>
    <row r="1364" spans="9:9">
      <c r="I1364"/>
    </row>
    <row r="1365" spans="9:9">
      <c r="I1365"/>
    </row>
    <row r="1366" spans="9:9">
      <c r="I1366"/>
    </row>
    <row r="1367" spans="9:9">
      <c r="I1367"/>
    </row>
    <row r="1368" spans="9:9">
      <c r="I1368"/>
    </row>
    <row r="1369" spans="9:9">
      <c r="I1369"/>
    </row>
    <row r="1370" spans="9:9">
      <c r="I1370"/>
    </row>
    <row r="1371" spans="9:9">
      <c r="I1371"/>
    </row>
    <row r="1372" spans="9:9">
      <c r="I1372"/>
    </row>
    <row r="1373" spans="9:9">
      <c r="I1373"/>
    </row>
    <row r="1374" spans="9:9">
      <c r="I1374"/>
    </row>
    <row r="1375" spans="9:9">
      <c r="I1375"/>
    </row>
    <row r="1376" spans="9:9">
      <c r="I1376"/>
    </row>
    <row r="1377" spans="9:9">
      <c r="I1377"/>
    </row>
    <row r="1378" spans="9:9">
      <c r="I1378"/>
    </row>
    <row r="1379" spans="9:9">
      <c r="I1379"/>
    </row>
    <row r="1380" spans="9:9">
      <c r="I1380"/>
    </row>
    <row r="1381" spans="9:9">
      <c r="I1381"/>
    </row>
    <row r="1382" spans="9:9">
      <c r="I1382"/>
    </row>
    <row r="1383" spans="9:9">
      <c r="I1383"/>
    </row>
    <row r="1384" spans="9:9">
      <c r="I1384"/>
    </row>
    <row r="1385" spans="9:9">
      <c r="I1385"/>
    </row>
    <row r="1386" spans="9:9">
      <c r="I1386"/>
    </row>
    <row r="1387" spans="9:9">
      <c r="I1387"/>
    </row>
    <row r="1388" spans="9:9">
      <c r="I1388"/>
    </row>
    <row r="1389" spans="9:9">
      <c r="I1389"/>
    </row>
    <row r="1390" spans="9:9">
      <c r="I1390"/>
    </row>
    <row r="1391" spans="9:9">
      <c r="I1391"/>
    </row>
    <row r="1392" spans="9:9">
      <c r="I1392"/>
    </row>
    <row r="1393" spans="9:9">
      <c r="I1393"/>
    </row>
    <row r="1394" spans="9:9">
      <c r="I1394"/>
    </row>
    <row r="1395" spans="9:9">
      <c r="I1395"/>
    </row>
    <row r="1396" spans="9:9">
      <c r="I1396"/>
    </row>
    <row r="1397" spans="9:9">
      <c r="I1397"/>
    </row>
    <row r="1398" spans="9:9">
      <c r="I1398"/>
    </row>
    <row r="1399" spans="9:9">
      <c r="I1399"/>
    </row>
    <row r="1400" spans="9:9">
      <c r="I1400"/>
    </row>
    <row r="1401" spans="9:9">
      <c r="I1401"/>
    </row>
    <row r="1402" spans="9:9">
      <c r="I1402"/>
    </row>
    <row r="1403" spans="9:9">
      <c r="I1403"/>
    </row>
    <row r="1404" spans="9:9">
      <c r="I1404"/>
    </row>
    <row r="1405" spans="9:9">
      <c r="I1405"/>
    </row>
    <row r="1406" spans="9:9">
      <c r="I1406"/>
    </row>
    <row r="1407" spans="9:9">
      <c r="I1407"/>
    </row>
    <row r="1408" spans="9:9">
      <c r="I1408"/>
    </row>
    <row r="1409" spans="9:9">
      <c r="I1409"/>
    </row>
    <row r="1410" spans="9:9">
      <c r="I1410"/>
    </row>
    <row r="1411" spans="9:9">
      <c r="I1411"/>
    </row>
    <row r="1412" spans="9:9">
      <c r="I1412"/>
    </row>
    <row r="1413" spans="9:9">
      <c r="I1413"/>
    </row>
    <row r="1414" spans="9:9">
      <c r="I1414"/>
    </row>
    <row r="1415" spans="9:9">
      <c r="I1415"/>
    </row>
    <row r="1416" spans="9:9">
      <c r="I1416"/>
    </row>
    <row r="1417" spans="9:9">
      <c r="I1417"/>
    </row>
    <row r="1418" spans="9:9">
      <c r="I1418"/>
    </row>
    <row r="1419" spans="9:9">
      <c r="I1419"/>
    </row>
    <row r="1420" spans="9:9">
      <c r="I1420"/>
    </row>
    <row r="1421" spans="9:9">
      <c r="I1421"/>
    </row>
    <row r="1422" spans="9:9">
      <c r="I1422"/>
    </row>
    <row r="1423" spans="9:9">
      <c r="I1423"/>
    </row>
    <row r="1424" spans="9:9">
      <c r="I1424"/>
    </row>
    <row r="1425" spans="9:9">
      <c r="I1425"/>
    </row>
    <row r="1426" spans="9:9">
      <c r="I1426"/>
    </row>
    <row r="1427" spans="9:9">
      <c r="I1427"/>
    </row>
    <row r="1428" spans="9:9">
      <c r="I1428"/>
    </row>
    <row r="1429" spans="9:9">
      <c r="I1429"/>
    </row>
    <row r="1430" spans="9:9">
      <c r="I1430"/>
    </row>
    <row r="1431" spans="9:9">
      <c r="I1431"/>
    </row>
    <row r="1432" spans="9:9">
      <c r="I1432"/>
    </row>
    <row r="1433" spans="9:9">
      <c r="I1433"/>
    </row>
    <row r="1434" spans="9:9">
      <c r="I1434"/>
    </row>
    <row r="1435" spans="9:9">
      <c r="I1435"/>
    </row>
    <row r="1436" spans="9:9">
      <c r="I1436"/>
    </row>
    <row r="1437" spans="9:9">
      <c r="I1437"/>
    </row>
    <row r="1438" spans="9:9">
      <c r="I1438"/>
    </row>
    <row r="1439" spans="9:9">
      <c r="I1439"/>
    </row>
    <row r="1440" spans="9:9">
      <c r="I1440"/>
    </row>
    <row r="1441" spans="9:9">
      <c r="I1441"/>
    </row>
    <row r="1442" spans="9:9">
      <c r="I1442"/>
    </row>
    <row r="1443" spans="9:9">
      <c r="I1443"/>
    </row>
    <row r="1444" spans="9:9">
      <c r="I1444"/>
    </row>
    <row r="1445" spans="9:9">
      <c r="I1445"/>
    </row>
    <row r="1446" spans="9:9">
      <c r="I1446"/>
    </row>
    <row r="1447" spans="9:9">
      <c r="I1447"/>
    </row>
    <row r="1448" spans="9:9">
      <c r="I1448"/>
    </row>
    <row r="1449" spans="9:9">
      <c r="I1449"/>
    </row>
    <row r="1450" spans="9:9">
      <c r="I1450"/>
    </row>
    <row r="1451" spans="9:9">
      <c r="I1451"/>
    </row>
    <row r="1452" spans="9:9">
      <c r="I1452"/>
    </row>
    <row r="1453" spans="9:9">
      <c r="I1453"/>
    </row>
    <row r="1454" spans="9:9">
      <c r="I1454"/>
    </row>
    <row r="1455" spans="9:9">
      <c r="I1455"/>
    </row>
    <row r="1456" spans="9:9">
      <c r="I1456"/>
    </row>
    <row r="1457" spans="9:9">
      <c r="I1457"/>
    </row>
    <row r="1458" spans="9:9">
      <c r="I1458"/>
    </row>
    <row r="1459" spans="9:9">
      <c r="I1459"/>
    </row>
    <row r="1460" spans="9:9">
      <c r="I1460"/>
    </row>
    <row r="1461" spans="9:9">
      <c r="I1461"/>
    </row>
    <row r="1462" spans="9:9">
      <c r="I1462"/>
    </row>
    <row r="1463" spans="9:9">
      <c r="I1463"/>
    </row>
    <row r="1464" spans="9:9">
      <c r="I1464"/>
    </row>
    <row r="1465" spans="9:9">
      <c r="I1465"/>
    </row>
    <row r="1466" spans="9:9">
      <c r="I1466"/>
    </row>
    <row r="1467" spans="9:9">
      <c r="I1467"/>
    </row>
    <row r="1468" spans="9:9">
      <c r="I1468"/>
    </row>
    <row r="1469" spans="9:9">
      <c r="I1469"/>
    </row>
    <row r="1470" spans="9:9">
      <c r="I1470"/>
    </row>
    <row r="1471" spans="9:9">
      <c r="I1471"/>
    </row>
    <row r="1472" spans="9: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sheetData>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Option Button 1">
              <controlPr defaultSize="0" autoFill="0" autoLine="0" autoPict="0">
                <anchor moveWithCells="1">
                  <from>
                    <xdr:col>0</xdr:col>
                    <xdr:colOff>411480</xdr:colOff>
                    <xdr:row>1</xdr:row>
                    <xdr:rowOff>91440</xdr:rowOff>
                  </from>
                  <to>
                    <xdr:col>0</xdr:col>
                    <xdr:colOff>1173480</xdr:colOff>
                    <xdr:row>2</xdr:row>
                    <xdr:rowOff>83820</xdr:rowOff>
                  </to>
                </anchor>
              </controlPr>
            </control>
          </mc:Choice>
        </mc:AlternateContent>
        <mc:AlternateContent xmlns:mc="http://schemas.openxmlformats.org/markup-compatibility/2006">
          <mc:Choice Requires="x14">
            <control shapeId="5122" r:id="rId4" name="Option Button 2">
              <controlPr defaultSize="0" autoFill="0" autoLine="0" autoPict="0">
                <anchor moveWithCells="1">
                  <from>
                    <xdr:col>0</xdr:col>
                    <xdr:colOff>411480</xdr:colOff>
                    <xdr:row>2</xdr:row>
                    <xdr:rowOff>160020</xdr:rowOff>
                  </from>
                  <to>
                    <xdr:col>0</xdr:col>
                    <xdr:colOff>1173480</xdr:colOff>
                    <xdr:row>3</xdr:row>
                    <xdr:rowOff>152400</xdr:rowOff>
                  </to>
                </anchor>
              </controlPr>
            </control>
          </mc:Choice>
        </mc:AlternateContent>
        <mc:AlternateContent xmlns:mc="http://schemas.openxmlformats.org/markup-compatibility/2006">
          <mc:Choice Requires="x14">
            <control shapeId="5123" r:id="rId5" name="Option Button 3">
              <controlPr defaultSize="0" autoFill="0" autoLine="0" autoPict="0">
                <anchor moveWithCells="1">
                  <from>
                    <xdr:col>0</xdr:col>
                    <xdr:colOff>411480</xdr:colOff>
                    <xdr:row>3</xdr:row>
                    <xdr:rowOff>228600</xdr:rowOff>
                  </from>
                  <to>
                    <xdr:col>0</xdr:col>
                    <xdr:colOff>1173480</xdr:colOff>
                    <xdr:row>4</xdr:row>
                    <xdr:rowOff>220980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A6D1E-B36C-4360-8FF9-7C612A3EBEAE}">
  <sheetPr>
    <tabColor rgb="FFFF0000"/>
  </sheetPr>
  <dimension ref="A1:U1620"/>
  <sheetViews>
    <sheetView workbookViewId="0">
      <selection activeCell="C8" sqref="C8"/>
    </sheetView>
  </sheetViews>
  <sheetFormatPr defaultRowHeight="13.8"/>
  <cols>
    <col min="3" max="3" width="15.69921875" style="114" bestFit="1" customWidth="1"/>
    <col min="4" max="5" width="9.8984375" style="114" bestFit="1" customWidth="1"/>
    <col min="6" max="6" width="8.5" style="114" bestFit="1" customWidth="1"/>
    <col min="7" max="7" width="10.19921875" style="114" bestFit="1" customWidth="1"/>
    <col min="8" max="9" width="8.5" style="114" bestFit="1" customWidth="1"/>
    <col min="10" max="10" width="10.296875" style="114" bestFit="1" customWidth="1"/>
    <col min="11" max="11" width="8.8984375" style="114" bestFit="1" customWidth="1"/>
    <col min="12" max="13" width="5" style="114" bestFit="1" customWidth="1"/>
    <col min="14" max="14" width="19.5" style="114" bestFit="1" customWidth="1"/>
    <col min="15" max="15" width="8.5" style="114" bestFit="1" customWidth="1"/>
    <col min="16" max="16" width="6.69921875" style="114" bestFit="1" customWidth="1"/>
    <col min="17" max="17" width="21.19921875" style="114" customWidth="1"/>
    <col min="18" max="18" width="9.796875" style="114" bestFit="1" customWidth="1"/>
    <col min="19" max="19" width="5" style="114" bestFit="1" customWidth="1"/>
    <col min="20" max="20" width="5.09765625" style="114" bestFit="1" customWidth="1"/>
    <col min="21" max="21" width="9.3984375" style="114" bestFit="1" customWidth="1"/>
  </cols>
  <sheetData>
    <row r="1" spans="1:21" ht="15.6">
      <c r="A1" s="178" t="s">
        <v>4</v>
      </c>
      <c r="B1" s="179" t="s">
        <v>4391</v>
      </c>
      <c r="C1" s="112" t="s">
        <v>313</v>
      </c>
      <c r="D1" s="112" t="s">
        <v>314</v>
      </c>
      <c r="E1" s="112" t="s">
        <v>315</v>
      </c>
      <c r="F1" s="112" t="s">
        <v>316</v>
      </c>
      <c r="G1" s="112" t="s">
        <v>317</v>
      </c>
      <c r="H1" s="112" t="s">
        <v>318</v>
      </c>
      <c r="I1" s="112" t="s">
        <v>319</v>
      </c>
      <c r="J1" s="112" t="s">
        <v>320</v>
      </c>
      <c r="K1" s="112" t="s">
        <v>321</v>
      </c>
      <c r="L1" s="112" t="s">
        <v>322</v>
      </c>
      <c r="M1" s="112" t="s">
        <v>323</v>
      </c>
      <c r="N1" s="112" t="s">
        <v>324</v>
      </c>
      <c r="O1" s="112" t="s">
        <v>325</v>
      </c>
      <c r="P1" s="112" t="s">
        <v>326</v>
      </c>
      <c r="Q1" s="112" t="s">
        <v>327</v>
      </c>
      <c r="R1" s="112" t="s">
        <v>328</v>
      </c>
      <c r="S1" s="112" t="s">
        <v>329</v>
      </c>
      <c r="T1" s="112" t="s">
        <v>330</v>
      </c>
      <c r="U1" s="112" t="s">
        <v>331</v>
      </c>
    </row>
    <row r="2" spans="1:21">
      <c r="A2" s="20" t="str">
        <f>YEAR(D2)&amp;TEXT(MONTH(D2),"00")</f>
        <v>202104</v>
      </c>
      <c r="B2" s="20" t="str">
        <f>YEAR(D2)&amp;TEXT(WEEKNUM(D2),"00")</f>
        <v>202118</v>
      </c>
      <c r="C2" s="112" t="s">
        <v>332</v>
      </c>
      <c r="D2" s="113">
        <v>44313</v>
      </c>
      <c r="E2" s="113">
        <v>44315</v>
      </c>
      <c r="F2" s="112" t="s">
        <v>333</v>
      </c>
      <c r="G2" s="112" t="s">
        <v>334</v>
      </c>
      <c r="H2" s="112" t="s">
        <v>335</v>
      </c>
      <c r="I2" s="112" t="s">
        <v>336</v>
      </c>
      <c r="J2" s="112" t="s">
        <v>337</v>
      </c>
      <c r="K2" s="112" t="s">
        <v>338</v>
      </c>
      <c r="L2" s="112" t="s">
        <v>339</v>
      </c>
      <c r="M2" s="112" t="s">
        <v>340</v>
      </c>
      <c r="N2" s="112" t="s">
        <v>341</v>
      </c>
      <c r="O2" s="112" t="s">
        <v>342</v>
      </c>
      <c r="P2" s="112" t="s">
        <v>343</v>
      </c>
      <c r="Q2" s="112" t="s">
        <v>344</v>
      </c>
      <c r="R2" s="112">
        <v>129.696</v>
      </c>
      <c r="S2" s="112">
        <v>2</v>
      </c>
      <c r="T2" s="112">
        <v>0.4</v>
      </c>
      <c r="U2" s="112">
        <v>-60.704000000000008</v>
      </c>
    </row>
    <row r="3" spans="1:21">
      <c r="A3" s="20" t="str">
        <f t="shared" ref="A3:A66" si="0">YEAR(D3)&amp;TEXT(MONTH(D3),"00")</f>
        <v>202106</v>
      </c>
      <c r="B3" s="20" t="str">
        <f t="shared" ref="B3:B66" si="1">YEAR(D3)&amp;TEXT(WEEKNUM(D3),"00")</f>
        <v>202125</v>
      </c>
      <c r="C3" s="112" t="s">
        <v>345</v>
      </c>
      <c r="D3" s="113">
        <v>44362</v>
      </c>
      <c r="E3" s="113">
        <v>44366</v>
      </c>
      <c r="F3" s="112" t="s">
        <v>346</v>
      </c>
      <c r="G3" s="112" t="s">
        <v>347</v>
      </c>
      <c r="H3" s="112" t="s">
        <v>348</v>
      </c>
      <c r="I3" s="112" t="s">
        <v>349</v>
      </c>
      <c r="J3" s="112" t="s">
        <v>350</v>
      </c>
      <c r="K3" s="112" t="s">
        <v>351</v>
      </c>
      <c r="L3" s="112" t="s">
        <v>339</v>
      </c>
      <c r="M3" s="112" t="s">
        <v>352</v>
      </c>
      <c r="N3" s="112" t="s">
        <v>353</v>
      </c>
      <c r="O3" s="112" t="s">
        <v>342</v>
      </c>
      <c r="P3" s="112" t="s">
        <v>354</v>
      </c>
      <c r="Q3" s="112" t="s">
        <v>355</v>
      </c>
      <c r="R3" s="112">
        <v>125.43999999999998</v>
      </c>
      <c r="S3" s="112">
        <v>2</v>
      </c>
      <c r="T3" s="112">
        <v>0</v>
      </c>
      <c r="U3" s="112">
        <v>42.56</v>
      </c>
    </row>
    <row r="4" spans="1:21">
      <c r="A4" s="20" t="str">
        <f t="shared" si="0"/>
        <v>202106</v>
      </c>
      <c r="B4" s="20" t="str">
        <f t="shared" si="1"/>
        <v>202125</v>
      </c>
      <c r="C4" s="112" t="s">
        <v>345</v>
      </c>
      <c r="D4" s="113">
        <v>44362</v>
      </c>
      <c r="E4" s="113">
        <v>44366</v>
      </c>
      <c r="F4" s="112" t="s">
        <v>346</v>
      </c>
      <c r="G4" s="112" t="s">
        <v>347</v>
      </c>
      <c r="H4" s="112" t="s">
        <v>348</v>
      </c>
      <c r="I4" s="112" t="s">
        <v>349</v>
      </c>
      <c r="J4" s="112" t="s">
        <v>350</v>
      </c>
      <c r="K4" s="112" t="s">
        <v>351</v>
      </c>
      <c r="L4" s="112" t="s">
        <v>339</v>
      </c>
      <c r="M4" s="112" t="s">
        <v>352</v>
      </c>
      <c r="N4" s="112" t="s">
        <v>356</v>
      </c>
      <c r="O4" s="112" t="s">
        <v>342</v>
      </c>
      <c r="P4" s="112" t="s">
        <v>357</v>
      </c>
      <c r="Q4" s="112" t="s">
        <v>358</v>
      </c>
      <c r="R4" s="112">
        <v>31.92</v>
      </c>
      <c r="S4" s="112">
        <v>2</v>
      </c>
      <c r="T4" s="112">
        <v>0.4</v>
      </c>
      <c r="U4" s="112">
        <v>4.1999999999999993</v>
      </c>
    </row>
    <row r="5" spans="1:21">
      <c r="A5" s="20" t="str">
        <f t="shared" si="0"/>
        <v>202106</v>
      </c>
      <c r="B5" s="20" t="str">
        <f t="shared" si="1"/>
        <v>202123</v>
      </c>
      <c r="C5" s="112" t="s">
        <v>387</v>
      </c>
      <c r="D5" s="113">
        <v>44348</v>
      </c>
      <c r="E5" s="113">
        <v>44353</v>
      </c>
      <c r="F5" s="112" t="s">
        <v>346</v>
      </c>
      <c r="G5" s="112" t="s">
        <v>388</v>
      </c>
      <c r="H5" s="112" t="s">
        <v>389</v>
      </c>
      <c r="I5" s="112" t="s">
        <v>349</v>
      </c>
      <c r="J5" s="112" t="s">
        <v>390</v>
      </c>
      <c r="K5" s="112" t="s">
        <v>391</v>
      </c>
      <c r="L5" s="112" t="s">
        <v>339</v>
      </c>
      <c r="M5" s="112" t="s">
        <v>392</v>
      </c>
      <c r="N5" s="112" t="s">
        <v>393</v>
      </c>
      <c r="O5" s="112" t="s">
        <v>372</v>
      </c>
      <c r="P5" s="112" t="s">
        <v>394</v>
      </c>
      <c r="Q5" s="112" t="s">
        <v>395</v>
      </c>
      <c r="R5" s="112">
        <v>2368.7999999999997</v>
      </c>
      <c r="S5" s="112">
        <v>4</v>
      </c>
      <c r="T5" s="112">
        <v>0</v>
      </c>
      <c r="U5" s="112">
        <v>639.52</v>
      </c>
    </row>
    <row r="6" spans="1:21">
      <c r="A6" s="20" t="str">
        <f t="shared" si="0"/>
        <v>202106</v>
      </c>
      <c r="B6" s="20" t="str">
        <f t="shared" si="1"/>
        <v>202125</v>
      </c>
      <c r="C6" s="112" t="s">
        <v>483</v>
      </c>
      <c r="D6" s="113">
        <v>44366</v>
      </c>
      <c r="E6" s="113">
        <v>44369</v>
      </c>
      <c r="F6" s="112" t="s">
        <v>333</v>
      </c>
      <c r="G6" s="112" t="s">
        <v>484</v>
      </c>
      <c r="H6" s="112" t="s">
        <v>485</v>
      </c>
      <c r="I6" s="112" t="s">
        <v>349</v>
      </c>
      <c r="J6" s="112" t="s">
        <v>486</v>
      </c>
      <c r="K6" s="112" t="s">
        <v>487</v>
      </c>
      <c r="L6" s="112" t="s">
        <v>339</v>
      </c>
      <c r="M6" s="112" t="s">
        <v>392</v>
      </c>
      <c r="N6" s="112" t="s">
        <v>488</v>
      </c>
      <c r="O6" s="112" t="s">
        <v>372</v>
      </c>
      <c r="P6" s="112" t="s">
        <v>400</v>
      </c>
      <c r="Q6" s="112" t="s">
        <v>489</v>
      </c>
      <c r="R6" s="112">
        <v>12183.36</v>
      </c>
      <c r="S6" s="112">
        <v>4</v>
      </c>
      <c r="T6" s="112">
        <v>0</v>
      </c>
      <c r="U6" s="112">
        <v>1340.08</v>
      </c>
    </row>
    <row r="7" spans="1:21">
      <c r="A7" s="20" t="str">
        <f t="shared" si="0"/>
        <v>202106</v>
      </c>
      <c r="B7" s="20" t="str">
        <f t="shared" si="1"/>
        <v>202125</v>
      </c>
      <c r="C7" s="112" t="s">
        <v>483</v>
      </c>
      <c r="D7" s="113">
        <v>44366</v>
      </c>
      <c r="E7" s="113">
        <v>44369</v>
      </c>
      <c r="F7" s="112" t="s">
        <v>333</v>
      </c>
      <c r="G7" s="112" t="s">
        <v>484</v>
      </c>
      <c r="H7" s="112" t="s">
        <v>485</v>
      </c>
      <c r="I7" s="112" t="s">
        <v>349</v>
      </c>
      <c r="J7" s="112" t="s">
        <v>486</v>
      </c>
      <c r="K7" s="112" t="s">
        <v>487</v>
      </c>
      <c r="L7" s="112" t="s">
        <v>339</v>
      </c>
      <c r="M7" s="112" t="s">
        <v>392</v>
      </c>
      <c r="N7" s="112" t="s">
        <v>490</v>
      </c>
      <c r="O7" s="112" t="s">
        <v>372</v>
      </c>
      <c r="P7" s="112" t="s">
        <v>394</v>
      </c>
      <c r="Q7" s="112" t="s">
        <v>491</v>
      </c>
      <c r="R7" s="112">
        <v>2999.3599999999997</v>
      </c>
      <c r="S7" s="112">
        <v>2</v>
      </c>
      <c r="T7" s="112">
        <v>0</v>
      </c>
      <c r="U7" s="112">
        <v>1229.48</v>
      </c>
    </row>
    <row r="8" spans="1:21">
      <c r="A8" s="20" t="str">
        <f t="shared" si="0"/>
        <v>202106</v>
      </c>
      <c r="B8" s="20" t="str">
        <f t="shared" si="1"/>
        <v>202125</v>
      </c>
      <c r="C8" s="112" t="s">
        <v>483</v>
      </c>
      <c r="D8" s="113">
        <v>44366</v>
      </c>
      <c r="E8" s="113">
        <v>44369</v>
      </c>
      <c r="F8" s="112" t="s">
        <v>333</v>
      </c>
      <c r="G8" s="112" t="s">
        <v>484</v>
      </c>
      <c r="H8" s="112" t="s">
        <v>485</v>
      </c>
      <c r="I8" s="112" t="s">
        <v>349</v>
      </c>
      <c r="J8" s="112" t="s">
        <v>486</v>
      </c>
      <c r="K8" s="112" t="s">
        <v>487</v>
      </c>
      <c r="L8" s="112" t="s">
        <v>339</v>
      </c>
      <c r="M8" s="112" t="s">
        <v>392</v>
      </c>
      <c r="N8" s="112" t="s">
        <v>492</v>
      </c>
      <c r="O8" s="112" t="s">
        <v>342</v>
      </c>
      <c r="P8" s="112" t="s">
        <v>440</v>
      </c>
      <c r="Q8" s="112" t="s">
        <v>493</v>
      </c>
      <c r="R8" s="112">
        <v>510.43999999999994</v>
      </c>
      <c r="S8" s="112">
        <v>2</v>
      </c>
      <c r="T8" s="112">
        <v>0</v>
      </c>
      <c r="U8" s="112">
        <v>224.56</v>
      </c>
    </row>
    <row r="9" spans="1:21">
      <c r="A9" s="20" t="str">
        <f t="shared" si="0"/>
        <v>202105</v>
      </c>
      <c r="B9" s="20" t="str">
        <f t="shared" si="1"/>
        <v>202122</v>
      </c>
      <c r="C9" s="112" t="s">
        <v>570</v>
      </c>
      <c r="D9" s="113">
        <v>44344</v>
      </c>
      <c r="E9" s="113">
        <v>44349</v>
      </c>
      <c r="F9" s="112" t="s">
        <v>333</v>
      </c>
      <c r="G9" s="112" t="s">
        <v>571</v>
      </c>
      <c r="H9" s="112" t="s">
        <v>572</v>
      </c>
      <c r="I9" s="112" t="s">
        <v>336</v>
      </c>
      <c r="J9" s="112" t="s">
        <v>573</v>
      </c>
      <c r="K9" s="112" t="s">
        <v>574</v>
      </c>
      <c r="L9" s="112" t="s">
        <v>339</v>
      </c>
      <c r="M9" s="112" t="s">
        <v>386</v>
      </c>
      <c r="N9" s="112" t="s">
        <v>575</v>
      </c>
      <c r="O9" s="112" t="s">
        <v>342</v>
      </c>
      <c r="P9" s="112" t="s">
        <v>407</v>
      </c>
      <c r="Q9" s="112" t="s">
        <v>576</v>
      </c>
      <c r="R9" s="112">
        <v>302.39999999999998</v>
      </c>
      <c r="S9" s="112">
        <v>6</v>
      </c>
      <c r="T9" s="112">
        <v>0</v>
      </c>
      <c r="U9" s="112">
        <v>45.36</v>
      </c>
    </row>
    <row r="10" spans="1:21">
      <c r="A10" s="20" t="str">
        <f t="shared" si="0"/>
        <v>202105</v>
      </c>
      <c r="B10" s="20" t="str">
        <f t="shared" si="1"/>
        <v>202121</v>
      </c>
      <c r="C10" s="112" t="s">
        <v>589</v>
      </c>
      <c r="D10" s="113">
        <v>44337</v>
      </c>
      <c r="E10" s="113">
        <v>44340</v>
      </c>
      <c r="F10" s="112" t="s">
        <v>333</v>
      </c>
      <c r="G10" s="112" t="s">
        <v>590</v>
      </c>
      <c r="H10" s="112" t="s">
        <v>591</v>
      </c>
      <c r="I10" s="112" t="s">
        <v>349</v>
      </c>
      <c r="J10" s="112" t="s">
        <v>592</v>
      </c>
      <c r="K10" s="112" t="s">
        <v>363</v>
      </c>
      <c r="L10" s="112" t="s">
        <v>339</v>
      </c>
      <c r="M10" s="112" t="s">
        <v>340</v>
      </c>
      <c r="N10" s="112" t="s">
        <v>593</v>
      </c>
      <c r="O10" s="112" t="s">
        <v>342</v>
      </c>
      <c r="P10" s="112" t="s">
        <v>343</v>
      </c>
      <c r="Q10" s="112" t="s">
        <v>594</v>
      </c>
      <c r="R10" s="112">
        <v>398.91600000000005</v>
      </c>
      <c r="S10" s="112">
        <v>3</v>
      </c>
      <c r="T10" s="112">
        <v>0.4</v>
      </c>
      <c r="U10" s="112">
        <v>-226.46400000000006</v>
      </c>
    </row>
    <row r="11" spans="1:21">
      <c r="A11" s="20" t="str">
        <f t="shared" si="0"/>
        <v>202105</v>
      </c>
      <c r="B11" s="20" t="str">
        <f t="shared" si="1"/>
        <v>202121</v>
      </c>
      <c r="C11" s="112" t="s">
        <v>589</v>
      </c>
      <c r="D11" s="113">
        <v>44337</v>
      </c>
      <c r="E11" s="113">
        <v>44340</v>
      </c>
      <c r="F11" s="112" t="s">
        <v>333</v>
      </c>
      <c r="G11" s="112" t="s">
        <v>590</v>
      </c>
      <c r="H11" s="112" t="s">
        <v>591</v>
      </c>
      <c r="I11" s="112" t="s">
        <v>349</v>
      </c>
      <c r="J11" s="112" t="s">
        <v>592</v>
      </c>
      <c r="K11" s="112" t="s">
        <v>363</v>
      </c>
      <c r="L11" s="112" t="s">
        <v>339</v>
      </c>
      <c r="M11" s="112" t="s">
        <v>340</v>
      </c>
      <c r="N11" s="112" t="s">
        <v>595</v>
      </c>
      <c r="O11" s="112" t="s">
        <v>377</v>
      </c>
      <c r="P11" s="112" t="s">
        <v>378</v>
      </c>
      <c r="Q11" s="112" t="s">
        <v>596</v>
      </c>
      <c r="R11" s="112">
        <v>1182.7199999999998</v>
      </c>
      <c r="S11" s="112">
        <v>5</v>
      </c>
      <c r="T11" s="112">
        <v>0.4</v>
      </c>
      <c r="U11" s="112">
        <v>-39.480000000000246</v>
      </c>
    </row>
    <row r="12" spans="1:21">
      <c r="A12" s="20" t="str">
        <f t="shared" si="0"/>
        <v>202105</v>
      </c>
      <c r="B12" s="20" t="str">
        <f t="shared" si="1"/>
        <v>202121</v>
      </c>
      <c r="C12" s="112" t="s">
        <v>589</v>
      </c>
      <c r="D12" s="113">
        <v>44337</v>
      </c>
      <c r="E12" s="113">
        <v>44340</v>
      </c>
      <c r="F12" s="112" t="s">
        <v>333</v>
      </c>
      <c r="G12" s="112" t="s">
        <v>590</v>
      </c>
      <c r="H12" s="112" t="s">
        <v>591</v>
      </c>
      <c r="I12" s="112" t="s">
        <v>349</v>
      </c>
      <c r="J12" s="112" t="s">
        <v>592</v>
      </c>
      <c r="K12" s="112" t="s">
        <v>363</v>
      </c>
      <c r="L12" s="112" t="s">
        <v>339</v>
      </c>
      <c r="M12" s="112" t="s">
        <v>340</v>
      </c>
      <c r="N12" s="112" t="s">
        <v>597</v>
      </c>
      <c r="O12" s="112" t="s">
        <v>342</v>
      </c>
      <c r="P12" s="112" t="s">
        <v>381</v>
      </c>
      <c r="Q12" s="112" t="s">
        <v>598</v>
      </c>
      <c r="R12" s="112">
        <v>276.78000000000003</v>
      </c>
      <c r="S12" s="112">
        <v>5</v>
      </c>
      <c r="T12" s="112">
        <v>0.4</v>
      </c>
      <c r="U12" s="112">
        <v>-14.419999999999987</v>
      </c>
    </row>
    <row r="13" spans="1:21">
      <c r="A13" s="20" t="str">
        <f t="shared" si="0"/>
        <v>202105</v>
      </c>
      <c r="B13" s="20" t="str">
        <f t="shared" si="1"/>
        <v>202121</v>
      </c>
      <c r="C13" s="112" t="s">
        <v>589</v>
      </c>
      <c r="D13" s="113">
        <v>44337</v>
      </c>
      <c r="E13" s="113">
        <v>44340</v>
      </c>
      <c r="F13" s="112" t="s">
        <v>333</v>
      </c>
      <c r="G13" s="112" t="s">
        <v>590</v>
      </c>
      <c r="H13" s="112" t="s">
        <v>591</v>
      </c>
      <c r="I13" s="112" t="s">
        <v>349</v>
      </c>
      <c r="J13" s="112" t="s">
        <v>592</v>
      </c>
      <c r="K13" s="112" t="s">
        <v>363</v>
      </c>
      <c r="L13" s="112" t="s">
        <v>339</v>
      </c>
      <c r="M13" s="112" t="s">
        <v>340</v>
      </c>
      <c r="N13" s="112" t="s">
        <v>599</v>
      </c>
      <c r="O13" s="112" t="s">
        <v>342</v>
      </c>
      <c r="P13" s="112" t="s">
        <v>354</v>
      </c>
      <c r="Q13" s="112" t="s">
        <v>600</v>
      </c>
      <c r="R13" s="112">
        <v>665.28</v>
      </c>
      <c r="S13" s="112">
        <v>3</v>
      </c>
      <c r="T13" s="112">
        <v>0</v>
      </c>
      <c r="U13" s="112">
        <v>66.36</v>
      </c>
    </row>
    <row r="14" spans="1:21">
      <c r="A14" s="20" t="str">
        <f t="shared" si="0"/>
        <v>202105</v>
      </c>
      <c r="B14" s="20" t="str">
        <f t="shared" si="1"/>
        <v>202121</v>
      </c>
      <c r="C14" s="112" t="s">
        <v>589</v>
      </c>
      <c r="D14" s="113">
        <v>44337</v>
      </c>
      <c r="E14" s="113">
        <v>44340</v>
      </c>
      <c r="F14" s="112" t="s">
        <v>333</v>
      </c>
      <c r="G14" s="112" t="s">
        <v>590</v>
      </c>
      <c r="H14" s="112" t="s">
        <v>591</v>
      </c>
      <c r="I14" s="112" t="s">
        <v>349</v>
      </c>
      <c r="J14" s="112" t="s">
        <v>592</v>
      </c>
      <c r="K14" s="112" t="s">
        <v>363</v>
      </c>
      <c r="L14" s="112" t="s">
        <v>339</v>
      </c>
      <c r="M14" s="112" t="s">
        <v>340</v>
      </c>
      <c r="N14" s="112" t="s">
        <v>601</v>
      </c>
      <c r="O14" s="112" t="s">
        <v>342</v>
      </c>
      <c r="P14" s="112" t="s">
        <v>455</v>
      </c>
      <c r="Q14" s="112" t="s">
        <v>602</v>
      </c>
      <c r="R14" s="112">
        <v>29.399999999999988</v>
      </c>
      <c r="S14" s="112">
        <v>2</v>
      </c>
      <c r="T14" s="112">
        <v>0.8</v>
      </c>
      <c r="U14" s="112">
        <v>-63.27999999999998</v>
      </c>
    </row>
    <row r="15" spans="1:21">
      <c r="A15" s="20" t="str">
        <f t="shared" si="0"/>
        <v>202101</v>
      </c>
      <c r="B15" s="20" t="str">
        <f t="shared" si="1"/>
        <v>202105</v>
      </c>
      <c r="C15" s="112" t="s">
        <v>628</v>
      </c>
      <c r="D15" s="113">
        <v>44224</v>
      </c>
      <c r="E15" s="113">
        <v>44229</v>
      </c>
      <c r="F15" s="112" t="s">
        <v>333</v>
      </c>
      <c r="G15" s="112" t="s">
        <v>629</v>
      </c>
      <c r="H15" s="112" t="s">
        <v>630</v>
      </c>
      <c r="I15" s="112" t="s">
        <v>349</v>
      </c>
      <c r="J15" s="112" t="s">
        <v>631</v>
      </c>
      <c r="K15" s="112" t="s">
        <v>535</v>
      </c>
      <c r="L15" s="112" t="s">
        <v>339</v>
      </c>
      <c r="M15" s="112" t="s">
        <v>368</v>
      </c>
      <c r="N15" s="112" t="s">
        <v>632</v>
      </c>
      <c r="O15" s="112" t="s">
        <v>342</v>
      </c>
      <c r="P15" s="112" t="s">
        <v>369</v>
      </c>
      <c r="Q15" s="112" t="s">
        <v>633</v>
      </c>
      <c r="R15" s="112">
        <v>1445.5</v>
      </c>
      <c r="S15" s="112">
        <v>1</v>
      </c>
      <c r="T15" s="112">
        <v>0</v>
      </c>
      <c r="U15" s="112">
        <v>28.84</v>
      </c>
    </row>
    <row r="16" spans="1:21">
      <c r="A16" s="20" t="str">
        <f t="shared" si="0"/>
        <v>202105</v>
      </c>
      <c r="B16" s="20" t="str">
        <f t="shared" si="1"/>
        <v>202121</v>
      </c>
      <c r="C16" s="112" t="s">
        <v>634</v>
      </c>
      <c r="D16" s="113">
        <v>44336</v>
      </c>
      <c r="E16" s="113">
        <v>44341</v>
      </c>
      <c r="F16" s="112" t="s">
        <v>346</v>
      </c>
      <c r="G16" s="112" t="s">
        <v>635</v>
      </c>
      <c r="H16" s="112" t="s">
        <v>636</v>
      </c>
      <c r="I16" s="112" t="s">
        <v>349</v>
      </c>
      <c r="J16" s="112" t="s">
        <v>637</v>
      </c>
      <c r="K16" s="112" t="s">
        <v>391</v>
      </c>
      <c r="L16" s="112" t="s">
        <v>339</v>
      </c>
      <c r="M16" s="112" t="s">
        <v>392</v>
      </c>
      <c r="N16" s="112" t="s">
        <v>638</v>
      </c>
      <c r="O16" s="112" t="s">
        <v>372</v>
      </c>
      <c r="P16" s="112" t="s">
        <v>400</v>
      </c>
      <c r="Q16" s="112" t="s">
        <v>639</v>
      </c>
      <c r="R16" s="112">
        <v>913.08</v>
      </c>
      <c r="S16" s="112">
        <v>3</v>
      </c>
      <c r="T16" s="112">
        <v>0</v>
      </c>
      <c r="U16" s="112">
        <v>355.74</v>
      </c>
    </row>
    <row r="17" spans="1:21">
      <c r="A17" s="20" t="str">
        <f t="shared" si="0"/>
        <v>202102</v>
      </c>
      <c r="B17" s="20" t="str">
        <f t="shared" si="1"/>
        <v>202109</v>
      </c>
      <c r="C17" s="112" t="s">
        <v>641</v>
      </c>
      <c r="D17" s="113">
        <v>44248</v>
      </c>
      <c r="E17" s="113">
        <v>44251</v>
      </c>
      <c r="F17" s="112" t="s">
        <v>333</v>
      </c>
      <c r="G17" s="112" t="s">
        <v>604</v>
      </c>
      <c r="H17" s="112" t="s">
        <v>605</v>
      </c>
      <c r="I17" s="112" t="s">
        <v>336</v>
      </c>
      <c r="J17" s="112" t="s">
        <v>642</v>
      </c>
      <c r="K17" s="112" t="s">
        <v>363</v>
      </c>
      <c r="L17" s="112" t="s">
        <v>339</v>
      </c>
      <c r="M17" s="112" t="s">
        <v>340</v>
      </c>
      <c r="N17" s="112" t="s">
        <v>643</v>
      </c>
      <c r="O17" s="112" t="s">
        <v>342</v>
      </c>
      <c r="P17" s="112" t="s">
        <v>455</v>
      </c>
      <c r="Q17" s="112" t="s">
        <v>644</v>
      </c>
      <c r="R17" s="112">
        <v>140.27999999999994</v>
      </c>
      <c r="S17" s="112">
        <v>6</v>
      </c>
      <c r="T17" s="112">
        <v>0.8</v>
      </c>
      <c r="U17" s="112">
        <v>-336.84000000000003</v>
      </c>
    </row>
    <row r="18" spans="1:21">
      <c r="A18" s="20" t="str">
        <f t="shared" si="0"/>
        <v>202102</v>
      </c>
      <c r="B18" s="20" t="str">
        <f t="shared" si="1"/>
        <v>202109</v>
      </c>
      <c r="C18" s="112" t="s">
        <v>641</v>
      </c>
      <c r="D18" s="113">
        <v>44248</v>
      </c>
      <c r="E18" s="113">
        <v>44251</v>
      </c>
      <c r="F18" s="112" t="s">
        <v>333</v>
      </c>
      <c r="G18" s="112" t="s">
        <v>604</v>
      </c>
      <c r="H18" s="112" t="s">
        <v>605</v>
      </c>
      <c r="I18" s="112" t="s">
        <v>336</v>
      </c>
      <c r="J18" s="112" t="s">
        <v>642</v>
      </c>
      <c r="K18" s="112" t="s">
        <v>363</v>
      </c>
      <c r="L18" s="112" t="s">
        <v>339</v>
      </c>
      <c r="M18" s="112" t="s">
        <v>340</v>
      </c>
      <c r="N18" s="112" t="s">
        <v>645</v>
      </c>
      <c r="O18" s="112" t="s">
        <v>342</v>
      </c>
      <c r="P18" s="112" t="s">
        <v>357</v>
      </c>
      <c r="Q18" s="112" t="s">
        <v>646</v>
      </c>
      <c r="R18" s="112">
        <v>108.35999999999999</v>
      </c>
      <c r="S18" s="112">
        <v>3</v>
      </c>
      <c r="T18" s="112">
        <v>0.4</v>
      </c>
      <c r="U18" s="112">
        <v>12.600000000000009</v>
      </c>
    </row>
    <row r="19" spans="1:21">
      <c r="A19" s="20" t="str">
        <f t="shared" si="0"/>
        <v>202101</v>
      </c>
      <c r="B19" s="20" t="str">
        <f t="shared" si="1"/>
        <v>202104</v>
      </c>
      <c r="C19" s="112" t="s">
        <v>663</v>
      </c>
      <c r="D19" s="113">
        <v>44213</v>
      </c>
      <c r="E19" s="113">
        <v>44218</v>
      </c>
      <c r="F19" s="112" t="s">
        <v>333</v>
      </c>
      <c r="G19" s="112" t="s">
        <v>664</v>
      </c>
      <c r="H19" s="112" t="s">
        <v>665</v>
      </c>
      <c r="I19" s="112" t="s">
        <v>349</v>
      </c>
      <c r="J19" s="112" t="s">
        <v>666</v>
      </c>
      <c r="K19" s="112" t="s">
        <v>465</v>
      </c>
      <c r="L19" s="112" t="s">
        <v>339</v>
      </c>
      <c r="M19" s="112" t="s">
        <v>386</v>
      </c>
      <c r="N19" s="112" t="s">
        <v>667</v>
      </c>
      <c r="O19" s="112" t="s">
        <v>342</v>
      </c>
      <c r="P19" s="112" t="s">
        <v>357</v>
      </c>
      <c r="Q19" s="112" t="s">
        <v>668</v>
      </c>
      <c r="R19" s="112">
        <v>551.04000000000008</v>
      </c>
      <c r="S19" s="112">
        <v>4</v>
      </c>
      <c r="T19" s="112">
        <v>0.4</v>
      </c>
      <c r="U19" s="112">
        <v>-285.04000000000008</v>
      </c>
    </row>
    <row r="20" spans="1:21">
      <c r="A20" s="20" t="str">
        <f t="shared" si="0"/>
        <v>202104</v>
      </c>
      <c r="B20" s="20" t="str">
        <f t="shared" si="1"/>
        <v>202115</v>
      </c>
      <c r="C20" s="112" t="s">
        <v>681</v>
      </c>
      <c r="D20" s="113">
        <v>44295</v>
      </c>
      <c r="E20" s="113">
        <v>44296</v>
      </c>
      <c r="F20" s="112" t="s">
        <v>402</v>
      </c>
      <c r="G20" s="112" t="s">
        <v>682</v>
      </c>
      <c r="H20" s="112" t="s">
        <v>683</v>
      </c>
      <c r="I20" s="112" t="s">
        <v>336</v>
      </c>
      <c r="J20" s="112" t="s">
        <v>684</v>
      </c>
      <c r="K20" s="112" t="s">
        <v>535</v>
      </c>
      <c r="L20" s="112" t="s">
        <v>339</v>
      </c>
      <c r="M20" s="112" t="s">
        <v>368</v>
      </c>
      <c r="N20" s="112" t="s">
        <v>685</v>
      </c>
      <c r="O20" s="112" t="s">
        <v>377</v>
      </c>
      <c r="P20" s="112" t="s">
        <v>425</v>
      </c>
      <c r="Q20" s="112" t="s">
        <v>686</v>
      </c>
      <c r="R20" s="112">
        <v>3846.64</v>
      </c>
      <c r="S20" s="112">
        <v>2</v>
      </c>
      <c r="T20" s="112">
        <v>0</v>
      </c>
      <c r="U20" s="112">
        <v>153.72</v>
      </c>
    </row>
    <row r="21" spans="1:21">
      <c r="A21" s="20" t="str">
        <f t="shared" si="0"/>
        <v>202104</v>
      </c>
      <c r="B21" s="20" t="str">
        <f t="shared" si="1"/>
        <v>202115</v>
      </c>
      <c r="C21" s="112" t="s">
        <v>681</v>
      </c>
      <c r="D21" s="113">
        <v>44295</v>
      </c>
      <c r="E21" s="113">
        <v>44296</v>
      </c>
      <c r="F21" s="112" t="s">
        <v>402</v>
      </c>
      <c r="G21" s="112" t="s">
        <v>682</v>
      </c>
      <c r="H21" s="112" t="s">
        <v>683</v>
      </c>
      <c r="I21" s="112" t="s">
        <v>336</v>
      </c>
      <c r="J21" s="112" t="s">
        <v>684</v>
      </c>
      <c r="K21" s="112" t="s">
        <v>535</v>
      </c>
      <c r="L21" s="112" t="s">
        <v>339</v>
      </c>
      <c r="M21" s="112" t="s">
        <v>368</v>
      </c>
      <c r="N21" s="112" t="s">
        <v>687</v>
      </c>
      <c r="O21" s="112" t="s">
        <v>342</v>
      </c>
      <c r="P21" s="112" t="s">
        <v>369</v>
      </c>
      <c r="Q21" s="112" t="s">
        <v>688</v>
      </c>
      <c r="R21" s="112">
        <v>7401.66</v>
      </c>
      <c r="S21" s="112">
        <v>3</v>
      </c>
      <c r="T21" s="112">
        <v>0</v>
      </c>
      <c r="U21" s="112">
        <v>2664.48</v>
      </c>
    </row>
    <row r="22" spans="1:21">
      <c r="A22" s="20" t="str">
        <f t="shared" si="0"/>
        <v>202105</v>
      </c>
      <c r="B22" s="20" t="str">
        <f t="shared" si="1"/>
        <v>202119</v>
      </c>
      <c r="C22" s="112" t="s">
        <v>716</v>
      </c>
      <c r="D22" s="113">
        <v>44322</v>
      </c>
      <c r="E22" s="113">
        <v>44327</v>
      </c>
      <c r="F22" s="112" t="s">
        <v>333</v>
      </c>
      <c r="G22" s="112" t="s">
        <v>717</v>
      </c>
      <c r="H22" s="112" t="s">
        <v>718</v>
      </c>
      <c r="I22" s="112" t="s">
        <v>336</v>
      </c>
      <c r="J22" s="112" t="s">
        <v>610</v>
      </c>
      <c r="K22" s="112" t="s">
        <v>610</v>
      </c>
      <c r="L22" s="112" t="s">
        <v>339</v>
      </c>
      <c r="M22" s="112" t="s">
        <v>439</v>
      </c>
      <c r="N22" s="112" t="s">
        <v>719</v>
      </c>
      <c r="O22" s="112" t="s">
        <v>342</v>
      </c>
      <c r="P22" s="112" t="s">
        <v>343</v>
      </c>
      <c r="Q22" s="112" t="s">
        <v>720</v>
      </c>
      <c r="R22" s="112">
        <v>378.84000000000003</v>
      </c>
      <c r="S22" s="112">
        <v>3</v>
      </c>
      <c r="T22" s="112">
        <v>0</v>
      </c>
      <c r="U22" s="112">
        <v>75.599999999999994</v>
      </c>
    </row>
    <row r="23" spans="1:21">
      <c r="A23" s="20" t="str">
        <f t="shared" si="0"/>
        <v>202105</v>
      </c>
      <c r="B23" s="20" t="str">
        <f t="shared" si="1"/>
        <v>202120</v>
      </c>
      <c r="C23" s="112" t="s">
        <v>732</v>
      </c>
      <c r="D23" s="113">
        <v>44330</v>
      </c>
      <c r="E23" s="113">
        <v>44336</v>
      </c>
      <c r="F23" s="112" t="s">
        <v>346</v>
      </c>
      <c r="G23" s="112" t="s">
        <v>733</v>
      </c>
      <c r="H23" s="112" t="s">
        <v>734</v>
      </c>
      <c r="I23" s="112" t="s">
        <v>349</v>
      </c>
      <c r="J23" s="112" t="s">
        <v>735</v>
      </c>
      <c r="K23" s="112" t="s">
        <v>736</v>
      </c>
      <c r="L23" s="112" t="s">
        <v>339</v>
      </c>
      <c r="M23" s="112" t="s">
        <v>352</v>
      </c>
      <c r="N23" s="112" t="s">
        <v>737</v>
      </c>
      <c r="O23" s="112" t="s">
        <v>372</v>
      </c>
      <c r="P23" s="112" t="s">
        <v>400</v>
      </c>
      <c r="Q23" s="112" t="s">
        <v>738</v>
      </c>
      <c r="R23" s="112">
        <v>2130.0999999999995</v>
      </c>
      <c r="S23" s="112">
        <v>5</v>
      </c>
      <c r="T23" s="112">
        <v>0</v>
      </c>
      <c r="U23" s="112">
        <v>298.2</v>
      </c>
    </row>
    <row r="24" spans="1:21">
      <c r="A24" s="20" t="str">
        <f t="shared" si="0"/>
        <v>202105</v>
      </c>
      <c r="B24" s="20" t="str">
        <f t="shared" si="1"/>
        <v>202120</v>
      </c>
      <c r="C24" s="112" t="s">
        <v>732</v>
      </c>
      <c r="D24" s="113">
        <v>44330</v>
      </c>
      <c r="E24" s="113">
        <v>44336</v>
      </c>
      <c r="F24" s="112" t="s">
        <v>346</v>
      </c>
      <c r="G24" s="112" t="s">
        <v>733</v>
      </c>
      <c r="H24" s="112" t="s">
        <v>734</v>
      </c>
      <c r="I24" s="112" t="s">
        <v>349</v>
      </c>
      <c r="J24" s="112" t="s">
        <v>735</v>
      </c>
      <c r="K24" s="112" t="s">
        <v>736</v>
      </c>
      <c r="L24" s="112" t="s">
        <v>339</v>
      </c>
      <c r="M24" s="112" t="s">
        <v>352</v>
      </c>
      <c r="N24" s="112" t="s">
        <v>739</v>
      </c>
      <c r="O24" s="112" t="s">
        <v>342</v>
      </c>
      <c r="P24" s="112" t="s">
        <v>440</v>
      </c>
      <c r="Q24" s="112" t="s">
        <v>740</v>
      </c>
      <c r="R24" s="112">
        <v>716.8</v>
      </c>
      <c r="S24" s="112">
        <v>5</v>
      </c>
      <c r="T24" s="112">
        <v>0</v>
      </c>
      <c r="U24" s="112">
        <v>207.2</v>
      </c>
    </row>
    <row r="25" spans="1:21">
      <c r="A25" s="20" t="str">
        <f t="shared" si="0"/>
        <v>202105</v>
      </c>
      <c r="B25" s="20" t="str">
        <f t="shared" si="1"/>
        <v>202120</v>
      </c>
      <c r="C25" s="112" t="s">
        <v>732</v>
      </c>
      <c r="D25" s="113">
        <v>44330</v>
      </c>
      <c r="E25" s="113">
        <v>44336</v>
      </c>
      <c r="F25" s="112" t="s">
        <v>346</v>
      </c>
      <c r="G25" s="112" t="s">
        <v>733</v>
      </c>
      <c r="H25" s="112" t="s">
        <v>734</v>
      </c>
      <c r="I25" s="112" t="s">
        <v>349</v>
      </c>
      <c r="J25" s="112" t="s">
        <v>735</v>
      </c>
      <c r="K25" s="112" t="s">
        <v>736</v>
      </c>
      <c r="L25" s="112" t="s">
        <v>339</v>
      </c>
      <c r="M25" s="112" t="s">
        <v>352</v>
      </c>
      <c r="N25" s="112" t="s">
        <v>741</v>
      </c>
      <c r="O25" s="112" t="s">
        <v>372</v>
      </c>
      <c r="P25" s="112" t="s">
        <v>398</v>
      </c>
      <c r="Q25" s="112" t="s">
        <v>742</v>
      </c>
      <c r="R25" s="112">
        <v>298.75999999999993</v>
      </c>
      <c r="S25" s="112">
        <v>2</v>
      </c>
      <c r="T25" s="112">
        <v>0</v>
      </c>
      <c r="U25" s="112">
        <v>59.64</v>
      </c>
    </row>
    <row r="26" spans="1:21">
      <c r="A26" s="20" t="str">
        <f t="shared" si="0"/>
        <v>202105</v>
      </c>
      <c r="B26" s="20" t="str">
        <f t="shared" si="1"/>
        <v>202120</v>
      </c>
      <c r="C26" s="112" t="s">
        <v>747</v>
      </c>
      <c r="D26" s="113">
        <v>44327</v>
      </c>
      <c r="E26" s="113">
        <v>44327</v>
      </c>
      <c r="F26" s="112" t="s">
        <v>534</v>
      </c>
      <c r="G26" s="112" t="s">
        <v>748</v>
      </c>
      <c r="H26" s="112" t="s">
        <v>749</v>
      </c>
      <c r="I26" s="112" t="s">
        <v>349</v>
      </c>
      <c r="J26" s="112" t="s">
        <v>750</v>
      </c>
      <c r="K26" s="112" t="s">
        <v>501</v>
      </c>
      <c r="L26" s="112" t="s">
        <v>339</v>
      </c>
      <c r="M26" s="112" t="s">
        <v>392</v>
      </c>
      <c r="N26" s="112" t="s">
        <v>751</v>
      </c>
      <c r="O26" s="112" t="s">
        <v>342</v>
      </c>
      <c r="P26" s="112" t="s">
        <v>381</v>
      </c>
      <c r="Q26" s="112" t="s">
        <v>752</v>
      </c>
      <c r="R26" s="112">
        <v>30.239999999999995</v>
      </c>
      <c r="S26" s="112">
        <v>1</v>
      </c>
      <c r="T26" s="112">
        <v>0.4</v>
      </c>
      <c r="U26" s="112">
        <v>3.9200000000000017</v>
      </c>
    </row>
    <row r="27" spans="1:21">
      <c r="A27" s="20" t="str">
        <f t="shared" si="0"/>
        <v>202105</v>
      </c>
      <c r="B27" s="20" t="str">
        <f t="shared" si="1"/>
        <v>202120</v>
      </c>
      <c r="C27" s="112" t="s">
        <v>747</v>
      </c>
      <c r="D27" s="113">
        <v>44327</v>
      </c>
      <c r="E27" s="113">
        <v>44327</v>
      </c>
      <c r="F27" s="112" t="s">
        <v>534</v>
      </c>
      <c r="G27" s="112" t="s">
        <v>748</v>
      </c>
      <c r="H27" s="112" t="s">
        <v>749</v>
      </c>
      <c r="I27" s="112" t="s">
        <v>349</v>
      </c>
      <c r="J27" s="112" t="s">
        <v>750</v>
      </c>
      <c r="K27" s="112" t="s">
        <v>501</v>
      </c>
      <c r="L27" s="112" t="s">
        <v>339</v>
      </c>
      <c r="M27" s="112" t="s">
        <v>392</v>
      </c>
      <c r="N27" s="112" t="s">
        <v>753</v>
      </c>
      <c r="O27" s="112" t="s">
        <v>342</v>
      </c>
      <c r="P27" s="112" t="s">
        <v>380</v>
      </c>
      <c r="Q27" s="112" t="s">
        <v>754</v>
      </c>
      <c r="R27" s="112">
        <v>1054.2</v>
      </c>
      <c r="S27" s="112">
        <v>5</v>
      </c>
      <c r="T27" s="112">
        <v>0</v>
      </c>
      <c r="U27" s="112">
        <v>442.40000000000003</v>
      </c>
    </row>
    <row r="28" spans="1:21">
      <c r="A28" s="20" t="str">
        <f t="shared" si="0"/>
        <v>202105</v>
      </c>
      <c r="B28" s="20" t="str">
        <f t="shared" si="1"/>
        <v>202120</v>
      </c>
      <c r="C28" s="112" t="s">
        <v>747</v>
      </c>
      <c r="D28" s="113">
        <v>44327</v>
      </c>
      <c r="E28" s="113">
        <v>44327</v>
      </c>
      <c r="F28" s="112" t="s">
        <v>534</v>
      </c>
      <c r="G28" s="112" t="s">
        <v>748</v>
      </c>
      <c r="H28" s="112" t="s">
        <v>749</v>
      </c>
      <c r="I28" s="112" t="s">
        <v>349</v>
      </c>
      <c r="J28" s="112" t="s">
        <v>750</v>
      </c>
      <c r="K28" s="112" t="s">
        <v>501</v>
      </c>
      <c r="L28" s="112" t="s">
        <v>339</v>
      </c>
      <c r="M28" s="112" t="s">
        <v>392</v>
      </c>
      <c r="N28" s="112" t="s">
        <v>755</v>
      </c>
      <c r="O28" s="112" t="s">
        <v>342</v>
      </c>
      <c r="P28" s="112" t="s">
        <v>369</v>
      </c>
      <c r="Q28" s="112" t="s">
        <v>756</v>
      </c>
      <c r="R28" s="112">
        <v>350.61599999999999</v>
      </c>
      <c r="S28" s="112">
        <v>2</v>
      </c>
      <c r="T28" s="112">
        <v>0.4</v>
      </c>
      <c r="U28" s="112">
        <v>-181.38400000000001</v>
      </c>
    </row>
    <row r="29" spans="1:21">
      <c r="A29" s="20" t="str">
        <f t="shared" si="0"/>
        <v>202105</v>
      </c>
      <c r="B29" s="20" t="str">
        <f t="shared" si="1"/>
        <v>202120</v>
      </c>
      <c r="C29" s="112" t="s">
        <v>747</v>
      </c>
      <c r="D29" s="113">
        <v>44327</v>
      </c>
      <c r="E29" s="113">
        <v>44327</v>
      </c>
      <c r="F29" s="112" t="s">
        <v>534</v>
      </c>
      <c r="G29" s="112" t="s">
        <v>748</v>
      </c>
      <c r="H29" s="112" t="s">
        <v>749</v>
      </c>
      <c r="I29" s="112" t="s">
        <v>349</v>
      </c>
      <c r="J29" s="112" t="s">
        <v>750</v>
      </c>
      <c r="K29" s="112" t="s">
        <v>501</v>
      </c>
      <c r="L29" s="112" t="s">
        <v>339</v>
      </c>
      <c r="M29" s="112" t="s">
        <v>392</v>
      </c>
      <c r="N29" s="112" t="s">
        <v>757</v>
      </c>
      <c r="O29" s="112" t="s">
        <v>342</v>
      </c>
      <c r="P29" s="112" t="s">
        <v>440</v>
      </c>
      <c r="Q29" s="112" t="s">
        <v>758</v>
      </c>
      <c r="R29" s="112">
        <v>250.6</v>
      </c>
      <c r="S29" s="112">
        <v>5</v>
      </c>
      <c r="T29" s="112">
        <v>0</v>
      </c>
      <c r="U29" s="112">
        <v>47.600000000000009</v>
      </c>
    </row>
    <row r="30" spans="1:21">
      <c r="A30" s="20" t="str">
        <f t="shared" si="0"/>
        <v>202105</v>
      </c>
      <c r="B30" s="20" t="str">
        <f t="shared" si="1"/>
        <v>202120</v>
      </c>
      <c r="C30" s="112" t="s">
        <v>747</v>
      </c>
      <c r="D30" s="113">
        <v>44327</v>
      </c>
      <c r="E30" s="113">
        <v>44327</v>
      </c>
      <c r="F30" s="112" t="s">
        <v>534</v>
      </c>
      <c r="G30" s="112" t="s">
        <v>748</v>
      </c>
      <c r="H30" s="112" t="s">
        <v>749</v>
      </c>
      <c r="I30" s="112" t="s">
        <v>349</v>
      </c>
      <c r="J30" s="112" t="s">
        <v>750</v>
      </c>
      <c r="K30" s="112" t="s">
        <v>501</v>
      </c>
      <c r="L30" s="112" t="s">
        <v>339</v>
      </c>
      <c r="M30" s="112" t="s">
        <v>392</v>
      </c>
      <c r="N30" s="112" t="s">
        <v>759</v>
      </c>
      <c r="O30" s="112" t="s">
        <v>342</v>
      </c>
      <c r="P30" s="112" t="s">
        <v>369</v>
      </c>
      <c r="Q30" s="112" t="s">
        <v>760</v>
      </c>
      <c r="R30" s="112">
        <v>7566.7199999999993</v>
      </c>
      <c r="S30" s="112">
        <v>5</v>
      </c>
      <c r="T30" s="112">
        <v>0.4</v>
      </c>
      <c r="U30" s="112">
        <v>-2270.3799999999992</v>
      </c>
    </row>
    <row r="31" spans="1:21">
      <c r="A31" s="20" t="str">
        <f t="shared" si="0"/>
        <v>202105</v>
      </c>
      <c r="B31" s="20" t="str">
        <f t="shared" si="1"/>
        <v>202120</v>
      </c>
      <c r="C31" s="112" t="s">
        <v>747</v>
      </c>
      <c r="D31" s="113">
        <v>44327</v>
      </c>
      <c r="E31" s="113">
        <v>44327</v>
      </c>
      <c r="F31" s="112" t="s">
        <v>534</v>
      </c>
      <c r="G31" s="112" t="s">
        <v>748</v>
      </c>
      <c r="H31" s="112" t="s">
        <v>749</v>
      </c>
      <c r="I31" s="112" t="s">
        <v>349</v>
      </c>
      <c r="J31" s="112" t="s">
        <v>750</v>
      </c>
      <c r="K31" s="112" t="s">
        <v>501</v>
      </c>
      <c r="L31" s="112" t="s">
        <v>339</v>
      </c>
      <c r="M31" s="112" t="s">
        <v>392</v>
      </c>
      <c r="N31" s="112" t="s">
        <v>761</v>
      </c>
      <c r="O31" s="112" t="s">
        <v>372</v>
      </c>
      <c r="P31" s="112" t="s">
        <v>373</v>
      </c>
      <c r="Q31" s="112" t="s">
        <v>762</v>
      </c>
      <c r="R31" s="112">
        <v>1002.2040000000002</v>
      </c>
      <c r="S31" s="112">
        <v>3</v>
      </c>
      <c r="T31" s="112">
        <v>0.4</v>
      </c>
      <c r="U31" s="112">
        <v>-651.7560000000002</v>
      </c>
    </row>
    <row r="32" spans="1:21">
      <c r="A32" s="20" t="str">
        <f t="shared" si="0"/>
        <v>202105</v>
      </c>
      <c r="B32" s="20" t="str">
        <f t="shared" si="1"/>
        <v>202120</v>
      </c>
      <c r="C32" s="112" t="s">
        <v>747</v>
      </c>
      <c r="D32" s="113">
        <v>44327</v>
      </c>
      <c r="E32" s="113">
        <v>44327</v>
      </c>
      <c r="F32" s="112" t="s">
        <v>534</v>
      </c>
      <c r="G32" s="112" t="s">
        <v>748</v>
      </c>
      <c r="H32" s="112" t="s">
        <v>749</v>
      </c>
      <c r="I32" s="112" t="s">
        <v>349</v>
      </c>
      <c r="J32" s="112" t="s">
        <v>750</v>
      </c>
      <c r="K32" s="112" t="s">
        <v>501</v>
      </c>
      <c r="L32" s="112" t="s">
        <v>339</v>
      </c>
      <c r="M32" s="112" t="s">
        <v>392</v>
      </c>
      <c r="N32" s="112" t="s">
        <v>763</v>
      </c>
      <c r="O32" s="112" t="s">
        <v>372</v>
      </c>
      <c r="P32" s="112" t="s">
        <v>400</v>
      </c>
      <c r="Q32" s="112" t="s">
        <v>764</v>
      </c>
      <c r="R32" s="112">
        <v>781.20000000000016</v>
      </c>
      <c r="S32" s="112">
        <v>2</v>
      </c>
      <c r="T32" s="112">
        <v>0.4</v>
      </c>
      <c r="U32" s="112">
        <v>-39.200000000000102</v>
      </c>
    </row>
    <row r="33" spans="1:21">
      <c r="A33" s="20" t="str">
        <f t="shared" si="0"/>
        <v>202105</v>
      </c>
      <c r="B33" s="20" t="str">
        <f t="shared" si="1"/>
        <v>202120</v>
      </c>
      <c r="C33" s="112" t="s">
        <v>747</v>
      </c>
      <c r="D33" s="113">
        <v>44327</v>
      </c>
      <c r="E33" s="113">
        <v>44327</v>
      </c>
      <c r="F33" s="112" t="s">
        <v>534</v>
      </c>
      <c r="G33" s="112" t="s">
        <v>748</v>
      </c>
      <c r="H33" s="112" t="s">
        <v>749</v>
      </c>
      <c r="I33" s="112" t="s">
        <v>349</v>
      </c>
      <c r="J33" s="112" t="s">
        <v>750</v>
      </c>
      <c r="K33" s="112" t="s">
        <v>501</v>
      </c>
      <c r="L33" s="112" t="s">
        <v>339</v>
      </c>
      <c r="M33" s="112" t="s">
        <v>392</v>
      </c>
      <c r="N33" s="112" t="s">
        <v>765</v>
      </c>
      <c r="O33" s="112" t="s">
        <v>377</v>
      </c>
      <c r="P33" s="112" t="s">
        <v>431</v>
      </c>
      <c r="Q33" s="112" t="s">
        <v>766</v>
      </c>
      <c r="R33" s="112">
        <v>319.53599999999994</v>
      </c>
      <c r="S33" s="112">
        <v>4</v>
      </c>
      <c r="T33" s="112">
        <v>0.4</v>
      </c>
      <c r="U33" s="112">
        <v>-53.424000000000007</v>
      </c>
    </row>
    <row r="34" spans="1:21">
      <c r="A34" s="20" t="str">
        <f t="shared" si="0"/>
        <v>202105</v>
      </c>
      <c r="B34" s="20" t="str">
        <f t="shared" si="1"/>
        <v>202120</v>
      </c>
      <c r="C34" s="112" t="s">
        <v>747</v>
      </c>
      <c r="D34" s="113">
        <v>44327</v>
      </c>
      <c r="E34" s="113">
        <v>44327</v>
      </c>
      <c r="F34" s="112" t="s">
        <v>534</v>
      </c>
      <c r="G34" s="112" t="s">
        <v>748</v>
      </c>
      <c r="H34" s="112" t="s">
        <v>749</v>
      </c>
      <c r="I34" s="112" t="s">
        <v>349</v>
      </c>
      <c r="J34" s="112" t="s">
        <v>750</v>
      </c>
      <c r="K34" s="112" t="s">
        <v>501</v>
      </c>
      <c r="L34" s="112" t="s">
        <v>339</v>
      </c>
      <c r="M34" s="112" t="s">
        <v>392</v>
      </c>
      <c r="N34" s="112" t="s">
        <v>767</v>
      </c>
      <c r="O34" s="112" t="s">
        <v>377</v>
      </c>
      <c r="P34" s="112" t="s">
        <v>378</v>
      </c>
      <c r="Q34" s="112" t="s">
        <v>768</v>
      </c>
      <c r="R34" s="112">
        <v>386.06400000000008</v>
      </c>
      <c r="S34" s="112">
        <v>3</v>
      </c>
      <c r="T34" s="112">
        <v>0.4</v>
      </c>
      <c r="U34" s="112">
        <v>-0.33600000000001273</v>
      </c>
    </row>
    <row r="35" spans="1:21">
      <c r="A35" s="20" t="str">
        <f t="shared" si="0"/>
        <v>202105</v>
      </c>
      <c r="B35" s="20" t="str">
        <f t="shared" si="1"/>
        <v>202120</v>
      </c>
      <c r="C35" s="112" t="s">
        <v>747</v>
      </c>
      <c r="D35" s="113">
        <v>44327</v>
      </c>
      <c r="E35" s="113">
        <v>44327</v>
      </c>
      <c r="F35" s="112" t="s">
        <v>534</v>
      </c>
      <c r="G35" s="112" t="s">
        <v>748</v>
      </c>
      <c r="H35" s="112" t="s">
        <v>749</v>
      </c>
      <c r="I35" s="112" t="s">
        <v>349</v>
      </c>
      <c r="J35" s="112" t="s">
        <v>750</v>
      </c>
      <c r="K35" s="112" t="s">
        <v>501</v>
      </c>
      <c r="L35" s="112" t="s">
        <v>339</v>
      </c>
      <c r="M35" s="112" t="s">
        <v>392</v>
      </c>
      <c r="N35" s="112" t="s">
        <v>769</v>
      </c>
      <c r="O35" s="112" t="s">
        <v>342</v>
      </c>
      <c r="P35" s="112" t="s">
        <v>357</v>
      </c>
      <c r="Q35" s="112" t="s">
        <v>770</v>
      </c>
      <c r="R35" s="112">
        <v>74.927999999999997</v>
      </c>
      <c r="S35" s="112">
        <v>2</v>
      </c>
      <c r="T35" s="112">
        <v>0.4</v>
      </c>
      <c r="U35" s="112">
        <v>-5.1519999999999939</v>
      </c>
    </row>
    <row r="36" spans="1:21">
      <c r="A36" s="20" t="str">
        <f t="shared" si="0"/>
        <v>202102</v>
      </c>
      <c r="B36" s="20" t="str">
        <f t="shared" si="1"/>
        <v>202107</v>
      </c>
      <c r="C36" s="112" t="s">
        <v>777</v>
      </c>
      <c r="D36" s="113">
        <v>44238</v>
      </c>
      <c r="E36" s="113">
        <v>44243</v>
      </c>
      <c r="F36" s="112" t="s">
        <v>346</v>
      </c>
      <c r="G36" s="112" t="s">
        <v>778</v>
      </c>
      <c r="H36" s="112" t="s">
        <v>779</v>
      </c>
      <c r="I36" s="112" t="s">
        <v>336</v>
      </c>
      <c r="J36" s="112" t="s">
        <v>780</v>
      </c>
      <c r="K36" s="112" t="s">
        <v>351</v>
      </c>
      <c r="L36" s="112" t="s">
        <v>339</v>
      </c>
      <c r="M36" s="112" t="s">
        <v>352</v>
      </c>
      <c r="N36" s="112" t="s">
        <v>781</v>
      </c>
      <c r="O36" s="112" t="s">
        <v>342</v>
      </c>
      <c r="P36" s="112" t="s">
        <v>407</v>
      </c>
      <c r="Q36" s="112" t="s">
        <v>782</v>
      </c>
      <c r="R36" s="112">
        <v>53.339999999999996</v>
      </c>
      <c r="S36" s="112">
        <v>1</v>
      </c>
      <c r="T36" s="112">
        <v>0</v>
      </c>
      <c r="U36" s="112">
        <v>23.38</v>
      </c>
    </row>
    <row r="37" spans="1:21">
      <c r="A37" s="20" t="str">
        <f t="shared" si="0"/>
        <v>202102</v>
      </c>
      <c r="B37" s="20" t="str">
        <f t="shared" si="1"/>
        <v>202107</v>
      </c>
      <c r="C37" s="112" t="s">
        <v>777</v>
      </c>
      <c r="D37" s="113">
        <v>44238</v>
      </c>
      <c r="E37" s="113">
        <v>44243</v>
      </c>
      <c r="F37" s="112" t="s">
        <v>346</v>
      </c>
      <c r="G37" s="112" t="s">
        <v>778</v>
      </c>
      <c r="H37" s="112" t="s">
        <v>779</v>
      </c>
      <c r="I37" s="112" t="s">
        <v>336</v>
      </c>
      <c r="J37" s="112" t="s">
        <v>780</v>
      </c>
      <c r="K37" s="112" t="s">
        <v>351</v>
      </c>
      <c r="L37" s="112" t="s">
        <v>339</v>
      </c>
      <c r="M37" s="112" t="s">
        <v>352</v>
      </c>
      <c r="N37" s="112" t="s">
        <v>783</v>
      </c>
      <c r="O37" s="112" t="s">
        <v>342</v>
      </c>
      <c r="P37" s="112" t="s">
        <v>354</v>
      </c>
      <c r="Q37" s="112" t="s">
        <v>784</v>
      </c>
      <c r="R37" s="112">
        <v>204.96000000000004</v>
      </c>
      <c r="S37" s="112">
        <v>3</v>
      </c>
      <c r="T37" s="112">
        <v>0</v>
      </c>
      <c r="U37" s="112">
        <v>24.36</v>
      </c>
    </row>
    <row r="38" spans="1:21">
      <c r="A38" s="20" t="str">
        <f t="shared" si="0"/>
        <v>202102</v>
      </c>
      <c r="B38" s="20" t="str">
        <f t="shared" si="1"/>
        <v>202107</v>
      </c>
      <c r="C38" s="112" t="s">
        <v>777</v>
      </c>
      <c r="D38" s="113">
        <v>44238</v>
      </c>
      <c r="E38" s="113">
        <v>44243</v>
      </c>
      <c r="F38" s="112" t="s">
        <v>346</v>
      </c>
      <c r="G38" s="112" t="s">
        <v>778</v>
      </c>
      <c r="H38" s="112" t="s">
        <v>779</v>
      </c>
      <c r="I38" s="112" t="s">
        <v>336</v>
      </c>
      <c r="J38" s="112" t="s">
        <v>780</v>
      </c>
      <c r="K38" s="112" t="s">
        <v>351</v>
      </c>
      <c r="L38" s="112" t="s">
        <v>339</v>
      </c>
      <c r="M38" s="112" t="s">
        <v>352</v>
      </c>
      <c r="N38" s="112" t="s">
        <v>785</v>
      </c>
      <c r="O38" s="112" t="s">
        <v>342</v>
      </c>
      <c r="P38" s="112" t="s">
        <v>357</v>
      </c>
      <c r="Q38" s="112" t="s">
        <v>786</v>
      </c>
      <c r="R38" s="112">
        <v>1084.6079999999999</v>
      </c>
      <c r="S38" s="112">
        <v>8</v>
      </c>
      <c r="T38" s="112">
        <v>0.4</v>
      </c>
      <c r="U38" s="112">
        <v>-289.63200000000012</v>
      </c>
    </row>
    <row r="39" spans="1:21">
      <c r="A39" s="20" t="str">
        <f t="shared" si="0"/>
        <v>202105</v>
      </c>
      <c r="B39" s="20" t="str">
        <f t="shared" si="1"/>
        <v>202119</v>
      </c>
      <c r="C39" s="112" t="s">
        <v>791</v>
      </c>
      <c r="D39" s="113">
        <v>44324</v>
      </c>
      <c r="E39" s="113">
        <v>44327</v>
      </c>
      <c r="F39" s="112" t="s">
        <v>402</v>
      </c>
      <c r="G39" s="112" t="s">
        <v>334</v>
      </c>
      <c r="H39" s="112" t="s">
        <v>335</v>
      </c>
      <c r="I39" s="112" t="s">
        <v>336</v>
      </c>
      <c r="J39" s="112" t="s">
        <v>792</v>
      </c>
      <c r="K39" s="112" t="s">
        <v>535</v>
      </c>
      <c r="L39" s="112" t="s">
        <v>339</v>
      </c>
      <c r="M39" s="112" t="s">
        <v>368</v>
      </c>
      <c r="N39" s="112" t="s">
        <v>793</v>
      </c>
      <c r="O39" s="112" t="s">
        <v>372</v>
      </c>
      <c r="P39" s="112" t="s">
        <v>398</v>
      </c>
      <c r="Q39" s="112" t="s">
        <v>794</v>
      </c>
      <c r="R39" s="112">
        <v>1610.28</v>
      </c>
      <c r="S39" s="112">
        <v>3</v>
      </c>
      <c r="T39" s="112">
        <v>0</v>
      </c>
      <c r="U39" s="112">
        <v>418.32</v>
      </c>
    </row>
    <row r="40" spans="1:21">
      <c r="A40" s="20" t="str">
        <f t="shared" si="0"/>
        <v>202105</v>
      </c>
      <c r="B40" s="20" t="str">
        <f t="shared" si="1"/>
        <v>202119</v>
      </c>
      <c r="C40" s="112" t="s">
        <v>791</v>
      </c>
      <c r="D40" s="113">
        <v>44324</v>
      </c>
      <c r="E40" s="113">
        <v>44327</v>
      </c>
      <c r="F40" s="112" t="s">
        <v>402</v>
      </c>
      <c r="G40" s="112" t="s">
        <v>334</v>
      </c>
      <c r="H40" s="112" t="s">
        <v>335</v>
      </c>
      <c r="I40" s="112" t="s">
        <v>336</v>
      </c>
      <c r="J40" s="112" t="s">
        <v>792</v>
      </c>
      <c r="K40" s="112" t="s">
        <v>535</v>
      </c>
      <c r="L40" s="112" t="s">
        <v>339</v>
      </c>
      <c r="M40" s="112" t="s">
        <v>368</v>
      </c>
      <c r="N40" s="112" t="s">
        <v>795</v>
      </c>
      <c r="O40" s="112" t="s">
        <v>377</v>
      </c>
      <c r="P40" s="112" t="s">
        <v>462</v>
      </c>
      <c r="Q40" s="112" t="s">
        <v>796</v>
      </c>
      <c r="R40" s="112">
        <v>6987.12</v>
      </c>
      <c r="S40" s="112">
        <v>4</v>
      </c>
      <c r="T40" s="112">
        <v>0.25</v>
      </c>
      <c r="U40" s="112">
        <v>-2236.08</v>
      </c>
    </row>
    <row r="41" spans="1:21">
      <c r="A41" s="20" t="str">
        <f t="shared" si="0"/>
        <v>202106</v>
      </c>
      <c r="B41" s="20" t="str">
        <f t="shared" si="1"/>
        <v>202125</v>
      </c>
      <c r="C41" s="112" t="s">
        <v>804</v>
      </c>
      <c r="D41" s="113">
        <v>44366</v>
      </c>
      <c r="E41" s="113">
        <v>44370</v>
      </c>
      <c r="F41" s="112" t="s">
        <v>346</v>
      </c>
      <c r="G41" s="112" t="s">
        <v>805</v>
      </c>
      <c r="H41" s="112" t="s">
        <v>806</v>
      </c>
      <c r="I41" s="112" t="s">
        <v>349</v>
      </c>
      <c r="J41" s="112" t="s">
        <v>807</v>
      </c>
      <c r="K41" s="112" t="s">
        <v>367</v>
      </c>
      <c r="L41" s="112" t="s">
        <v>339</v>
      </c>
      <c r="M41" s="112" t="s">
        <v>368</v>
      </c>
      <c r="N41" s="112" t="s">
        <v>808</v>
      </c>
      <c r="O41" s="112" t="s">
        <v>342</v>
      </c>
      <c r="P41" s="112" t="s">
        <v>381</v>
      </c>
      <c r="Q41" s="112" t="s">
        <v>809</v>
      </c>
      <c r="R41" s="112">
        <v>268.8</v>
      </c>
      <c r="S41" s="112">
        <v>3</v>
      </c>
      <c r="T41" s="112">
        <v>0</v>
      </c>
      <c r="U41" s="112">
        <v>104.58</v>
      </c>
    </row>
    <row r="42" spans="1:21">
      <c r="A42" s="20" t="str">
        <f t="shared" si="0"/>
        <v>202105</v>
      </c>
      <c r="B42" s="20" t="str">
        <f t="shared" si="1"/>
        <v>202120</v>
      </c>
      <c r="C42" s="112" t="s">
        <v>833</v>
      </c>
      <c r="D42" s="113">
        <v>44329</v>
      </c>
      <c r="E42" s="113">
        <v>44334</v>
      </c>
      <c r="F42" s="112" t="s">
        <v>346</v>
      </c>
      <c r="G42" s="112" t="s">
        <v>834</v>
      </c>
      <c r="H42" s="112" t="s">
        <v>835</v>
      </c>
      <c r="I42" s="112" t="s">
        <v>336</v>
      </c>
      <c r="J42" s="112" t="s">
        <v>584</v>
      </c>
      <c r="K42" s="112" t="s">
        <v>510</v>
      </c>
      <c r="L42" s="112" t="s">
        <v>339</v>
      </c>
      <c r="M42" s="112" t="s">
        <v>368</v>
      </c>
      <c r="N42" s="112" t="s">
        <v>836</v>
      </c>
      <c r="O42" s="112" t="s">
        <v>372</v>
      </c>
      <c r="P42" s="112" t="s">
        <v>398</v>
      </c>
      <c r="Q42" s="112" t="s">
        <v>837</v>
      </c>
      <c r="R42" s="112">
        <v>1281.1679999999999</v>
      </c>
      <c r="S42" s="112">
        <v>4</v>
      </c>
      <c r="T42" s="112">
        <v>0.4</v>
      </c>
      <c r="U42" s="112">
        <v>-256.59199999999998</v>
      </c>
    </row>
    <row r="43" spans="1:21">
      <c r="A43" s="20" t="str">
        <f t="shared" si="0"/>
        <v>202104</v>
      </c>
      <c r="B43" s="20" t="str">
        <f t="shared" si="1"/>
        <v>202118</v>
      </c>
      <c r="C43" s="112" t="s">
        <v>847</v>
      </c>
      <c r="D43" s="113">
        <v>44315</v>
      </c>
      <c r="E43" s="113">
        <v>44317</v>
      </c>
      <c r="F43" s="112" t="s">
        <v>333</v>
      </c>
      <c r="G43" s="112" t="s">
        <v>848</v>
      </c>
      <c r="H43" s="112" t="s">
        <v>849</v>
      </c>
      <c r="I43" s="112" t="s">
        <v>349</v>
      </c>
      <c r="J43" s="112" t="s">
        <v>412</v>
      </c>
      <c r="K43" s="112" t="s">
        <v>412</v>
      </c>
      <c r="L43" s="112" t="s">
        <v>339</v>
      </c>
      <c r="M43" s="112" t="s">
        <v>340</v>
      </c>
      <c r="N43" s="112" t="s">
        <v>850</v>
      </c>
      <c r="O43" s="112" t="s">
        <v>342</v>
      </c>
      <c r="P43" s="112" t="s">
        <v>357</v>
      </c>
      <c r="Q43" s="112" t="s">
        <v>851</v>
      </c>
      <c r="R43" s="112">
        <v>490.84000000000003</v>
      </c>
      <c r="S43" s="112">
        <v>2</v>
      </c>
      <c r="T43" s="112">
        <v>0</v>
      </c>
      <c r="U43" s="112">
        <v>132.44</v>
      </c>
    </row>
    <row r="44" spans="1:21">
      <c r="A44" s="20" t="str">
        <f t="shared" si="0"/>
        <v>202105</v>
      </c>
      <c r="B44" s="20" t="str">
        <f t="shared" si="1"/>
        <v>202121</v>
      </c>
      <c r="C44" s="112" t="s">
        <v>852</v>
      </c>
      <c r="D44" s="113">
        <v>44338</v>
      </c>
      <c r="E44" s="113">
        <v>44342</v>
      </c>
      <c r="F44" s="112" t="s">
        <v>346</v>
      </c>
      <c r="G44" s="112" t="s">
        <v>853</v>
      </c>
      <c r="H44" s="112" t="s">
        <v>854</v>
      </c>
      <c r="I44" s="112" t="s">
        <v>336</v>
      </c>
      <c r="J44" s="112" t="s">
        <v>855</v>
      </c>
      <c r="K44" s="112" t="s">
        <v>823</v>
      </c>
      <c r="L44" s="112" t="s">
        <v>339</v>
      </c>
      <c r="M44" s="112" t="s">
        <v>439</v>
      </c>
      <c r="N44" s="112" t="s">
        <v>856</v>
      </c>
      <c r="O44" s="112" t="s">
        <v>342</v>
      </c>
      <c r="P44" s="112" t="s">
        <v>380</v>
      </c>
      <c r="Q44" s="112" t="s">
        <v>857</v>
      </c>
      <c r="R44" s="112">
        <v>1515.08</v>
      </c>
      <c r="S44" s="112">
        <v>7</v>
      </c>
      <c r="T44" s="112">
        <v>0</v>
      </c>
      <c r="U44" s="112">
        <v>727.16</v>
      </c>
    </row>
    <row r="45" spans="1:21">
      <c r="A45" s="20" t="str">
        <f t="shared" si="0"/>
        <v>202105</v>
      </c>
      <c r="B45" s="20" t="str">
        <f t="shared" si="1"/>
        <v>202121</v>
      </c>
      <c r="C45" s="112" t="s">
        <v>852</v>
      </c>
      <c r="D45" s="113">
        <v>44338</v>
      </c>
      <c r="E45" s="113">
        <v>44342</v>
      </c>
      <c r="F45" s="112" t="s">
        <v>346</v>
      </c>
      <c r="G45" s="112" t="s">
        <v>853</v>
      </c>
      <c r="H45" s="112" t="s">
        <v>854</v>
      </c>
      <c r="I45" s="112" t="s">
        <v>336</v>
      </c>
      <c r="J45" s="112" t="s">
        <v>855</v>
      </c>
      <c r="K45" s="112" t="s">
        <v>823</v>
      </c>
      <c r="L45" s="112" t="s">
        <v>339</v>
      </c>
      <c r="M45" s="112" t="s">
        <v>439</v>
      </c>
      <c r="N45" s="112" t="s">
        <v>858</v>
      </c>
      <c r="O45" s="112" t="s">
        <v>372</v>
      </c>
      <c r="P45" s="112" t="s">
        <v>400</v>
      </c>
      <c r="Q45" s="112" t="s">
        <v>859</v>
      </c>
      <c r="R45" s="112">
        <v>8944.74</v>
      </c>
      <c r="S45" s="112">
        <v>5</v>
      </c>
      <c r="T45" s="112">
        <v>0.4</v>
      </c>
      <c r="U45" s="112">
        <v>1043.1399999999985</v>
      </c>
    </row>
    <row r="46" spans="1:21">
      <c r="A46" s="20" t="str">
        <f t="shared" si="0"/>
        <v>202103</v>
      </c>
      <c r="B46" s="20" t="str">
        <f t="shared" si="1"/>
        <v>202113</v>
      </c>
      <c r="C46" s="112" t="s">
        <v>974</v>
      </c>
      <c r="D46" s="113">
        <v>44280</v>
      </c>
      <c r="E46" s="113">
        <v>44282</v>
      </c>
      <c r="F46" s="112" t="s">
        <v>333</v>
      </c>
      <c r="G46" s="112" t="s">
        <v>975</v>
      </c>
      <c r="H46" s="112" t="s">
        <v>976</v>
      </c>
      <c r="I46" s="112" t="s">
        <v>336</v>
      </c>
      <c r="J46" s="112" t="s">
        <v>623</v>
      </c>
      <c r="K46" s="112" t="s">
        <v>363</v>
      </c>
      <c r="L46" s="112" t="s">
        <v>339</v>
      </c>
      <c r="M46" s="112" t="s">
        <v>340</v>
      </c>
      <c r="N46" s="112" t="s">
        <v>977</v>
      </c>
      <c r="O46" s="112" t="s">
        <v>377</v>
      </c>
      <c r="P46" s="112" t="s">
        <v>431</v>
      </c>
      <c r="Q46" s="112" t="s">
        <v>978</v>
      </c>
      <c r="R46" s="112">
        <v>274.00799999999998</v>
      </c>
      <c r="S46" s="112">
        <v>2</v>
      </c>
      <c r="T46" s="112">
        <v>0.4</v>
      </c>
      <c r="U46" s="112">
        <v>-109.872</v>
      </c>
    </row>
    <row r="47" spans="1:21">
      <c r="A47" s="20" t="str">
        <f t="shared" si="0"/>
        <v>202103</v>
      </c>
      <c r="B47" s="20" t="str">
        <f t="shared" si="1"/>
        <v>202113</v>
      </c>
      <c r="C47" s="112" t="s">
        <v>1046</v>
      </c>
      <c r="D47" s="113">
        <v>44282</v>
      </c>
      <c r="E47" s="113">
        <v>44286</v>
      </c>
      <c r="F47" s="112" t="s">
        <v>346</v>
      </c>
      <c r="G47" s="112" t="s">
        <v>1047</v>
      </c>
      <c r="H47" s="112" t="s">
        <v>1048</v>
      </c>
      <c r="I47" s="112" t="s">
        <v>336</v>
      </c>
      <c r="J47" s="112" t="s">
        <v>390</v>
      </c>
      <c r="K47" s="112" t="s">
        <v>391</v>
      </c>
      <c r="L47" s="112" t="s">
        <v>339</v>
      </c>
      <c r="M47" s="112" t="s">
        <v>392</v>
      </c>
      <c r="N47" s="112" t="s">
        <v>1049</v>
      </c>
      <c r="O47" s="112" t="s">
        <v>372</v>
      </c>
      <c r="P47" s="112" t="s">
        <v>398</v>
      </c>
      <c r="Q47" s="112" t="s">
        <v>1050</v>
      </c>
      <c r="R47" s="112">
        <v>983.64</v>
      </c>
      <c r="S47" s="112">
        <v>3</v>
      </c>
      <c r="T47" s="112">
        <v>0</v>
      </c>
      <c r="U47" s="112">
        <v>245.7</v>
      </c>
    </row>
    <row r="48" spans="1:21">
      <c r="A48" s="20" t="str">
        <f t="shared" si="0"/>
        <v>202103</v>
      </c>
      <c r="B48" s="20" t="str">
        <f t="shared" si="1"/>
        <v>202113</v>
      </c>
      <c r="C48" s="112" t="s">
        <v>1046</v>
      </c>
      <c r="D48" s="113">
        <v>44282</v>
      </c>
      <c r="E48" s="113">
        <v>44286</v>
      </c>
      <c r="F48" s="112" t="s">
        <v>346</v>
      </c>
      <c r="G48" s="112" t="s">
        <v>1047</v>
      </c>
      <c r="H48" s="112" t="s">
        <v>1048</v>
      </c>
      <c r="I48" s="112" t="s">
        <v>336</v>
      </c>
      <c r="J48" s="112" t="s">
        <v>390</v>
      </c>
      <c r="K48" s="112" t="s">
        <v>391</v>
      </c>
      <c r="L48" s="112" t="s">
        <v>339</v>
      </c>
      <c r="M48" s="112" t="s">
        <v>392</v>
      </c>
      <c r="N48" s="112" t="s">
        <v>1051</v>
      </c>
      <c r="O48" s="112" t="s">
        <v>342</v>
      </c>
      <c r="P48" s="112" t="s">
        <v>357</v>
      </c>
      <c r="Q48" s="112" t="s">
        <v>1052</v>
      </c>
      <c r="R48" s="112">
        <v>145.74</v>
      </c>
      <c r="S48" s="112">
        <v>3</v>
      </c>
      <c r="T48" s="112">
        <v>0</v>
      </c>
      <c r="U48" s="112">
        <v>28.98</v>
      </c>
    </row>
    <row r="49" spans="1:21">
      <c r="A49" s="20" t="str">
        <f t="shared" si="0"/>
        <v>202104</v>
      </c>
      <c r="B49" s="20" t="str">
        <f t="shared" si="1"/>
        <v>202116</v>
      </c>
      <c r="C49" s="112" t="s">
        <v>1053</v>
      </c>
      <c r="D49" s="113">
        <v>44301</v>
      </c>
      <c r="E49" s="113">
        <v>44305</v>
      </c>
      <c r="F49" s="112" t="s">
        <v>333</v>
      </c>
      <c r="G49" s="112" t="s">
        <v>1054</v>
      </c>
      <c r="H49" s="112" t="s">
        <v>1055</v>
      </c>
      <c r="I49" s="112" t="s">
        <v>349</v>
      </c>
      <c r="J49" s="112" t="s">
        <v>1056</v>
      </c>
      <c r="K49" s="112" t="s">
        <v>460</v>
      </c>
      <c r="L49" s="112" t="s">
        <v>339</v>
      </c>
      <c r="M49" s="112" t="s">
        <v>340</v>
      </c>
      <c r="N49" s="112" t="s">
        <v>1057</v>
      </c>
      <c r="O49" s="112" t="s">
        <v>377</v>
      </c>
      <c r="P49" s="112" t="s">
        <v>425</v>
      </c>
      <c r="Q49" s="112" t="s">
        <v>1058</v>
      </c>
      <c r="R49" s="112">
        <v>2724.12</v>
      </c>
      <c r="S49" s="112">
        <v>3</v>
      </c>
      <c r="T49" s="112">
        <v>0</v>
      </c>
      <c r="U49" s="112">
        <v>326.76</v>
      </c>
    </row>
    <row r="50" spans="1:21">
      <c r="A50" s="20" t="str">
        <f t="shared" si="0"/>
        <v>202105</v>
      </c>
      <c r="B50" s="20" t="str">
        <f t="shared" si="1"/>
        <v>202122</v>
      </c>
      <c r="C50" s="112" t="s">
        <v>1080</v>
      </c>
      <c r="D50" s="113">
        <v>44341</v>
      </c>
      <c r="E50" s="113">
        <v>44346</v>
      </c>
      <c r="F50" s="112" t="s">
        <v>333</v>
      </c>
      <c r="G50" s="112" t="s">
        <v>1081</v>
      </c>
      <c r="H50" s="112" t="s">
        <v>1082</v>
      </c>
      <c r="I50" s="112" t="s">
        <v>349</v>
      </c>
      <c r="J50" s="112" t="s">
        <v>541</v>
      </c>
      <c r="K50" s="112" t="s">
        <v>541</v>
      </c>
      <c r="L50" s="112" t="s">
        <v>339</v>
      </c>
      <c r="M50" s="112" t="s">
        <v>439</v>
      </c>
      <c r="N50" s="112" t="s">
        <v>1083</v>
      </c>
      <c r="O50" s="112" t="s">
        <v>342</v>
      </c>
      <c r="P50" s="112" t="s">
        <v>380</v>
      </c>
      <c r="Q50" s="112" t="s">
        <v>1084</v>
      </c>
      <c r="R50" s="112">
        <v>837.48</v>
      </c>
      <c r="S50" s="112">
        <v>6</v>
      </c>
      <c r="T50" s="112">
        <v>0</v>
      </c>
      <c r="U50" s="112">
        <v>409.91999999999996</v>
      </c>
    </row>
    <row r="51" spans="1:21">
      <c r="A51" s="20" t="str">
        <f t="shared" si="0"/>
        <v>202101</v>
      </c>
      <c r="B51" s="20" t="str">
        <f t="shared" si="1"/>
        <v>202104</v>
      </c>
      <c r="C51" s="112" t="s">
        <v>1085</v>
      </c>
      <c r="D51" s="113">
        <v>44216</v>
      </c>
      <c r="E51" s="113">
        <v>44221</v>
      </c>
      <c r="F51" s="112" t="s">
        <v>333</v>
      </c>
      <c r="G51" s="112" t="s">
        <v>1086</v>
      </c>
      <c r="H51" s="112" t="s">
        <v>1087</v>
      </c>
      <c r="I51" s="112" t="s">
        <v>349</v>
      </c>
      <c r="J51" s="112" t="s">
        <v>1088</v>
      </c>
      <c r="K51" s="112" t="s">
        <v>510</v>
      </c>
      <c r="L51" s="112" t="s">
        <v>339</v>
      </c>
      <c r="M51" s="112" t="s">
        <v>368</v>
      </c>
      <c r="N51" s="112" t="s">
        <v>1089</v>
      </c>
      <c r="O51" s="112" t="s">
        <v>342</v>
      </c>
      <c r="P51" s="112" t="s">
        <v>380</v>
      </c>
      <c r="Q51" s="112" t="s">
        <v>1090</v>
      </c>
      <c r="R51" s="112">
        <v>337.67999999999995</v>
      </c>
      <c r="S51" s="112">
        <v>4</v>
      </c>
      <c r="T51" s="112">
        <v>0</v>
      </c>
      <c r="U51" s="112">
        <v>16.8</v>
      </c>
    </row>
    <row r="52" spans="1:21">
      <c r="A52" s="20" t="str">
        <f t="shared" si="0"/>
        <v>202104</v>
      </c>
      <c r="B52" s="20" t="str">
        <f t="shared" si="1"/>
        <v>202114</v>
      </c>
      <c r="C52" s="112" t="s">
        <v>1059</v>
      </c>
      <c r="D52" s="113">
        <v>44288</v>
      </c>
      <c r="E52" s="113">
        <v>44294</v>
      </c>
      <c r="F52" s="112" t="s">
        <v>346</v>
      </c>
      <c r="G52" s="112" t="s">
        <v>1091</v>
      </c>
      <c r="H52" s="112" t="s">
        <v>1092</v>
      </c>
      <c r="I52" s="112" t="s">
        <v>336</v>
      </c>
      <c r="J52" s="112" t="s">
        <v>1093</v>
      </c>
      <c r="K52" s="112" t="s">
        <v>487</v>
      </c>
      <c r="L52" s="112" t="s">
        <v>339</v>
      </c>
      <c r="M52" s="112" t="s">
        <v>392</v>
      </c>
      <c r="N52" s="112" t="s">
        <v>1014</v>
      </c>
      <c r="O52" s="112" t="s">
        <v>342</v>
      </c>
      <c r="P52" s="112" t="s">
        <v>381</v>
      </c>
      <c r="Q52" s="112" t="s">
        <v>1015</v>
      </c>
      <c r="R52" s="112">
        <v>696.78</v>
      </c>
      <c r="S52" s="112">
        <v>9</v>
      </c>
      <c r="T52" s="112">
        <v>0</v>
      </c>
      <c r="U52" s="112">
        <v>229.32</v>
      </c>
    </row>
    <row r="53" spans="1:21">
      <c r="A53" s="20" t="str">
        <f t="shared" si="0"/>
        <v>202105</v>
      </c>
      <c r="B53" s="20" t="str">
        <f t="shared" si="1"/>
        <v>202120</v>
      </c>
      <c r="C53" s="112" t="s">
        <v>1146</v>
      </c>
      <c r="D53" s="113">
        <v>44329</v>
      </c>
      <c r="E53" s="113">
        <v>44334</v>
      </c>
      <c r="F53" s="112" t="s">
        <v>333</v>
      </c>
      <c r="G53" s="112" t="s">
        <v>912</v>
      </c>
      <c r="H53" s="112" t="s">
        <v>913</v>
      </c>
      <c r="I53" s="112" t="s">
        <v>349</v>
      </c>
      <c r="J53" s="112" t="s">
        <v>473</v>
      </c>
      <c r="K53" s="112" t="s">
        <v>371</v>
      </c>
      <c r="L53" s="112" t="s">
        <v>339</v>
      </c>
      <c r="M53" s="112" t="s">
        <v>340</v>
      </c>
      <c r="N53" s="112" t="s">
        <v>1147</v>
      </c>
      <c r="O53" s="112" t="s">
        <v>342</v>
      </c>
      <c r="P53" s="112" t="s">
        <v>381</v>
      </c>
      <c r="Q53" s="112" t="s">
        <v>1148</v>
      </c>
      <c r="R53" s="112">
        <v>60.339999999999996</v>
      </c>
      <c r="S53" s="112">
        <v>1</v>
      </c>
      <c r="T53" s="112">
        <v>0</v>
      </c>
      <c r="U53" s="112">
        <v>2.3800000000000003</v>
      </c>
    </row>
    <row r="54" spans="1:21">
      <c r="A54" s="20" t="str">
        <f t="shared" si="0"/>
        <v>202101</v>
      </c>
      <c r="B54" s="20" t="str">
        <f t="shared" si="1"/>
        <v>202104</v>
      </c>
      <c r="C54" s="112" t="s">
        <v>1219</v>
      </c>
      <c r="D54" s="113">
        <v>44218</v>
      </c>
      <c r="E54" s="113">
        <v>44224</v>
      </c>
      <c r="F54" s="112" t="s">
        <v>346</v>
      </c>
      <c r="G54" s="112" t="s">
        <v>1220</v>
      </c>
      <c r="H54" s="112" t="s">
        <v>1221</v>
      </c>
      <c r="I54" s="112" t="s">
        <v>336</v>
      </c>
      <c r="J54" s="112" t="s">
        <v>513</v>
      </c>
      <c r="K54" s="112" t="s">
        <v>385</v>
      </c>
      <c r="L54" s="112" t="s">
        <v>339</v>
      </c>
      <c r="M54" s="112" t="s">
        <v>386</v>
      </c>
      <c r="N54" s="112" t="s">
        <v>1222</v>
      </c>
      <c r="O54" s="112" t="s">
        <v>342</v>
      </c>
      <c r="P54" s="112" t="s">
        <v>455</v>
      </c>
      <c r="Q54" s="112" t="s">
        <v>1223</v>
      </c>
      <c r="R54" s="112">
        <v>617.4</v>
      </c>
      <c r="S54" s="112">
        <v>6</v>
      </c>
      <c r="T54" s="112">
        <v>0</v>
      </c>
      <c r="U54" s="112">
        <v>73.92</v>
      </c>
    </row>
    <row r="55" spans="1:21">
      <c r="A55" s="20" t="str">
        <f t="shared" si="0"/>
        <v>202106</v>
      </c>
      <c r="B55" s="20" t="str">
        <f t="shared" si="1"/>
        <v>202125</v>
      </c>
      <c r="C55" s="112" t="s">
        <v>1247</v>
      </c>
      <c r="D55" s="113">
        <v>44360</v>
      </c>
      <c r="E55" s="113">
        <v>44362</v>
      </c>
      <c r="F55" s="112" t="s">
        <v>402</v>
      </c>
      <c r="G55" s="112" t="s">
        <v>1248</v>
      </c>
      <c r="H55" s="112" t="s">
        <v>1249</v>
      </c>
      <c r="I55" s="112" t="s">
        <v>349</v>
      </c>
      <c r="J55" s="112" t="s">
        <v>1250</v>
      </c>
      <c r="K55" s="112" t="s">
        <v>548</v>
      </c>
      <c r="L55" s="112" t="s">
        <v>339</v>
      </c>
      <c r="M55" s="112" t="s">
        <v>352</v>
      </c>
      <c r="N55" s="112" t="s">
        <v>1251</v>
      </c>
      <c r="O55" s="112" t="s">
        <v>372</v>
      </c>
      <c r="P55" s="112" t="s">
        <v>400</v>
      </c>
      <c r="Q55" s="112" t="s">
        <v>1252</v>
      </c>
      <c r="R55" s="112">
        <v>15199.099999999999</v>
      </c>
      <c r="S55" s="112">
        <v>5</v>
      </c>
      <c r="T55" s="112">
        <v>0</v>
      </c>
      <c r="U55" s="112">
        <v>607.6</v>
      </c>
    </row>
    <row r="56" spans="1:21">
      <c r="A56" s="20" t="str">
        <f t="shared" si="0"/>
        <v>202102</v>
      </c>
      <c r="B56" s="20" t="str">
        <f t="shared" si="1"/>
        <v>202108</v>
      </c>
      <c r="C56" s="112" t="s">
        <v>1297</v>
      </c>
      <c r="D56" s="113">
        <v>44244</v>
      </c>
      <c r="E56" s="113">
        <v>44249</v>
      </c>
      <c r="F56" s="112" t="s">
        <v>346</v>
      </c>
      <c r="G56" s="112" t="s">
        <v>1298</v>
      </c>
      <c r="H56" s="112" t="s">
        <v>1299</v>
      </c>
      <c r="I56" s="112" t="s">
        <v>349</v>
      </c>
      <c r="J56" s="112" t="s">
        <v>1300</v>
      </c>
      <c r="K56" s="112" t="s">
        <v>385</v>
      </c>
      <c r="L56" s="112" t="s">
        <v>339</v>
      </c>
      <c r="M56" s="112" t="s">
        <v>386</v>
      </c>
      <c r="N56" s="112" t="s">
        <v>1301</v>
      </c>
      <c r="O56" s="112" t="s">
        <v>377</v>
      </c>
      <c r="P56" s="112" t="s">
        <v>431</v>
      </c>
      <c r="Q56" s="112" t="s">
        <v>1302</v>
      </c>
      <c r="R56" s="112">
        <v>896.27999999999986</v>
      </c>
      <c r="S56" s="112">
        <v>11</v>
      </c>
      <c r="T56" s="112">
        <v>0</v>
      </c>
      <c r="U56" s="112">
        <v>420.41999999999996</v>
      </c>
    </row>
    <row r="57" spans="1:21">
      <c r="A57" s="20" t="str">
        <f t="shared" si="0"/>
        <v>202102</v>
      </c>
      <c r="B57" s="20" t="str">
        <f t="shared" si="1"/>
        <v>202108</v>
      </c>
      <c r="C57" s="112" t="s">
        <v>1297</v>
      </c>
      <c r="D57" s="113">
        <v>44244</v>
      </c>
      <c r="E57" s="113">
        <v>44249</v>
      </c>
      <c r="F57" s="112" t="s">
        <v>346</v>
      </c>
      <c r="G57" s="112" t="s">
        <v>1298</v>
      </c>
      <c r="H57" s="112" t="s">
        <v>1299</v>
      </c>
      <c r="I57" s="112" t="s">
        <v>349</v>
      </c>
      <c r="J57" s="112" t="s">
        <v>1300</v>
      </c>
      <c r="K57" s="112" t="s">
        <v>385</v>
      </c>
      <c r="L57" s="112" t="s">
        <v>339</v>
      </c>
      <c r="M57" s="112" t="s">
        <v>386</v>
      </c>
      <c r="N57" s="112" t="s">
        <v>1270</v>
      </c>
      <c r="O57" s="112" t="s">
        <v>377</v>
      </c>
      <c r="P57" s="112" t="s">
        <v>378</v>
      </c>
      <c r="Q57" s="112" t="s">
        <v>1271</v>
      </c>
      <c r="R57" s="112">
        <v>2317.1400000000003</v>
      </c>
      <c r="S57" s="112">
        <v>3</v>
      </c>
      <c r="T57" s="112">
        <v>0</v>
      </c>
      <c r="U57" s="112">
        <v>370.44</v>
      </c>
    </row>
    <row r="58" spans="1:21">
      <c r="A58" s="20" t="str">
        <f t="shared" si="0"/>
        <v>202105</v>
      </c>
      <c r="B58" s="20" t="str">
        <f t="shared" si="1"/>
        <v>202119</v>
      </c>
      <c r="C58" s="112" t="s">
        <v>777</v>
      </c>
      <c r="D58" s="113">
        <v>44320</v>
      </c>
      <c r="E58" s="113">
        <v>44325</v>
      </c>
      <c r="F58" s="112" t="s">
        <v>346</v>
      </c>
      <c r="G58" s="112" t="s">
        <v>1318</v>
      </c>
      <c r="H58" s="112" t="s">
        <v>1319</v>
      </c>
      <c r="I58" s="112" t="s">
        <v>336</v>
      </c>
      <c r="J58" s="112" t="s">
        <v>1070</v>
      </c>
      <c r="K58" s="112" t="s">
        <v>438</v>
      </c>
      <c r="L58" s="112" t="s">
        <v>339</v>
      </c>
      <c r="M58" s="112" t="s">
        <v>439</v>
      </c>
      <c r="N58" s="112" t="s">
        <v>1320</v>
      </c>
      <c r="O58" s="112" t="s">
        <v>342</v>
      </c>
      <c r="P58" s="112" t="s">
        <v>357</v>
      </c>
      <c r="Q58" s="112" t="s">
        <v>1321</v>
      </c>
      <c r="R58" s="112">
        <v>288.95999999999998</v>
      </c>
      <c r="S58" s="112">
        <v>4</v>
      </c>
      <c r="T58" s="112">
        <v>0</v>
      </c>
      <c r="U58" s="112">
        <v>83.44</v>
      </c>
    </row>
    <row r="59" spans="1:21">
      <c r="A59" s="20" t="str">
        <f t="shared" si="0"/>
        <v>202105</v>
      </c>
      <c r="B59" s="20" t="str">
        <f t="shared" si="1"/>
        <v>202119</v>
      </c>
      <c r="C59" s="112" t="s">
        <v>777</v>
      </c>
      <c r="D59" s="113">
        <v>44320</v>
      </c>
      <c r="E59" s="113">
        <v>44325</v>
      </c>
      <c r="F59" s="112" t="s">
        <v>346</v>
      </c>
      <c r="G59" s="112" t="s">
        <v>1318</v>
      </c>
      <c r="H59" s="112" t="s">
        <v>1319</v>
      </c>
      <c r="I59" s="112" t="s">
        <v>336</v>
      </c>
      <c r="J59" s="112" t="s">
        <v>1070</v>
      </c>
      <c r="K59" s="112" t="s">
        <v>438</v>
      </c>
      <c r="L59" s="112" t="s">
        <v>339</v>
      </c>
      <c r="M59" s="112" t="s">
        <v>439</v>
      </c>
      <c r="N59" s="112" t="s">
        <v>1322</v>
      </c>
      <c r="O59" s="112" t="s">
        <v>372</v>
      </c>
      <c r="P59" s="112" t="s">
        <v>394</v>
      </c>
      <c r="Q59" s="112" t="s">
        <v>1323</v>
      </c>
      <c r="R59" s="112">
        <v>1328.88</v>
      </c>
      <c r="S59" s="112">
        <v>2</v>
      </c>
      <c r="T59" s="112">
        <v>0</v>
      </c>
      <c r="U59" s="112">
        <v>504.84000000000003</v>
      </c>
    </row>
    <row r="60" spans="1:21">
      <c r="A60" s="20" t="str">
        <f t="shared" si="0"/>
        <v>202107</v>
      </c>
      <c r="B60" s="20" t="str">
        <f t="shared" si="1"/>
        <v>202127</v>
      </c>
      <c r="C60" s="112" t="s">
        <v>1341</v>
      </c>
      <c r="D60" s="113">
        <v>44380</v>
      </c>
      <c r="E60" s="113">
        <v>44387</v>
      </c>
      <c r="F60" s="112" t="s">
        <v>346</v>
      </c>
      <c r="G60" s="112" t="s">
        <v>1342</v>
      </c>
      <c r="H60" s="112" t="s">
        <v>1343</v>
      </c>
      <c r="I60" s="112" t="s">
        <v>336</v>
      </c>
      <c r="J60" s="112" t="s">
        <v>1344</v>
      </c>
      <c r="K60" s="112" t="s">
        <v>487</v>
      </c>
      <c r="L60" s="112" t="s">
        <v>339</v>
      </c>
      <c r="M60" s="112" t="s">
        <v>392</v>
      </c>
      <c r="N60" s="112" t="s">
        <v>421</v>
      </c>
      <c r="O60" s="112" t="s">
        <v>342</v>
      </c>
      <c r="P60" s="112" t="s">
        <v>343</v>
      </c>
      <c r="Q60" s="112" t="s">
        <v>422</v>
      </c>
      <c r="R60" s="112">
        <v>269.91999999999996</v>
      </c>
      <c r="S60" s="112">
        <v>2</v>
      </c>
      <c r="T60" s="112">
        <v>0</v>
      </c>
      <c r="U60" s="112">
        <v>118.72</v>
      </c>
    </row>
    <row r="61" spans="1:21">
      <c r="A61" s="20" t="str">
        <f t="shared" si="0"/>
        <v>202107</v>
      </c>
      <c r="B61" s="20" t="str">
        <f t="shared" si="1"/>
        <v>202127</v>
      </c>
      <c r="C61" s="112" t="s">
        <v>1341</v>
      </c>
      <c r="D61" s="113">
        <v>44380</v>
      </c>
      <c r="E61" s="113">
        <v>44387</v>
      </c>
      <c r="F61" s="112" t="s">
        <v>346</v>
      </c>
      <c r="G61" s="112" t="s">
        <v>1342</v>
      </c>
      <c r="H61" s="112" t="s">
        <v>1343</v>
      </c>
      <c r="I61" s="112" t="s">
        <v>336</v>
      </c>
      <c r="J61" s="112" t="s">
        <v>1344</v>
      </c>
      <c r="K61" s="112" t="s">
        <v>487</v>
      </c>
      <c r="L61" s="112" t="s">
        <v>339</v>
      </c>
      <c r="M61" s="112" t="s">
        <v>392</v>
      </c>
      <c r="N61" s="112" t="s">
        <v>1345</v>
      </c>
      <c r="O61" s="112" t="s">
        <v>377</v>
      </c>
      <c r="P61" s="112" t="s">
        <v>378</v>
      </c>
      <c r="Q61" s="112" t="s">
        <v>1346</v>
      </c>
      <c r="R61" s="112">
        <v>17765.439999999999</v>
      </c>
      <c r="S61" s="112">
        <v>8</v>
      </c>
      <c r="T61" s="112">
        <v>0</v>
      </c>
      <c r="U61" s="112">
        <v>3374.56</v>
      </c>
    </row>
    <row r="62" spans="1:21">
      <c r="A62" s="20" t="str">
        <f t="shared" si="0"/>
        <v>202105</v>
      </c>
      <c r="B62" s="20" t="str">
        <f t="shared" si="1"/>
        <v>202121</v>
      </c>
      <c r="C62" s="112" t="s">
        <v>1378</v>
      </c>
      <c r="D62" s="113">
        <v>44336</v>
      </c>
      <c r="E62" s="113">
        <v>44341</v>
      </c>
      <c r="F62" s="112" t="s">
        <v>346</v>
      </c>
      <c r="G62" s="112" t="s">
        <v>1379</v>
      </c>
      <c r="H62" s="112" t="s">
        <v>1380</v>
      </c>
      <c r="I62" s="112" t="s">
        <v>384</v>
      </c>
      <c r="J62" s="112" t="s">
        <v>1381</v>
      </c>
      <c r="K62" s="112" t="s">
        <v>363</v>
      </c>
      <c r="L62" s="112" t="s">
        <v>339</v>
      </c>
      <c r="M62" s="112" t="s">
        <v>340</v>
      </c>
      <c r="N62" s="112" t="s">
        <v>1382</v>
      </c>
      <c r="O62" s="112" t="s">
        <v>342</v>
      </c>
      <c r="P62" s="112" t="s">
        <v>455</v>
      </c>
      <c r="Q62" s="112" t="s">
        <v>1383</v>
      </c>
      <c r="R62" s="112">
        <v>112.41999999999996</v>
      </c>
      <c r="S62" s="112">
        <v>5</v>
      </c>
      <c r="T62" s="112">
        <v>0.8</v>
      </c>
      <c r="U62" s="112">
        <v>-388.07999999999993</v>
      </c>
    </row>
    <row r="63" spans="1:21">
      <c r="A63" s="20" t="str">
        <f t="shared" si="0"/>
        <v>202106</v>
      </c>
      <c r="B63" s="20" t="str">
        <f t="shared" si="1"/>
        <v>202126</v>
      </c>
      <c r="C63" s="112" t="s">
        <v>1410</v>
      </c>
      <c r="D63" s="113">
        <v>44372</v>
      </c>
      <c r="E63" s="113">
        <v>44379</v>
      </c>
      <c r="F63" s="112" t="s">
        <v>346</v>
      </c>
      <c r="G63" s="112" t="s">
        <v>1411</v>
      </c>
      <c r="H63" s="112" t="s">
        <v>1412</v>
      </c>
      <c r="I63" s="112" t="s">
        <v>349</v>
      </c>
      <c r="J63" s="112" t="s">
        <v>1413</v>
      </c>
      <c r="K63" s="112" t="s">
        <v>521</v>
      </c>
      <c r="L63" s="112" t="s">
        <v>339</v>
      </c>
      <c r="M63" s="112" t="s">
        <v>368</v>
      </c>
      <c r="N63" s="112" t="s">
        <v>1414</v>
      </c>
      <c r="O63" s="112" t="s">
        <v>342</v>
      </c>
      <c r="P63" s="112" t="s">
        <v>354</v>
      </c>
      <c r="Q63" s="112" t="s">
        <v>1415</v>
      </c>
      <c r="R63" s="112">
        <v>270.89999999999998</v>
      </c>
      <c r="S63" s="112">
        <v>3</v>
      </c>
      <c r="T63" s="112">
        <v>0</v>
      </c>
      <c r="U63" s="112">
        <v>40.32</v>
      </c>
    </row>
    <row r="64" spans="1:21">
      <c r="A64" s="20" t="str">
        <f t="shared" si="0"/>
        <v>202105</v>
      </c>
      <c r="B64" s="20" t="str">
        <f t="shared" si="1"/>
        <v>202119</v>
      </c>
      <c r="C64" s="112" t="s">
        <v>1430</v>
      </c>
      <c r="D64" s="113">
        <v>44324</v>
      </c>
      <c r="E64" s="113">
        <v>44328</v>
      </c>
      <c r="F64" s="112" t="s">
        <v>346</v>
      </c>
      <c r="G64" s="112" t="s">
        <v>1431</v>
      </c>
      <c r="H64" s="112" t="s">
        <v>1432</v>
      </c>
      <c r="I64" s="112" t="s">
        <v>336</v>
      </c>
      <c r="J64" s="112" t="s">
        <v>531</v>
      </c>
      <c r="K64" s="112" t="s">
        <v>510</v>
      </c>
      <c r="L64" s="112" t="s">
        <v>339</v>
      </c>
      <c r="M64" s="112" t="s">
        <v>368</v>
      </c>
      <c r="N64" s="112" t="s">
        <v>1433</v>
      </c>
      <c r="O64" s="112" t="s">
        <v>342</v>
      </c>
      <c r="P64" s="112" t="s">
        <v>455</v>
      </c>
      <c r="Q64" s="112" t="s">
        <v>1434</v>
      </c>
      <c r="R64" s="112">
        <v>24.359999999999992</v>
      </c>
      <c r="S64" s="112">
        <v>1</v>
      </c>
      <c r="T64" s="112">
        <v>0.8</v>
      </c>
      <c r="U64" s="112">
        <v>-67.06</v>
      </c>
    </row>
    <row r="65" spans="1:21">
      <c r="A65" s="20" t="str">
        <f t="shared" si="0"/>
        <v>202105</v>
      </c>
      <c r="B65" s="20" t="str">
        <f t="shared" si="1"/>
        <v>202119</v>
      </c>
      <c r="C65" s="112" t="s">
        <v>1430</v>
      </c>
      <c r="D65" s="113">
        <v>44324</v>
      </c>
      <c r="E65" s="113">
        <v>44328</v>
      </c>
      <c r="F65" s="112" t="s">
        <v>346</v>
      </c>
      <c r="G65" s="112" t="s">
        <v>1431</v>
      </c>
      <c r="H65" s="112" t="s">
        <v>1432</v>
      </c>
      <c r="I65" s="112" t="s">
        <v>336</v>
      </c>
      <c r="J65" s="112" t="s">
        <v>531</v>
      </c>
      <c r="K65" s="112" t="s">
        <v>510</v>
      </c>
      <c r="L65" s="112" t="s">
        <v>339</v>
      </c>
      <c r="M65" s="112" t="s">
        <v>368</v>
      </c>
      <c r="N65" s="112" t="s">
        <v>1316</v>
      </c>
      <c r="O65" s="112" t="s">
        <v>342</v>
      </c>
      <c r="P65" s="112" t="s">
        <v>357</v>
      </c>
      <c r="Q65" s="112" t="s">
        <v>1317</v>
      </c>
      <c r="R65" s="112">
        <v>93.995999999999995</v>
      </c>
      <c r="S65" s="112">
        <v>3</v>
      </c>
      <c r="T65" s="112">
        <v>0.4</v>
      </c>
      <c r="U65" s="112">
        <v>-11.004000000000005</v>
      </c>
    </row>
    <row r="66" spans="1:21">
      <c r="A66" s="20" t="str">
        <f t="shared" si="0"/>
        <v>202104</v>
      </c>
      <c r="B66" s="20" t="str">
        <f t="shared" si="1"/>
        <v>202116</v>
      </c>
      <c r="C66" s="112" t="s">
        <v>1435</v>
      </c>
      <c r="D66" s="113">
        <v>44301</v>
      </c>
      <c r="E66" s="113">
        <v>44306</v>
      </c>
      <c r="F66" s="112" t="s">
        <v>346</v>
      </c>
      <c r="G66" s="112" t="s">
        <v>1436</v>
      </c>
      <c r="H66" s="112" t="s">
        <v>1437</v>
      </c>
      <c r="I66" s="112" t="s">
        <v>349</v>
      </c>
      <c r="J66" s="112" t="s">
        <v>1438</v>
      </c>
      <c r="K66" s="112" t="s">
        <v>487</v>
      </c>
      <c r="L66" s="112" t="s">
        <v>339</v>
      </c>
      <c r="M66" s="112" t="s">
        <v>392</v>
      </c>
      <c r="N66" s="112" t="s">
        <v>1439</v>
      </c>
      <c r="O66" s="112" t="s">
        <v>377</v>
      </c>
      <c r="P66" s="112" t="s">
        <v>431</v>
      </c>
      <c r="Q66" s="112" t="s">
        <v>1440</v>
      </c>
      <c r="R66" s="112">
        <v>705.18000000000006</v>
      </c>
      <c r="S66" s="112">
        <v>3</v>
      </c>
      <c r="T66" s="112">
        <v>0</v>
      </c>
      <c r="U66" s="112">
        <v>309.95999999999998</v>
      </c>
    </row>
    <row r="67" spans="1:21">
      <c r="A67" s="20" t="str">
        <f t="shared" ref="A67:A130" si="2">YEAR(D67)&amp;TEXT(MONTH(D67),"00")</f>
        <v>202104</v>
      </c>
      <c r="B67" s="20" t="str">
        <f t="shared" ref="B67:B130" si="3">YEAR(D67)&amp;TEXT(WEEKNUM(D67),"00")</f>
        <v>202116</v>
      </c>
      <c r="C67" s="112" t="s">
        <v>1435</v>
      </c>
      <c r="D67" s="113">
        <v>44301</v>
      </c>
      <c r="E67" s="113">
        <v>44306</v>
      </c>
      <c r="F67" s="112" t="s">
        <v>346</v>
      </c>
      <c r="G67" s="112" t="s">
        <v>1436</v>
      </c>
      <c r="H67" s="112" t="s">
        <v>1437</v>
      </c>
      <c r="I67" s="112" t="s">
        <v>349</v>
      </c>
      <c r="J67" s="112" t="s">
        <v>1438</v>
      </c>
      <c r="K67" s="112" t="s">
        <v>487</v>
      </c>
      <c r="L67" s="112" t="s">
        <v>339</v>
      </c>
      <c r="M67" s="112" t="s">
        <v>392</v>
      </c>
      <c r="N67" s="112" t="s">
        <v>934</v>
      </c>
      <c r="O67" s="112" t="s">
        <v>372</v>
      </c>
      <c r="P67" s="112" t="s">
        <v>400</v>
      </c>
      <c r="Q67" s="112" t="s">
        <v>935</v>
      </c>
      <c r="R67" s="112">
        <v>1162.8400000000001</v>
      </c>
      <c r="S67" s="112">
        <v>2</v>
      </c>
      <c r="T67" s="112">
        <v>0</v>
      </c>
      <c r="U67" s="112">
        <v>476.56</v>
      </c>
    </row>
    <row r="68" spans="1:21">
      <c r="A68" s="20" t="str">
        <f t="shared" si="2"/>
        <v>202106</v>
      </c>
      <c r="B68" s="20" t="str">
        <f t="shared" si="3"/>
        <v>202126</v>
      </c>
      <c r="C68" s="112" t="s">
        <v>1464</v>
      </c>
      <c r="D68" s="113">
        <v>44373</v>
      </c>
      <c r="E68" s="113">
        <v>44380</v>
      </c>
      <c r="F68" s="112" t="s">
        <v>346</v>
      </c>
      <c r="G68" s="112" t="s">
        <v>1465</v>
      </c>
      <c r="H68" s="112" t="s">
        <v>1466</v>
      </c>
      <c r="I68" s="112" t="s">
        <v>336</v>
      </c>
      <c r="J68" s="112" t="s">
        <v>819</v>
      </c>
      <c r="K68" s="112" t="s">
        <v>438</v>
      </c>
      <c r="L68" s="112" t="s">
        <v>339</v>
      </c>
      <c r="M68" s="112" t="s">
        <v>439</v>
      </c>
      <c r="N68" s="112" t="s">
        <v>1467</v>
      </c>
      <c r="O68" s="112" t="s">
        <v>372</v>
      </c>
      <c r="P68" s="112" t="s">
        <v>394</v>
      </c>
      <c r="Q68" s="112" t="s">
        <v>1468</v>
      </c>
      <c r="R68" s="112">
        <v>2257.64</v>
      </c>
      <c r="S68" s="112">
        <v>2</v>
      </c>
      <c r="T68" s="112">
        <v>0</v>
      </c>
      <c r="U68" s="112">
        <v>45.080000000000005</v>
      </c>
    </row>
    <row r="69" spans="1:21">
      <c r="A69" s="20" t="str">
        <f t="shared" si="2"/>
        <v>202102</v>
      </c>
      <c r="B69" s="20" t="str">
        <f t="shared" si="3"/>
        <v>202106</v>
      </c>
      <c r="C69" s="112" t="s">
        <v>1502</v>
      </c>
      <c r="D69" s="113">
        <v>44231</v>
      </c>
      <c r="E69" s="113">
        <v>44235</v>
      </c>
      <c r="F69" s="112" t="s">
        <v>346</v>
      </c>
      <c r="G69" s="112" t="s">
        <v>1078</v>
      </c>
      <c r="H69" s="112" t="s">
        <v>1079</v>
      </c>
      <c r="I69" s="112" t="s">
        <v>349</v>
      </c>
      <c r="J69" s="112" t="s">
        <v>1503</v>
      </c>
      <c r="K69" s="112" t="s">
        <v>367</v>
      </c>
      <c r="L69" s="112" t="s">
        <v>339</v>
      </c>
      <c r="M69" s="112" t="s">
        <v>368</v>
      </c>
      <c r="N69" s="112" t="s">
        <v>1504</v>
      </c>
      <c r="O69" s="112" t="s">
        <v>372</v>
      </c>
      <c r="P69" s="112" t="s">
        <v>373</v>
      </c>
      <c r="Q69" s="112" t="s">
        <v>1505</v>
      </c>
      <c r="R69" s="112">
        <v>442.68</v>
      </c>
      <c r="S69" s="112">
        <v>2</v>
      </c>
      <c r="T69" s="112">
        <v>0</v>
      </c>
      <c r="U69" s="112">
        <v>110.60000000000001</v>
      </c>
    </row>
    <row r="70" spans="1:21">
      <c r="A70" s="20" t="str">
        <f t="shared" si="2"/>
        <v>202102</v>
      </c>
      <c r="B70" s="20" t="str">
        <f t="shared" si="3"/>
        <v>202106</v>
      </c>
      <c r="C70" s="112" t="s">
        <v>1502</v>
      </c>
      <c r="D70" s="113">
        <v>44231</v>
      </c>
      <c r="E70" s="113">
        <v>44235</v>
      </c>
      <c r="F70" s="112" t="s">
        <v>346</v>
      </c>
      <c r="G70" s="112" t="s">
        <v>1078</v>
      </c>
      <c r="H70" s="112" t="s">
        <v>1079</v>
      </c>
      <c r="I70" s="112" t="s">
        <v>349</v>
      </c>
      <c r="J70" s="112" t="s">
        <v>1503</v>
      </c>
      <c r="K70" s="112" t="s">
        <v>367</v>
      </c>
      <c r="L70" s="112" t="s">
        <v>339</v>
      </c>
      <c r="M70" s="112" t="s">
        <v>368</v>
      </c>
      <c r="N70" s="112" t="s">
        <v>1506</v>
      </c>
      <c r="O70" s="112" t="s">
        <v>372</v>
      </c>
      <c r="P70" s="112" t="s">
        <v>400</v>
      </c>
      <c r="Q70" s="112" t="s">
        <v>1507</v>
      </c>
      <c r="R70" s="112">
        <v>1005.9000000000001</v>
      </c>
      <c r="S70" s="112">
        <v>3</v>
      </c>
      <c r="T70" s="112">
        <v>0</v>
      </c>
      <c r="U70" s="112">
        <v>49.980000000000004</v>
      </c>
    </row>
    <row r="71" spans="1:21">
      <c r="A71" s="20" t="str">
        <f t="shared" si="2"/>
        <v>202102</v>
      </c>
      <c r="B71" s="20" t="str">
        <f t="shared" si="3"/>
        <v>202106</v>
      </c>
      <c r="C71" s="112" t="s">
        <v>1502</v>
      </c>
      <c r="D71" s="113">
        <v>44231</v>
      </c>
      <c r="E71" s="113">
        <v>44235</v>
      </c>
      <c r="F71" s="112" t="s">
        <v>346</v>
      </c>
      <c r="G71" s="112" t="s">
        <v>1078</v>
      </c>
      <c r="H71" s="112" t="s">
        <v>1079</v>
      </c>
      <c r="I71" s="112" t="s">
        <v>349</v>
      </c>
      <c r="J71" s="112" t="s">
        <v>1503</v>
      </c>
      <c r="K71" s="112" t="s">
        <v>367</v>
      </c>
      <c r="L71" s="112" t="s">
        <v>339</v>
      </c>
      <c r="M71" s="112" t="s">
        <v>368</v>
      </c>
      <c r="N71" s="112" t="s">
        <v>1508</v>
      </c>
      <c r="O71" s="112" t="s">
        <v>342</v>
      </c>
      <c r="P71" s="112" t="s">
        <v>440</v>
      </c>
      <c r="Q71" s="112" t="s">
        <v>1509</v>
      </c>
      <c r="R71" s="112">
        <v>1878.2399999999998</v>
      </c>
      <c r="S71" s="112">
        <v>3</v>
      </c>
      <c r="T71" s="112">
        <v>0</v>
      </c>
      <c r="U71" s="112">
        <v>319.2</v>
      </c>
    </row>
    <row r="72" spans="1:21">
      <c r="A72" s="20" t="str">
        <f t="shared" si="2"/>
        <v>202104</v>
      </c>
      <c r="B72" s="20" t="str">
        <f t="shared" si="3"/>
        <v>202116</v>
      </c>
      <c r="C72" s="112" t="s">
        <v>1529</v>
      </c>
      <c r="D72" s="113">
        <v>44297</v>
      </c>
      <c r="E72" s="113">
        <v>44302</v>
      </c>
      <c r="F72" s="112" t="s">
        <v>346</v>
      </c>
      <c r="G72" s="112" t="s">
        <v>1530</v>
      </c>
      <c r="H72" s="112" t="s">
        <v>722</v>
      </c>
      <c r="I72" s="112" t="s">
        <v>349</v>
      </c>
      <c r="J72" s="112" t="s">
        <v>464</v>
      </c>
      <c r="K72" s="112" t="s">
        <v>465</v>
      </c>
      <c r="L72" s="112" t="s">
        <v>339</v>
      </c>
      <c r="M72" s="112" t="s">
        <v>386</v>
      </c>
      <c r="N72" s="112" t="s">
        <v>1531</v>
      </c>
      <c r="O72" s="112" t="s">
        <v>372</v>
      </c>
      <c r="P72" s="112" t="s">
        <v>400</v>
      </c>
      <c r="Q72" s="112" t="s">
        <v>1532</v>
      </c>
      <c r="R72" s="112">
        <v>733.99199999999996</v>
      </c>
      <c r="S72" s="112">
        <v>2</v>
      </c>
      <c r="T72" s="112">
        <v>0.4</v>
      </c>
      <c r="U72" s="112">
        <v>-403.928</v>
      </c>
    </row>
    <row r="73" spans="1:21">
      <c r="A73" s="20" t="str">
        <f t="shared" si="2"/>
        <v>202106</v>
      </c>
      <c r="B73" s="20" t="str">
        <f t="shared" si="3"/>
        <v>202126</v>
      </c>
      <c r="C73" s="112" t="s">
        <v>1537</v>
      </c>
      <c r="D73" s="113">
        <v>44368</v>
      </c>
      <c r="E73" s="113">
        <v>44369</v>
      </c>
      <c r="F73" s="112" t="s">
        <v>402</v>
      </c>
      <c r="G73" s="112" t="s">
        <v>1538</v>
      </c>
      <c r="H73" s="112" t="s">
        <v>1539</v>
      </c>
      <c r="I73" s="112" t="s">
        <v>349</v>
      </c>
      <c r="J73" s="112" t="s">
        <v>1540</v>
      </c>
      <c r="K73" s="112" t="s">
        <v>351</v>
      </c>
      <c r="L73" s="112" t="s">
        <v>339</v>
      </c>
      <c r="M73" s="112" t="s">
        <v>352</v>
      </c>
      <c r="N73" s="112" t="s">
        <v>1414</v>
      </c>
      <c r="O73" s="112" t="s">
        <v>342</v>
      </c>
      <c r="P73" s="112" t="s">
        <v>354</v>
      </c>
      <c r="Q73" s="112" t="s">
        <v>1415</v>
      </c>
      <c r="R73" s="112">
        <v>270.89999999999998</v>
      </c>
      <c r="S73" s="112">
        <v>3</v>
      </c>
      <c r="T73" s="112">
        <v>0</v>
      </c>
      <c r="U73" s="112">
        <v>40.32</v>
      </c>
    </row>
    <row r="74" spans="1:21">
      <c r="A74" s="20" t="str">
        <f t="shared" si="2"/>
        <v>202106</v>
      </c>
      <c r="B74" s="20" t="str">
        <f t="shared" si="3"/>
        <v>202126</v>
      </c>
      <c r="C74" s="112" t="s">
        <v>1537</v>
      </c>
      <c r="D74" s="113">
        <v>44368</v>
      </c>
      <c r="E74" s="113">
        <v>44369</v>
      </c>
      <c r="F74" s="112" t="s">
        <v>402</v>
      </c>
      <c r="G74" s="112" t="s">
        <v>1538</v>
      </c>
      <c r="H74" s="112" t="s">
        <v>1539</v>
      </c>
      <c r="I74" s="112" t="s">
        <v>349</v>
      </c>
      <c r="J74" s="112" t="s">
        <v>1540</v>
      </c>
      <c r="K74" s="112" t="s">
        <v>351</v>
      </c>
      <c r="L74" s="112" t="s">
        <v>339</v>
      </c>
      <c r="M74" s="112" t="s">
        <v>352</v>
      </c>
      <c r="N74" s="112" t="s">
        <v>1541</v>
      </c>
      <c r="O74" s="112" t="s">
        <v>372</v>
      </c>
      <c r="P74" s="112" t="s">
        <v>398</v>
      </c>
      <c r="Q74" s="112" t="s">
        <v>1542</v>
      </c>
      <c r="R74" s="112">
        <v>630.67199999999991</v>
      </c>
      <c r="S74" s="112">
        <v>2</v>
      </c>
      <c r="T74" s="112">
        <v>0.4</v>
      </c>
      <c r="U74" s="112">
        <v>-420.44799999999998</v>
      </c>
    </row>
    <row r="75" spans="1:21">
      <c r="A75" s="20" t="str">
        <f t="shared" si="2"/>
        <v>202106</v>
      </c>
      <c r="B75" s="20" t="str">
        <f t="shared" si="3"/>
        <v>202126</v>
      </c>
      <c r="C75" s="112" t="s">
        <v>1537</v>
      </c>
      <c r="D75" s="113">
        <v>44368</v>
      </c>
      <c r="E75" s="113">
        <v>44369</v>
      </c>
      <c r="F75" s="112" t="s">
        <v>402</v>
      </c>
      <c r="G75" s="112" t="s">
        <v>1538</v>
      </c>
      <c r="H75" s="112" t="s">
        <v>1539</v>
      </c>
      <c r="I75" s="112" t="s">
        <v>349</v>
      </c>
      <c r="J75" s="112" t="s">
        <v>1540</v>
      </c>
      <c r="K75" s="112" t="s">
        <v>351</v>
      </c>
      <c r="L75" s="112" t="s">
        <v>339</v>
      </c>
      <c r="M75" s="112" t="s">
        <v>352</v>
      </c>
      <c r="N75" s="112" t="s">
        <v>1543</v>
      </c>
      <c r="O75" s="112" t="s">
        <v>342</v>
      </c>
      <c r="P75" s="112" t="s">
        <v>407</v>
      </c>
      <c r="Q75" s="112" t="s">
        <v>1544</v>
      </c>
      <c r="R75" s="112">
        <v>108.91999999999999</v>
      </c>
      <c r="S75" s="112">
        <v>2</v>
      </c>
      <c r="T75" s="112">
        <v>0</v>
      </c>
      <c r="U75" s="112">
        <v>12.88</v>
      </c>
    </row>
    <row r="76" spans="1:21">
      <c r="A76" s="20" t="str">
        <f t="shared" si="2"/>
        <v>202106</v>
      </c>
      <c r="B76" s="20" t="str">
        <f t="shared" si="3"/>
        <v>202126</v>
      </c>
      <c r="C76" s="112" t="s">
        <v>1537</v>
      </c>
      <c r="D76" s="113">
        <v>44368</v>
      </c>
      <c r="E76" s="113">
        <v>44369</v>
      </c>
      <c r="F76" s="112" t="s">
        <v>402</v>
      </c>
      <c r="G76" s="112" t="s">
        <v>1538</v>
      </c>
      <c r="H76" s="112" t="s">
        <v>1539</v>
      </c>
      <c r="I76" s="112" t="s">
        <v>349</v>
      </c>
      <c r="J76" s="112" t="s">
        <v>1540</v>
      </c>
      <c r="K76" s="112" t="s">
        <v>351</v>
      </c>
      <c r="L76" s="112" t="s">
        <v>339</v>
      </c>
      <c r="M76" s="112" t="s">
        <v>352</v>
      </c>
      <c r="N76" s="112" t="s">
        <v>1545</v>
      </c>
      <c r="O76" s="112" t="s">
        <v>372</v>
      </c>
      <c r="P76" s="112" t="s">
        <v>400</v>
      </c>
      <c r="Q76" s="112" t="s">
        <v>1546</v>
      </c>
      <c r="R76" s="112">
        <v>1456.3079999999998</v>
      </c>
      <c r="S76" s="112">
        <v>3</v>
      </c>
      <c r="T76" s="112">
        <v>0.4</v>
      </c>
      <c r="U76" s="112">
        <v>193.78800000000001</v>
      </c>
    </row>
    <row r="77" spans="1:21">
      <c r="A77" s="20" t="str">
        <f t="shared" si="2"/>
        <v>202106</v>
      </c>
      <c r="B77" s="20" t="str">
        <f t="shared" si="3"/>
        <v>202126</v>
      </c>
      <c r="C77" s="112" t="s">
        <v>1549</v>
      </c>
      <c r="D77" s="113">
        <v>44372</v>
      </c>
      <c r="E77" s="113">
        <v>44377</v>
      </c>
      <c r="F77" s="112" t="s">
        <v>346</v>
      </c>
      <c r="G77" s="112" t="s">
        <v>912</v>
      </c>
      <c r="H77" s="112" t="s">
        <v>913</v>
      </c>
      <c r="I77" s="112" t="s">
        <v>349</v>
      </c>
      <c r="J77" s="112" t="s">
        <v>801</v>
      </c>
      <c r="K77" s="112" t="s">
        <v>501</v>
      </c>
      <c r="L77" s="112" t="s">
        <v>339</v>
      </c>
      <c r="M77" s="112" t="s">
        <v>392</v>
      </c>
      <c r="N77" s="112" t="s">
        <v>1550</v>
      </c>
      <c r="O77" s="112" t="s">
        <v>342</v>
      </c>
      <c r="P77" s="112" t="s">
        <v>369</v>
      </c>
      <c r="Q77" s="112" t="s">
        <v>1551</v>
      </c>
      <c r="R77" s="112">
        <v>4368.6719999999996</v>
      </c>
      <c r="S77" s="112">
        <v>3</v>
      </c>
      <c r="T77" s="112">
        <v>0.4</v>
      </c>
      <c r="U77" s="112">
        <v>-1383.6480000000004</v>
      </c>
    </row>
    <row r="78" spans="1:21">
      <c r="A78" s="20" t="str">
        <f t="shared" si="2"/>
        <v>202106</v>
      </c>
      <c r="B78" s="20" t="str">
        <f t="shared" si="3"/>
        <v>202126</v>
      </c>
      <c r="C78" s="112" t="s">
        <v>1549</v>
      </c>
      <c r="D78" s="113">
        <v>44372</v>
      </c>
      <c r="E78" s="113">
        <v>44377</v>
      </c>
      <c r="F78" s="112" t="s">
        <v>346</v>
      </c>
      <c r="G78" s="112" t="s">
        <v>912</v>
      </c>
      <c r="H78" s="112" t="s">
        <v>913</v>
      </c>
      <c r="I78" s="112" t="s">
        <v>349</v>
      </c>
      <c r="J78" s="112" t="s">
        <v>801</v>
      </c>
      <c r="K78" s="112" t="s">
        <v>501</v>
      </c>
      <c r="L78" s="112" t="s">
        <v>339</v>
      </c>
      <c r="M78" s="112" t="s">
        <v>392</v>
      </c>
      <c r="N78" s="112" t="s">
        <v>1533</v>
      </c>
      <c r="O78" s="112" t="s">
        <v>377</v>
      </c>
      <c r="P78" s="112" t="s">
        <v>378</v>
      </c>
      <c r="Q78" s="112" t="s">
        <v>1534</v>
      </c>
      <c r="R78" s="112">
        <v>1582.56</v>
      </c>
      <c r="S78" s="112">
        <v>6</v>
      </c>
      <c r="T78" s="112">
        <v>0.4</v>
      </c>
      <c r="U78" s="112">
        <v>-686.28</v>
      </c>
    </row>
    <row r="79" spans="1:21">
      <c r="A79" s="20" t="str">
        <f t="shared" si="2"/>
        <v>202105</v>
      </c>
      <c r="B79" s="20" t="str">
        <f t="shared" si="3"/>
        <v>202122</v>
      </c>
      <c r="C79" s="112" t="s">
        <v>1558</v>
      </c>
      <c r="D79" s="113">
        <v>44344</v>
      </c>
      <c r="E79" s="113">
        <v>44346</v>
      </c>
      <c r="F79" s="112" t="s">
        <v>333</v>
      </c>
      <c r="G79" s="112" t="s">
        <v>1559</v>
      </c>
      <c r="H79" s="112" t="s">
        <v>1560</v>
      </c>
      <c r="I79" s="112" t="s">
        <v>349</v>
      </c>
      <c r="J79" s="112" t="s">
        <v>868</v>
      </c>
      <c r="K79" s="112" t="s">
        <v>397</v>
      </c>
      <c r="L79" s="112" t="s">
        <v>339</v>
      </c>
      <c r="M79" s="112" t="s">
        <v>340</v>
      </c>
      <c r="N79" s="112" t="s">
        <v>1561</v>
      </c>
      <c r="O79" s="112" t="s">
        <v>342</v>
      </c>
      <c r="P79" s="112" t="s">
        <v>440</v>
      </c>
      <c r="Q79" s="112" t="s">
        <v>1562</v>
      </c>
      <c r="R79" s="112">
        <v>77.14</v>
      </c>
      <c r="S79" s="112">
        <v>1</v>
      </c>
      <c r="T79" s="112">
        <v>0</v>
      </c>
      <c r="U79" s="112">
        <v>36.120000000000005</v>
      </c>
    </row>
    <row r="80" spans="1:21">
      <c r="A80" s="20" t="str">
        <f t="shared" si="2"/>
        <v>202105</v>
      </c>
      <c r="B80" s="20" t="str">
        <f t="shared" si="3"/>
        <v>202122</v>
      </c>
      <c r="C80" s="112" t="s">
        <v>1558</v>
      </c>
      <c r="D80" s="113">
        <v>44344</v>
      </c>
      <c r="E80" s="113">
        <v>44346</v>
      </c>
      <c r="F80" s="112" t="s">
        <v>333</v>
      </c>
      <c r="G80" s="112" t="s">
        <v>1559</v>
      </c>
      <c r="H80" s="112" t="s">
        <v>1560</v>
      </c>
      <c r="I80" s="112" t="s">
        <v>349</v>
      </c>
      <c r="J80" s="112" t="s">
        <v>868</v>
      </c>
      <c r="K80" s="112" t="s">
        <v>397</v>
      </c>
      <c r="L80" s="112" t="s">
        <v>339</v>
      </c>
      <c r="M80" s="112" t="s">
        <v>340</v>
      </c>
      <c r="N80" s="112" t="s">
        <v>341</v>
      </c>
      <c r="O80" s="112" t="s">
        <v>342</v>
      </c>
      <c r="P80" s="112" t="s">
        <v>343</v>
      </c>
      <c r="Q80" s="112" t="s">
        <v>344</v>
      </c>
      <c r="R80" s="112">
        <v>540.40000000000009</v>
      </c>
      <c r="S80" s="112">
        <v>5</v>
      </c>
      <c r="T80" s="112">
        <v>0</v>
      </c>
      <c r="U80" s="112">
        <v>64.400000000000006</v>
      </c>
    </row>
    <row r="81" spans="1:21">
      <c r="A81" s="20" t="str">
        <f t="shared" si="2"/>
        <v>202106</v>
      </c>
      <c r="B81" s="20" t="str">
        <f t="shared" si="3"/>
        <v>202126</v>
      </c>
      <c r="C81" s="112" t="s">
        <v>1563</v>
      </c>
      <c r="D81" s="113">
        <v>44370</v>
      </c>
      <c r="E81" s="113">
        <v>44374</v>
      </c>
      <c r="F81" s="112" t="s">
        <v>346</v>
      </c>
      <c r="G81" s="112" t="s">
        <v>1564</v>
      </c>
      <c r="H81" s="112" t="s">
        <v>1565</v>
      </c>
      <c r="I81" s="112" t="s">
        <v>349</v>
      </c>
      <c r="J81" s="112" t="s">
        <v>1566</v>
      </c>
      <c r="K81" s="112" t="s">
        <v>397</v>
      </c>
      <c r="L81" s="112" t="s">
        <v>339</v>
      </c>
      <c r="M81" s="112" t="s">
        <v>340</v>
      </c>
      <c r="N81" s="112" t="s">
        <v>1567</v>
      </c>
      <c r="O81" s="112" t="s">
        <v>377</v>
      </c>
      <c r="P81" s="112" t="s">
        <v>378</v>
      </c>
      <c r="Q81" s="112" t="s">
        <v>1568</v>
      </c>
      <c r="R81" s="112">
        <v>6493.76</v>
      </c>
      <c r="S81" s="112">
        <v>8</v>
      </c>
      <c r="T81" s="112">
        <v>0</v>
      </c>
      <c r="U81" s="112">
        <v>2792.16</v>
      </c>
    </row>
    <row r="82" spans="1:21">
      <c r="A82" s="20" t="str">
        <f t="shared" si="2"/>
        <v>202106</v>
      </c>
      <c r="B82" s="20" t="str">
        <f t="shared" si="3"/>
        <v>202126</v>
      </c>
      <c r="C82" s="112" t="s">
        <v>1563</v>
      </c>
      <c r="D82" s="113">
        <v>44370</v>
      </c>
      <c r="E82" s="113">
        <v>44374</v>
      </c>
      <c r="F82" s="112" t="s">
        <v>346</v>
      </c>
      <c r="G82" s="112" t="s">
        <v>1564</v>
      </c>
      <c r="H82" s="112" t="s">
        <v>1565</v>
      </c>
      <c r="I82" s="112" t="s">
        <v>349</v>
      </c>
      <c r="J82" s="112" t="s">
        <v>1566</v>
      </c>
      <c r="K82" s="112" t="s">
        <v>397</v>
      </c>
      <c r="L82" s="112" t="s">
        <v>339</v>
      </c>
      <c r="M82" s="112" t="s">
        <v>340</v>
      </c>
      <c r="N82" s="112" t="s">
        <v>1117</v>
      </c>
      <c r="O82" s="112" t="s">
        <v>342</v>
      </c>
      <c r="P82" s="112" t="s">
        <v>357</v>
      </c>
      <c r="Q82" s="112" t="s">
        <v>1118</v>
      </c>
      <c r="R82" s="112">
        <v>348.6</v>
      </c>
      <c r="S82" s="112">
        <v>5</v>
      </c>
      <c r="T82" s="112">
        <v>0</v>
      </c>
      <c r="U82" s="112">
        <v>62.300000000000004</v>
      </c>
    </row>
    <row r="83" spans="1:21">
      <c r="A83" s="20" t="str">
        <f t="shared" si="2"/>
        <v>202106</v>
      </c>
      <c r="B83" s="20" t="str">
        <f t="shared" si="3"/>
        <v>202126</v>
      </c>
      <c r="C83" s="112" t="s">
        <v>1563</v>
      </c>
      <c r="D83" s="113">
        <v>44370</v>
      </c>
      <c r="E83" s="113">
        <v>44374</v>
      </c>
      <c r="F83" s="112" t="s">
        <v>346</v>
      </c>
      <c r="G83" s="112" t="s">
        <v>1564</v>
      </c>
      <c r="H83" s="112" t="s">
        <v>1565</v>
      </c>
      <c r="I83" s="112" t="s">
        <v>349</v>
      </c>
      <c r="J83" s="112" t="s">
        <v>1566</v>
      </c>
      <c r="K83" s="112" t="s">
        <v>397</v>
      </c>
      <c r="L83" s="112" t="s">
        <v>339</v>
      </c>
      <c r="M83" s="112" t="s">
        <v>340</v>
      </c>
      <c r="N83" s="112" t="s">
        <v>1569</v>
      </c>
      <c r="O83" s="112" t="s">
        <v>372</v>
      </c>
      <c r="P83" s="112" t="s">
        <v>398</v>
      </c>
      <c r="Q83" s="112" t="s">
        <v>1570</v>
      </c>
      <c r="R83" s="112">
        <v>2094.3999999999996</v>
      </c>
      <c r="S83" s="112">
        <v>4</v>
      </c>
      <c r="T83" s="112">
        <v>0</v>
      </c>
      <c r="U83" s="112">
        <v>795.76</v>
      </c>
    </row>
    <row r="84" spans="1:21">
      <c r="A84" s="20" t="str">
        <f t="shared" si="2"/>
        <v>202106</v>
      </c>
      <c r="B84" s="20" t="str">
        <f t="shared" si="3"/>
        <v>202126</v>
      </c>
      <c r="C84" s="112" t="s">
        <v>1563</v>
      </c>
      <c r="D84" s="113">
        <v>44370</v>
      </c>
      <c r="E84" s="113">
        <v>44374</v>
      </c>
      <c r="F84" s="112" t="s">
        <v>346</v>
      </c>
      <c r="G84" s="112" t="s">
        <v>1564</v>
      </c>
      <c r="H84" s="112" t="s">
        <v>1565</v>
      </c>
      <c r="I84" s="112" t="s">
        <v>349</v>
      </c>
      <c r="J84" s="112" t="s">
        <v>1566</v>
      </c>
      <c r="K84" s="112" t="s">
        <v>397</v>
      </c>
      <c r="L84" s="112" t="s">
        <v>339</v>
      </c>
      <c r="M84" s="112" t="s">
        <v>340</v>
      </c>
      <c r="N84" s="112" t="s">
        <v>1571</v>
      </c>
      <c r="O84" s="112" t="s">
        <v>342</v>
      </c>
      <c r="P84" s="112" t="s">
        <v>380</v>
      </c>
      <c r="Q84" s="112" t="s">
        <v>1572</v>
      </c>
      <c r="R84" s="112">
        <v>291.48</v>
      </c>
      <c r="S84" s="112">
        <v>3</v>
      </c>
      <c r="T84" s="112">
        <v>0</v>
      </c>
      <c r="U84" s="112">
        <v>133.97999999999999</v>
      </c>
    </row>
    <row r="85" spans="1:21">
      <c r="A85" s="20" t="str">
        <f t="shared" si="2"/>
        <v>202106</v>
      </c>
      <c r="B85" s="20" t="str">
        <f t="shared" si="3"/>
        <v>202125</v>
      </c>
      <c r="C85" s="112" t="s">
        <v>1608</v>
      </c>
      <c r="D85" s="113">
        <v>44360</v>
      </c>
      <c r="E85" s="113">
        <v>44363</v>
      </c>
      <c r="F85" s="112" t="s">
        <v>333</v>
      </c>
      <c r="G85" s="112" t="s">
        <v>1609</v>
      </c>
      <c r="H85" s="112" t="s">
        <v>1610</v>
      </c>
      <c r="I85" s="112" t="s">
        <v>349</v>
      </c>
      <c r="J85" s="112" t="s">
        <v>1611</v>
      </c>
      <c r="K85" s="112" t="s">
        <v>704</v>
      </c>
      <c r="L85" s="112" t="s">
        <v>339</v>
      </c>
      <c r="M85" s="112" t="s">
        <v>368</v>
      </c>
      <c r="N85" s="112" t="s">
        <v>1612</v>
      </c>
      <c r="O85" s="112" t="s">
        <v>372</v>
      </c>
      <c r="P85" s="112" t="s">
        <v>400</v>
      </c>
      <c r="Q85" s="112" t="s">
        <v>1613</v>
      </c>
      <c r="R85" s="112">
        <v>1863.9599999999998</v>
      </c>
      <c r="S85" s="112">
        <v>6</v>
      </c>
      <c r="T85" s="112">
        <v>0</v>
      </c>
      <c r="U85" s="112">
        <v>577.08000000000004</v>
      </c>
    </row>
    <row r="86" spans="1:21">
      <c r="A86" s="20" t="str">
        <f t="shared" si="2"/>
        <v>202106</v>
      </c>
      <c r="B86" s="20" t="str">
        <f t="shared" si="3"/>
        <v>202125</v>
      </c>
      <c r="C86" s="112" t="s">
        <v>1608</v>
      </c>
      <c r="D86" s="113">
        <v>44360</v>
      </c>
      <c r="E86" s="113">
        <v>44363</v>
      </c>
      <c r="F86" s="112" t="s">
        <v>333</v>
      </c>
      <c r="G86" s="112" t="s">
        <v>1609</v>
      </c>
      <c r="H86" s="112" t="s">
        <v>1610</v>
      </c>
      <c r="I86" s="112" t="s">
        <v>349</v>
      </c>
      <c r="J86" s="112" t="s">
        <v>1611</v>
      </c>
      <c r="K86" s="112" t="s">
        <v>704</v>
      </c>
      <c r="L86" s="112" t="s">
        <v>339</v>
      </c>
      <c r="M86" s="112" t="s">
        <v>368</v>
      </c>
      <c r="N86" s="112" t="s">
        <v>1614</v>
      </c>
      <c r="O86" s="112" t="s">
        <v>372</v>
      </c>
      <c r="P86" s="112" t="s">
        <v>373</v>
      </c>
      <c r="Q86" s="112" t="s">
        <v>1615</v>
      </c>
      <c r="R86" s="112">
        <v>1309.28</v>
      </c>
      <c r="S86" s="112">
        <v>7</v>
      </c>
      <c r="T86" s="112">
        <v>0</v>
      </c>
      <c r="U86" s="112">
        <v>196</v>
      </c>
    </row>
    <row r="87" spans="1:21">
      <c r="A87" s="20" t="str">
        <f t="shared" si="2"/>
        <v>202103</v>
      </c>
      <c r="B87" s="20" t="str">
        <f t="shared" si="3"/>
        <v>202113</v>
      </c>
      <c r="C87" s="112" t="s">
        <v>1618</v>
      </c>
      <c r="D87" s="113">
        <v>44281</v>
      </c>
      <c r="E87" s="113">
        <v>44281</v>
      </c>
      <c r="F87" s="112" t="s">
        <v>534</v>
      </c>
      <c r="G87" s="112" t="s">
        <v>1619</v>
      </c>
      <c r="H87" s="112" t="s">
        <v>1620</v>
      </c>
      <c r="I87" s="112" t="s">
        <v>336</v>
      </c>
      <c r="J87" s="112" t="s">
        <v>678</v>
      </c>
      <c r="K87" s="112" t="s">
        <v>363</v>
      </c>
      <c r="L87" s="112" t="s">
        <v>339</v>
      </c>
      <c r="M87" s="112" t="s">
        <v>340</v>
      </c>
      <c r="N87" s="112" t="s">
        <v>1576</v>
      </c>
      <c r="O87" s="112" t="s">
        <v>342</v>
      </c>
      <c r="P87" s="112" t="s">
        <v>357</v>
      </c>
      <c r="Q87" s="112" t="s">
        <v>1577</v>
      </c>
      <c r="R87" s="112">
        <v>120.96000000000001</v>
      </c>
      <c r="S87" s="112">
        <v>9</v>
      </c>
      <c r="T87" s="112">
        <v>0.4</v>
      </c>
      <c r="U87" s="112">
        <v>-59.220000000000013</v>
      </c>
    </row>
    <row r="88" spans="1:21">
      <c r="A88" s="20" t="str">
        <f t="shared" si="2"/>
        <v>202103</v>
      </c>
      <c r="B88" s="20" t="str">
        <f t="shared" si="3"/>
        <v>202113</v>
      </c>
      <c r="C88" s="112" t="s">
        <v>1618</v>
      </c>
      <c r="D88" s="113">
        <v>44281</v>
      </c>
      <c r="E88" s="113">
        <v>44281</v>
      </c>
      <c r="F88" s="112" t="s">
        <v>534</v>
      </c>
      <c r="G88" s="112" t="s">
        <v>1619</v>
      </c>
      <c r="H88" s="112" t="s">
        <v>1620</v>
      </c>
      <c r="I88" s="112" t="s">
        <v>336</v>
      </c>
      <c r="J88" s="112" t="s">
        <v>678</v>
      </c>
      <c r="K88" s="112" t="s">
        <v>363</v>
      </c>
      <c r="L88" s="112" t="s">
        <v>339</v>
      </c>
      <c r="M88" s="112" t="s">
        <v>340</v>
      </c>
      <c r="N88" s="112" t="s">
        <v>1345</v>
      </c>
      <c r="O88" s="112" t="s">
        <v>377</v>
      </c>
      <c r="P88" s="112" t="s">
        <v>378</v>
      </c>
      <c r="Q88" s="112" t="s">
        <v>1346</v>
      </c>
      <c r="R88" s="112">
        <v>6662.0399999999991</v>
      </c>
      <c r="S88" s="112">
        <v>5</v>
      </c>
      <c r="T88" s="112">
        <v>0.4</v>
      </c>
      <c r="U88" s="112">
        <v>-2332.2599999999998</v>
      </c>
    </row>
    <row r="89" spans="1:21">
      <c r="A89" s="20" t="str">
        <f t="shared" si="2"/>
        <v>202103</v>
      </c>
      <c r="B89" s="20" t="str">
        <f t="shared" si="3"/>
        <v>202113</v>
      </c>
      <c r="C89" s="112" t="s">
        <v>1618</v>
      </c>
      <c r="D89" s="113">
        <v>44281</v>
      </c>
      <c r="E89" s="113">
        <v>44281</v>
      </c>
      <c r="F89" s="112" t="s">
        <v>534</v>
      </c>
      <c r="G89" s="112" t="s">
        <v>1619</v>
      </c>
      <c r="H89" s="112" t="s">
        <v>1620</v>
      </c>
      <c r="I89" s="112" t="s">
        <v>336</v>
      </c>
      <c r="J89" s="112" t="s">
        <v>678</v>
      </c>
      <c r="K89" s="112" t="s">
        <v>363</v>
      </c>
      <c r="L89" s="112" t="s">
        <v>339</v>
      </c>
      <c r="M89" s="112" t="s">
        <v>340</v>
      </c>
      <c r="N89" s="112" t="s">
        <v>1578</v>
      </c>
      <c r="O89" s="112" t="s">
        <v>342</v>
      </c>
      <c r="P89" s="112" t="s">
        <v>343</v>
      </c>
      <c r="Q89" s="112" t="s">
        <v>1579</v>
      </c>
      <c r="R89" s="112">
        <v>488.88</v>
      </c>
      <c r="S89" s="112">
        <v>5</v>
      </c>
      <c r="T89" s="112">
        <v>0.4</v>
      </c>
      <c r="U89" s="112">
        <v>7.9799999999999045</v>
      </c>
    </row>
    <row r="90" spans="1:21">
      <c r="A90" s="20" t="str">
        <f t="shared" si="2"/>
        <v>202106</v>
      </c>
      <c r="B90" s="20" t="str">
        <f t="shared" si="3"/>
        <v>202126</v>
      </c>
      <c r="C90" s="112" t="s">
        <v>620</v>
      </c>
      <c r="D90" s="113">
        <v>44367</v>
      </c>
      <c r="E90" s="113">
        <v>44370</v>
      </c>
      <c r="F90" s="112" t="s">
        <v>402</v>
      </c>
      <c r="G90" s="112" t="s">
        <v>1638</v>
      </c>
      <c r="H90" s="112" t="s">
        <v>1639</v>
      </c>
      <c r="I90" s="112" t="s">
        <v>336</v>
      </c>
      <c r="J90" s="112" t="s">
        <v>1640</v>
      </c>
      <c r="K90" s="112" t="s">
        <v>391</v>
      </c>
      <c r="L90" s="112" t="s">
        <v>339</v>
      </c>
      <c r="M90" s="112" t="s">
        <v>392</v>
      </c>
      <c r="N90" s="112" t="s">
        <v>532</v>
      </c>
      <c r="O90" s="112" t="s">
        <v>342</v>
      </c>
      <c r="P90" s="112" t="s">
        <v>369</v>
      </c>
      <c r="Q90" s="112" t="s">
        <v>533</v>
      </c>
      <c r="R90" s="112">
        <v>7188.2999999999993</v>
      </c>
      <c r="S90" s="112">
        <v>5</v>
      </c>
      <c r="T90" s="112">
        <v>0</v>
      </c>
      <c r="U90" s="112">
        <v>933.8</v>
      </c>
    </row>
    <row r="91" spans="1:21">
      <c r="A91" s="20" t="str">
        <f t="shared" si="2"/>
        <v>202106</v>
      </c>
      <c r="B91" s="20" t="str">
        <f t="shared" si="3"/>
        <v>202126</v>
      </c>
      <c r="C91" s="112" t="s">
        <v>620</v>
      </c>
      <c r="D91" s="113">
        <v>44367</v>
      </c>
      <c r="E91" s="113">
        <v>44370</v>
      </c>
      <c r="F91" s="112" t="s">
        <v>402</v>
      </c>
      <c r="G91" s="112" t="s">
        <v>1638</v>
      </c>
      <c r="H91" s="112" t="s">
        <v>1639</v>
      </c>
      <c r="I91" s="112" t="s">
        <v>336</v>
      </c>
      <c r="J91" s="112" t="s">
        <v>1640</v>
      </c>
      <c r="K91" s="112" t="s">
        <v>391</v>
      </c>
      <c r="L91" s="112" t="s">
        <v>339</v>
      </c>
      <c r="M91" s="112" t="s">
        <v>392</v>
      </c>
      <c r="N91" s="112" t="s">
        <v>845</v>
      </c>
      <c r="O91" s="112" t="s">
        <v>342</v>
      </c>
      <c r="P91" s="112" t="s">
        <v>407</v>
      </c>
      <c r="Q91" s="112" t="s">
        <v>846</v>
      </c>
      <c r="R91" s="112">
        <v>161.28</v>
      </c>
      <c r="S91" s="112">
        <v>4</v>
      </c>
      <c r="T91" s="112">
        <v>0</v>
      </c>
      <c r="U91" s="112">
        <v>72.240000000000009</v>
      </c>
    </row>
    <row r="92" spans="1:21">
      <c r="A92" s="20" t="str">
        <f t="shared" si="2"/>
        <v>202105</v>
      </c>
      <c r="B92" s="20" t="str">
        <f t="shared" si="3"/>
        <v>202121</v>
      </c>
      <c r="C92" s="112" t="s">
        <v>1683</v>
      </c>
      <c r="D92" s="113">
        <v>44335</v>
      </c>
      <c r="E92" s="113">
        <v>44340</v>
      </c>
      <c r="F92" s="112" t="s">
        <v>346</v>
      </c>
      <c r="G92" s="112" t="s">
        <v>1684</v>
      </c>
      <c r="H92" s="112" t="s">
        <v>1685</v>
      </c>
      <c r="I92" s="112" t="s">
        <v>349</v>
      </c>
      <c r="J92" s="112" t="s">
        <v>396</v>
      </c>
      <c r="K92" s="112" t="s">
        <v>397</v>
      </c>
      <c r="L92" s="112" t="s">
        <v>339</v>
      </c>
      <c r="M92" s="112" t="s">
        <v>340</v>
      </c>
      <c r="N92" s="112" t="s">
        <v>1686</v>
      </c>
      <c r="O92" s="112" t="s">
        <v>377</v>
      </c>
      <c r="P92" s="112" t="s">
        <v>462</v>
      </c>
      <c r="Q92" s="112" t="s">
        <v>1687</v>
      </c>
      <c r="R92" s="112">
        <v>3537.7439999999997</v>
      </c>
      <c r="S92" s="112">
        <v>4</v>
      </c>
      <c r="T92" s="112">
        <v>0.4</v>
      </c>
      <c r="U92" s="112">
        <v>-294.89600000000019</v>
      </c>
    </row>
    <row r="93" spans="1:21">
      <c r="A93" s="20" t="str">
        <f t="shared" si="2"/>
        <v>202105</v>
      </c>
      <c r="B93" s="20" t="str">
        <f t="shared" si="3"/>
        <v>202120</v>
      </c>
      <c r="C93" s="112" t="s">
        <v>1688</v>
      </c>
      <c r="D93" s="113">
        <v>44330</v>
      </c>
      <c r="E93" s="113">
        <v>44332</v>
      </c>
      <c r="F93" s="112" t="s">
        <v>402</v>
      </c>
      <c r="G93" s="112" t="s">
        <v>1689</v>
      </c>
      <c r="H93" s="112" t="s">
        <v>1690</v>
      </c>
      <c r="I93" s="112" t="s">
        <v>349</v>
      </c>
      <c r="J93" s="112" t="s">
        <v>464</v>
      </c>
      <c r="K93" s="112" t="s">
        <v>465</v>
      </c>
      <c r="L93" s="112" t="s">
        <v>339</v>
      </c>
      <c r="M93" s="112" t="s">
        <v>386</v>
      </c>
      <c r="N93" s="112" t="s">
        <v>476</v>
      </c>
      <c r="O93" s="112" t="s">
        <v>342</v>
      </c>
      <c r="P93" s="112" t="s">
        <v>455</v>
      </c>
      <c r="Q93" s="112" t="s">
        <v>477</v>
      </c>
      <c r="R93" s="112">
        <v>26.655999999999999</v>
      </c>
      <c r="S93" s="112">
        <v>2</v>
      </c>
      <c r="T93" s="112">
        <v>0.8</v>
      </c>
      <c r="U93" s="112">
        <v>-81.424000000000021</v>
      </c>
    </row>
    <row r="94" spans="1:21">
      <c r="A94" s="20" t="str">
        <f t="shared" si="2"/>
        <v>202107</v>
      </c>
      <c r="B94" s="20" t="str">
        <f t="shared" si="3"/>
        <v>202127</v>
      </c>
      <c r="C94" s="112" t="s">
        <v>1691</v>
      </c>
      <c r="D94" s="113">
        <v>44378</v>
      </c>
      <c r="E94" s="113">
        <v>44380</v>
      </c>
      <c r="F94" s="112" t="s">
        <v>333</v>
      </c>
      <c r="G94" s="112" t="s">
        <v>1692</v>
      </c>
      <c r="H94" s="112" t="s">
        <v>1693</v>
      </c>
      <c r="I94" s="112" t="s">
        <v>349</v>
      </c>
      <c r="J94" s="112" t="s">
        <v>541</v>
      </c>
      <c r="K94" s="112" t="s">
        <v>541</v>
      </c>
      <c r="L94" s="112" t="s">
        <v>339</v>
      </c>
      <c r="M94" s="112" t="s">
        <v>439</v>
      </c>
      <c r="N94" s="112" t="s">
        <v>1694</v>
      </c>
      <c r="O94" s="112" t="s">
        <v>342</v>
      </c>
      <c r="P94" s="112" t="s">
        <v>455</v>
      </c>
      <c r="Q94" s="112" t="s">
        <v>1695</v>
      </c>
      <c r="R94" s="112">
        <v>353.35999999999996</v>
      </c>
      <c r="S94" s="112">
        <v>4</v>
      </c>
      <c r="T94" s="112">
        <v>0</v>
      </c>
      <c r="U94" s="112">
        <v>70.56</v>
      </c>
    </row>
    <row r="95" spans="1:21">
      <c r="A95" s="20" t="str">
        <f t="shared" si="2"/>
        <v>202106</v>
      </c>
      <c r="B95" s="20" t="str">
        <f t="shared" si="3"/>
        <v>202124</v>
      </c>
      <c r="C95" s="112" t="s">
        <v>1701</v>
      </c>
      <c r="D95" s="113">
        <v>44357</v>
      </c>
      <c r="E95" s="113">
        <v>44359</v>
      </c>
      <c r="F95" s="112" t="s">
        <v>333</v>
      </c>
      <c r="G95" s="112" t="s">
        <v>1702</v>
      </c>
      <c r="H95" s="112" t="s">
        <v>1703</v>
      </c>
      <c r="I95" s="112" t="s">
        <v>336</v>
      </c>
      <c r="J95" s="112" t="s">
        <v>1704</v>
      </c>
      <c r="K95" s="112" t="s">
        <v>541</v>
      </c>
      <c r="L95" s="112" t="s">
        <v>339</v>
      </c>
      <c r="M95" s="112" t="s">
        <v>439</v>
      </c>
      <c r="N95" s="112" t="s">
        <v>1519</v>
      </c>
      <c r="O95" s="112" t="s">
        <v>372</v>
      </c>
      <c r="P95" s="112" t="s">
        <v>394</v>
      </c>
      <c r="Q95" s="112" t="s">
        <v>1520</v>
      </c>
      <c r="R95" s="112">
        <v>4452.42</v>
      </c>
      <c r="S95" s="112">
        <v>3</v>
      </c>
      <c r="T95" s="112">
        <v>0</v>
      </c>
      <c r="U95" s="112">
        <v>1246.56</v>
      </c>
    </row>
    <row r="96" spans="1:21">
      <c r="A96" s="20" t="str">
        <f t="shared" si="2"/>
        <v>202106</v>
      </c>
      <c r="B96" s="20" t="str">
        <f t="shared" si="3"/>
        <v>202124</v>
      </c>
      <c r="C96" s="112" t="s">
        <v>1701</v>
      </c>
      <c r="D96" s="113">
        <v>44357</v>
      </c>
      <c r="E96" s="113">
        <v>44359</v>
      </c>
      <c r="F96" s="112" t="s">
        <v>333</v>
      </c>
      <c r="G96" s="112" t="s">
        <v>1702</v>
      </c>
      <c r="H96" s="112" t="s">
        <v>1703</v>
      </c>
      <c r="I96" s="112" t="s">
        <v>336</v>
      </c>
      <c r="J96" s="112" t="s">
        <v>1704</v>
      </c>
      <c r="K96" s="112" t="s">
        <v>541</v>
      </c>
      <c r="L96" s="112" t="s">
        <v>339</v>
      </c>
      <c r="M96" s="112" t="s">
        <v>439</v>
      </c>
      <c r="N96" s="112" t="s">
        <v>1705</v>
      </c>
      <c r="O96" s="112" t="s">
        <v>342</v>
      </c>
      <c r="P96" s="112" t="s">
        <v>343</v>
      </c>
      <c r="Q96" s="112" t="s">
        <v>1706</v>
      </c>
      <c r="R96" s="112">
        <v>356.15999999999997</v>
      </c>
      <c r="S96" s="112">
        <v>3</v>
      </c>
      <c r="T96" s="112">
        <v>0</v>
      </c>
      <c r="U96" s="112">
        <v>39.06</v>
      </c>
    </row>
    <row r="97" spans="1:21">
      <c r="A97" s="20" t="str">
        <f t="shared" si="2"/>
        <v>202106</v>
      </c>
      <c r="B97" s="20" t="str">
        <f t="shared" si="3"/>
        <v>202124</v>
      </c>
      <c r="C97" s="112" t="s">
        <v>1701</v>
      </c>
      <c r="D97" s="113">
        <v>44357</v>
      </c>
      <c r="E97" s="113">
        <v>44359</v>
      </c>
      <c r="F97" s="112" t="s">
        <v>333</v>
      </c>
      <c r="G97" s="112" t="s">
        <v>1702</v>
      </c>
      <c r="H97" s="112" t="s">
        <v>1703</v>
      </c>
      <c r="I97" s="112" t="s">
        <v>336</v>
      </c>
      <c r="J97" s="112" t="s">
        <v>1704</v>
      </c>
      <c r="K97" s="112" t="s">
        <v>541</v>
      </c>
      <c r="L97" s="112" t="s">
        <v>339</v>
      </c>
      <c r="M97" s="112" t="s">
        <v>439</v>
      </c>
      <c r="N97" s="112" t="s">
        <v>1164</v>
      </c>
      <c r="O97" s="112" t="s">
        <v>342</v>
      </c>
      <c r="P97" s="112" t="s">
        <v>357</v>
      </c>
      <c r="Q97" s="112" t="s">
        <v>1165</v>
      </c>
      <c r="R97" s="112">
        <v>214.61999999999998</v>
      </c>
      <c r="S97" s="112">
        <v>3</v>
      </c>
      <c r="T97" s="112">
        <v>0</v>
      </c>
      <c r="U97" s="112">
        <v>53.34</v>
      </c>
    </row>
    <row r="98" spans="1:21">
      <c r="A98" s="20" t="str">
        <f t="shared" si="2"/>
        <v>202106</v>
      </c>
      <c r="B98" s="20" t="str">
        <f t="shared" si="3"/>
        <v>202124</v>
      </c>
      <c r="C98" s="112" t="s">
        <v>1701</v>
      </c>
      <c r="D98" s="113">
        <v>44357</v>
      </c>
      <c r="E98" s="113">
        <v>44359</v>
      </c>
      <c r="F98" s="112" t="s">
        <v>333</v>
      </c>
      <c r="G98" s="112" t="s">
        <v>1702</v>
      </c>
      <c r="H98" s="112" t="s">
        <v>1703</v>
      </c>
      <c r="I98" s="112" t="s">
        <v>336</v>
      </c>
      <c r="J98" s="112" t="s">
        <v>1704</v>
      </c>
      <c r="K98" s="112" t="s">
        <v>541</v>
      </c>
      <c r="L98" s="112" t="s">
        <v>339</v>
      </c>
      <c r="M98" s="112" t="s">
        <v>439</v>
      </c>
      <c r="N98" s="112" t="s">
        <v>1707</v>
      </c>
      <c r="O98" s="112" t="s">
        <v>342</v>
      </c>
      <c r="P98" s="112" t="s">
        <v>455</v>
      </c>
      <c r="Q98" s="112" t="s">
        <v>1708</v>
      </c>
      <c r="R98" s="112">
        <v>1590.96</v>
      </c>
      <c r="S98" s="112">
        <v>6</v>
      </c>
      <c r="T98" s="112">
        <v>0</v>
      </c>
      <c r="U98" s="112">
        <v>493.08000000000004</v>
      </c>
    </row>
    <row r="99" spans="1:21">
      <c r="A99" s="20" t="str">
        <f t="shared" si="2"/>
        <v>202106</v>
      </c>
      <c r="B99" s="20" t="str">
        <f t="shared" si="3"/>
        <v>202124</v>
      </c>
      <c r="C99" s="112" t="s">
        <v>1701</v>
      </c>
      <c r="D99" s="113">
        <v>44357</v>
      </c>
      <c r="E99" s="113">
        <v>44359</v>
      </c>
      <c r="F99" s="112" t="s">
        <v>333</v>
      </c>
      <c r="G99" s="112" t="s">
        <v>1702</v>
      </c>
      <c r="H99" s="112" t="s">
        <v>1703</v>
      </c>
      <c r="I99" s="112" t="s">
        <v>336</v>
      </c>
      <c r="J99" s="112" t="s">
        <v>1704</v>
      </c>
      <c r="K99" s="112" t="s">
        <v>541</v>
      </c>
      <c r="L99" s="112" t="s">
        <v>339</v>
      </c>
      <c r="M99" s="112" t="s">
        <v>439</v>
      </c>
      <c r="N99" s="112" t="s">
        <v>1709</v>
      </c>
      <c r="O99" s="112" t="s">
        <v>342</v>
      </c>
      <c r="P99" s="112" t="s">
        <v>354</v>
      </c>
      <c r="Q99" s="112" t="s">
        <v>1710</v>
      </c>
      <c r="R99" s="112">
        <v>1034.8800000000001</v>
      </c>
      <c r="S99" s="112">
        <v>6</v>
      </c>
      <c r="T99" s="112">
        <v>0</v>
      </c>
      <c r="U99" s="112">
        <v>165.48</v>
      </c>
    </row>
    <row r="100" spans="1:21">
      <c r="A100" s="20" t="str">
        <f t="shared" si="2"/>
        <v>202102</v>
      </c>
      <c r="B100" s="20" t="str">
        <f t="shared" si="3"/>
        <v>202108</v>
      </c>
      <c r="C100" s="112" t="s">
        <v>1716</v>
      </c>
      <c r="D100" s="113">
        <v>44246</v>
      </c>
      <c r="E100" s="113">
        <v>44250</v>
      </c>
      <c r="F100" s="112" t="s">
        <v>346</v>
      </c>
      <c r="G100" s="112" t="s">
        <v>1717</v>
      </c>
      <c r="H100" s="112" t="s">
        <v>1718</v>
      </c>
      <c r="I100" s="112" t="s">
        <v>336</v>
      </c>
      <c r="J100" s="112" t="s">
        <v>1719</v>
      </c>
      <c r="K100" s="112" t="s">
        <v>391</v>
      </c>
      <c r="L100" s="112" t="s">
        <v>339</v>
      </c>
      <c r="M100" s="112" t="s">
        <v>392</v>
      </c>
      <c r="N100" s="112" t="s">
        <v>1720</v>
      </c>
      <c r="O100" s="112" t="s">
        <v>372</v>
      </c>
      <c r="P100" s="112" t="s">
        <v>400</v>
      </c>
      <c r="Q100" s="112" t="s">
        <v>1721</v>
      </c>
      <c r="R100" s="112">
        <v>849.66</v>
      </c>
      <c r="S100" s="112">
        <v>1</v>
      </c>
      <c r="T100" s="112">
        <v>0</v>
      </c>
      <c r="U100" s="112">
        <v>390.74</v>
      </c>
    </row>
    <row r="101" spans="1:21">
      <c r="A101" s="20" t="str">
        <f t="shared" si="2"/>
        <v>202102</v>
      </c>
      <c r="B101" s="20" t="str">
        <f t="shared" si="3"/>
        <v>202108</v>
      </c>
      <c r="C101" s="112" t="s">
        <v>1716</v>
      </c>
      <c r="D101" s="113">
        <v>44246</v>
      </c>
      <c r="E101" s="113">
        <v>44250</v>
      </c>
      <c r="F101" s="112" t="s">
        <v>346</v>
      </c>
      <c r="G101" s="112" t="s">
        <v>1717</v>
      </c>
      <c r="H101" s="112" t="s">
        <v>1718</v>
      </c>
      <c r="I101" s="112" t="s">
        <v>336</v>
      </c>
      <c r="J101" s="112" t="s">
        <v>1719</v>
      </c>
      <c r="K101" s="112" t="s">
        <v>391</v>
      </c>
      <c r="L101" s="112" t="s">
        <v>339</v>
      </c>
      <c r="M101" s="112" t="s">
        <v>392</v>
      </c>
      <c r="N101" s="112" t="s">
        <v>797</v>
      </c>
      <c r="O101" s="112" t="s">
        <v>372</v>
      </c>
      <c r="P101" s="112" t="s">
        <v>373</v>
      </c>
      <c r="Q101" s="112" t="s">
        <v>798</v>
      </c>
      <c r="R101" s="112">
        <v>2913.96</v>
      </c>
      <c r="S101" s="112">
        <v>2</v>
      </c>
      <c r="T101" s="112">
        <v>0</v>
      </c>
      <c r="U101" s="112">
        <v>116.48</v>
      </c>
    </row>
    <row r="102" spans="1:21">
      <c r="A102" s="20" t="str">
        <f t="shared" si="2"/>
        <v>202102</v>
      </c>
      <c r="B102" s="20" t="str">
        <f t="shared" si="3"/>
        <v>202108</v>
      </c>
      <c r="C102" s="112" t="s">
        <v>1716</v>
      </c>
      <c r="D102" s="113">
        <v>44246</v>
      </c>
      <c r="E102" s="113">
        <v>44250</v>
      </c>
      <c r="F102" s="112" t="s">
        <v>346</v>
      </c>
      <c r="G102" s="112" t="s">
        <v>1717</v>
      </c>
      <c r="H102" s="112" t="s">
        <v>1718</v>
      </c>
      <c r="I102" s="112" t="s">
        <v>336</v>
      </c>
      <c r="J102" s="112" t="s">
        <v>1719</v>
      </c>
      <c r="K102" s="112" t="s">
        <v>391</v>
      </c>
      <c r="L102" s="112" t="s">
        <v>339</v>
      </c>
      <c r="M102" s="112" t="s">
        <v>392</v>
      </c>
      <c r="N102" s="112" t="s">
        <v>1722</v>
      </c>
      <c r="O102" s="112" t="s">
        <v>377</v>
      </c>
      <c r="P102" s="112" t="s">
        <v>425</v>
      </c>
      <c r="Q102" s="112" t="s">
        <v>1723</v>
      </c>
      <c r="R102" s="112">
        <v>5527.2000000000007</v>
      </c>
      <c r="S102" s="112">
        <v>7</v>
      </c>
      <c r="T102" s="112">
        <v>0</v>
      </c>
      <c r="U102" s="112">
        <v>2320.64</v>
      </c>
    </row>
    <row r="103" spans="1:21">
      <c r="A103" s="20" t="str">
        <f t="shared" si="2"/>
        <v>202101</v>
      </c>
      <c r="B103" s="20" t="str">
        <f t="shared" si="3"/>
        <v>202104</v>
      </c>
      <c r="C103" s="112" t="s">
        <v>1740</v>
      </c>
      <c r="D103" s="113">
        <v>44217</v>
      </c>
      <c r="E103" s="113">
        <v>44221</v>
      </c>
      <c r="F103" s="112" t="s">
        <v>346</v>
      </c>
      <c r="G103" s="112" t="s">
        <v>1741</v>
      </c>
      <c r="H103" s="112" t="s">
        <v>1742</v>
      </c>
      <c r="I103" s="112" t="s">
        <v>336</v>
      </c>
      <c r="J103" s="112" t="s">
        <v>789</v>
      </c>
      <c r="K103" s="112" t="s">
        <v>790</v>
      </c>
      <c r="L103" s="112" t="s">
        <v>339</v>
      </c>
      <c r="M103" s="112" t="s">
        <v>439</v>
      </c>
      <c r="N103" s="112" t="s">
        <v>1743</v>
      </c>
      <c r="O103" s="112" t="s">
        <v>342</v>
      </c>
      <c r="P103" s="112" t="s">
        <v>440</v>
      </c>
      <c r="Q103" s="112" t="s">
        <v>1744</v>
      </c>
      <c r="R103" s="112">
        <v>6668.9</v>
      </c>
      <c r="S103" s="112">
        <v>7</v>
      </c>
      <c r="T103" s="112">
        <v>0</v>
      </c>
      <c r="U103" s="112">
        <v>3333.96</v>
      </c>
    </row>
    <row r="104" spans="1:21">
      <c r="A104" s="20" t="str">
        <f t="shared" si="2"/>
        <v>202101</v>
      </c>
      <c r="B104" s="20" t="str">
        <f t="shared" si="3"/>
        <v>202104</v>
      </c>
      <c r="C104" s="112" t="s">
        <v>1740</v>
      </c>
      <c r="D104" s="113">
        <v>44217</v>
      </c>
      <c r="E104" s="113">
        <v>44221</v>
      </c>
      <c r="F104" s="112" t="s">
        <v>346</v>
      </c>
      <c r="G104" s="112" t="s">
        <v>1741</v>
      </c>
      <c r="H104" s="112" t="s">
        <v>1742</v>
      </c>
      <c r="I104" s="112" t="s">
        <v>336</v>
      </c>
      <c r="J104" s="112" t="s">
        <v>789</v>
      </c>
      <c r="K104" s="112" t="s">
        <v>790</v>
      </c>
      <c r="L104" s="112" t="s">
        <v>339</v>
      </c>
      <c r="M104" s="112" t="s">
        <v>439</v>
      </c>
      <c r="N104" s="112" t="s">
        <v>1745</v>
      </c>
      <c r="O104" s="112" t="s">
        <v>377</v>
      </c>
      <c r="P104" s="112" t="s">
        <v>378</v>
      </c>
      <c r="Q104" s="112" t="s">
        <v>1746</v>
      </c>
      <c r="R104" s="112">
        <v>2268.42</v>
      </c>
      <c r="S104" s="112">
        <v>3</v>
      </c>
      <c r="T104" s="112">
        <v>0</v>
      </c>
      <c r="U104" s="112">
        <v>430.91999999999996</v>
      </c>
    </row>
    <row r="105" spans="1:21">
      <c r="A105" s="20" t="str">
        <f t="shared" si="2"/>
        <v>202101</v>
      </c>
      <c r="B105" s="20" t="str">
        <f t="shared" si="3"/>
        <v>202104</v>
      </c>
      <c r="C105" s="112" t="s">
        <v>1740</v>
      </c>
      <c r="D105" s="113">
        <v>44217</v>
      </c>
      <c r="E105" s="113">
        <v>44221</v>
      </c>
      <c r="F105" s="112" t="s">
        <v>346</v>
      </c>
      <c r="G105" s="112" t="s">
        <v>1741</v>
      </c>
      <c r="H105" s="112" t="s">
        <v>1742</v>
      </c>
      <c r="I105" s="112" t="s">
        <v>336</v>
      </c>
      <c r="J105" s="112" t="s">
        <v>789</v>
      </c>
      <c r="K105" s="112" t="s">
        <v>790</v>
      </c>
      <c r="L105" s="112" t="s">
        <v>339</v>
      </c>
      <c r="M105" s="112" t="s">
        <v>439</v>
      </c>
      <c r="N105" s="112" t="s">
        <v>829</v>
      </c>
      <c r="O105" s="112" t="s">
        <v>342</v>
      </c>
      <c r="P105" s="112" t="s">
        <v>455</v>
      </c>
      <c r="Q105" s="112" t="s">
        <v>830</v>
      </c>
      <c r="R105" s="112">
        <v>406.00000000000011</v>
      </c>
      <c r="S105" s="112">
        <v>5</v>
      </c>
      <c r="T105" s="112">
        <v>0</v>
      </c>
      <c r="U105" s="112">
        <v>125.30000000000001</v>
      </c>
    </row>
    <row r="106" spans="1:21">
      <c r="A106" s="20" t="str">
        <f t="shared" si="2"/>
        <v>202102</v>
      </c>
      <c r="B106" s="20" t="str">
        <f t="shared" si="3"/>
        <v>202106</v>
      </c>
      <c r="C106" s="112" t="s">
        <v>1757</v>
      </c>
      <c r="D106" s="113">
        <v>44232</v>
      </c>
      <c r="E106" s="113">
        <v>44237</v>
      </c>
      <c r="F106" s="112" t="s">
        <v>346</v>
      </c>
      <c r="G106" s="112" t="s">
        <v>828</v>
      </c>
      <c r="H106" s="112" t="s">
        <v>553</v>
      </c>
      <c r="I106" s="112" t="s">
        <v>349</v>
      </c>
      <c r="J106" s="112" t="s">
        <v>1758</v>
      </c>
      <c r="K106" s="112" t="s">
        <v>338</v>
      </c>
      <c r="L106" s="112" t="s">
        <v>339</v>
      </c>
      <c r="M106" s="112" t="s">
        <v>340</v>
      </c>
      <c r="N106" s="112" t="s">
        <v>1759</v>
      </c>
      <c r="O106" s="112" t="s">
        <v>372</v>
      </c>
      <c r="P106" s="112" t="s">
        <v>400</v>
      </c>
      <c r="Q106" s="112" t="s">
        <v>1760</v>
      </c>
      <c r="R106" s="112">
        <v>780.86400000000003</v>
      </c>
      <c r="S106" s="112">
        <v>2</v>
      </c>
      <c r="T106" s="112">
        <v>0.4</v>
      </c>
      <c r="U106" s="112">
        <v>-299.37599999999998</v>
      </c>
    </row>
    <row r="107" spans="1:21">
      <c r="A107" s="20" t="str">
        <f t="shared" si="2"/>
        <v>202106</v>
      </c>
      <c r="B107" s="20" t="str">
        <f t="shared" si="3"/>
        <v>202125</v>
      </c>
      <c r="C107" s="112" t="s">
        <v>1761</v>
      </c>
      <c r="D107" s="113">
        <v>44362</v>
      </c>
      <c r="E107" s="113">
        <v>44364</v>
      </c>
      <c r="F107" s="112" t="s">
        <v>402</v>
      </c>
      <c r="G107" s="112" t="s">
        <v>717</v>
      </c>
      <c r="H107" s="112" t="s">
        <v>718</v>
      </c>
      <c r="I107" s="112" t="s">
        <v>336</v>
      </c>
      <c r="J107" s="112" t="s">
        <v>1762</v>
      </c>
      <c r="K107" s="112" t="s">
        <v>535</v>
      </c>
      <c r="L107" s="112" t="s">
        <v>339</v>
      </c>
      <c r="M107" s="112" t="s">
        <v>368</v>
      </c>
      <c r="N107" s="112" t="s">
        <v>1763</v>
      </c>
      <c r="O107" s="112" t="s">
        <v>342</v>
      </c>
      <c r="P107" s="112" t="s">
        <v>354</v>
      </c>
      <c r="Q107" s="112" t="s">
        <v>1764</v>
      </c>
      <c r="R107" s="112">
        <v>1292.6200000000001</v>
      </c>
      <c r="S107" s="112">
        <v>7</v>
      </c>
      <c r="T107" s="112">
        <v>0</v>
      </c>
      <c r="U107" s="112">
        <v>38.22</v>
      </c>
    </row>
    <row r="108" spans="1:21">
      <c r="A108" s="20" t="str">
        <f t="shared" si="2"/>
        <v>202106</v>
      </c>
      <c r="B108" s="20" t="str">
        <f t="shared" si="3"/>
        <v>202125</v>
      </c>
      <c r="C108" s="112" t="s">
        <v>1761</v>
      </c>
      <c r="D108" s="113">
        <v>44362</v>
      </c>
      <c r="E108" s="113">
        <v>44364</v>
      </c>
      <c r="F108" s="112" t="s">
        <v>402</v>
      </c>
      <c r="G108" s="112" t="s">
        <v>717</v>
      </c>
      <c r="H108" s="112" t="s">
        <v>718</v>
      </c>
      <c r="I108" s="112" t="s">
        <v>336</v>
      </c>
      <c r="J108" s="112" t="s">
        <v>1762</v>
      </c>
      <c r="K108" s="112" t="s">
        <v>535</v>
      </c>
      <c r="L108" s="112" t="s">
        <v>339</v>
      </c>
      <c r="M108" s="112" t="s">
        <v>368</v>
      </c>
      <c r="N108" s="112" t="s">
        <v>1023</v>
      </c>
      <c r="O108" s="112" t="s">
        <v>372</v>
      </c>
      <c r="P108" s="112" t="s">
        <v>394</v>
      </c>
      <c r="Q108" s="112" t="s">
        <v>1024</v>
      </c>
      <c r="R108" s="112">
        <v>2986.48</v>
      </c>
      <c r="S108" s="112">
        <v>2</v>
      </c>
      <c r="T108" s="112">
        <v>0</v>
      </c>
      <c r="U108" s="112">
        <v>1254.1199999999999</v>
      </c>
    </row>
    <row r="109" spans="1:21">
      <c r="A109" s="20" t="str">
        <f t="shared" si="2"/>
        <v>202106</v>
      </c>
      <c r="B109" s="20" t="str">
        <f t="shared" si="3"/>
        <v>202125</v>
      </c>
      <c r="C109" s="112" t="s">
        <v>1761</v>
      </c>
      <c r="D109" s="113">
        <v>44362</v>
      </c>
      <c r="E109" s="113">
        <v>44364</v>
      </c>
      <c r="F109" s="112" t="s">
        <v>402</v>
      </c>
      <c r="G109" s="112" t="s">
        <v>717</v>
      </c>
      <c r="H109" s="112" t="s">
        <v>718</v>
      </c>
      <c r="I109" s="112" t="s">
        <v>336</v>
      </c>
      <c r="J109" s="112" t="s">
        <v>1762</v>
      </c>
      <c r="K109" s="112" t="s">
        <v>535</v>
      </c>
      <c r="L109" s="112" t="s">
        <v>339</v>
      </c>
      <c r="M109" s="112" t="s">
        <v>368</v>
      </c>
      <c r="N109" s="112" t="s">
        <v>1765</v>
      </c>
      <c r="O109" s="112" t="s">
        <v>377</v>
      </c>
      <c r="P109" s="112" t="s">
        <v>425</v>
      </c>
      <c r="Q109" s="112" t="s">
        <v>1766</v>
      </c>
      <c r="R109" s="112">
        <v>5575.3600000000006</v>
      </c>
      <c r="S109" s="112">
        <v>8</v>
      </c>
      <c r="T109" s="112">
        <v>0</v>
      </c>
      <c r="U109" s="112">
        <v>1505.28</v>
      </c>
    </row>
    <row r="110" spans="1:21">
      <c r="A110" s="20" t="str">
        <f t="shared" si="2"/>
        <v>202106</v>
      </c>
      <c r="B110" s="20" t="str">
        <f t="shared" si="3"/>
        <v>202125</v>
      </c>
      <c r="C110" s="112" t="s">
        <v>1761</v>
      </c>
      <c r="D110" s="113">
        <v>44362</v>
      </c>
      <c r="E110" s="113">
        <v>44364</v>
      </c>
      <c r="F110" s="112" t="s">
        <v>402</v>
      </c>
      <c r="G110" s="112" t="s">
        <v>717</v>
      </c>
      <c r="H110" s="112" t="s">
        <v>718</v>
      </c>
      <c r="I110" s="112" t="s">
        <v>336</v>
      </c>
      <c r="J110" s="112" t="s">
        <v>1762</v>
      </c>
      <c r="K110" s="112" t="s">
        <v>535</v>
      </c>
      <c r="L110" s="112" t="s">
        <v>339</v>
      </c>
      <c r="M110" s="112" t="s">
        <v>368</v>
      </c>
      <c r="N110" s="112" t="s">
        <v>1767</v>
      </c>
      <c r="O110" s="112" t="s">
        <v>377</v>
      </c>
      <c r="P110" s="112" t="s">
        <v>425</v>
      </c>
      <c r="Q110" s="112" t="s">
        <v>1768</v>
      </c>
      <c r="R110" s="112">
        <v>2303.84</v>
      </c>
      <c r="S110" s="112">
        <v>4</v>
      </c>
      <c r="T110" s="112">
        <v>0</v>
      </c>
      <c r="U110" s="112">
        <v>414.40000000000003</v>
      </c>
    </row>
    <row r="111" spans="1:21">
      <c r="A111" s="20" t="str">
        <f t="shared" si="2"/>
        <v>202106</v>
      </c>
      <c r="B111" s="20" t="str">
        <f t="shared" si="3"/>
        <v>202125</v>
      </c>
      <c r="C111" s="112" t="s">
        <v>1761</v>
      </c>
      <c r="D111" s="113">
        <v>44362</v>
      </c>
      <c r="E111" s="113">
        <v>44364</v>
      </c>
      <c r="F111" s="112" t="s">
        <v>402</v>
      </c>
      <c r="G111" s="112" t="s">
        <v>717</v>
      </c>
      <c r="H111" s="112" t="s">
        <v>718</v>
      </c>
      <c r="I111" s="112" t="s">
        <v>336</v>
      </c>
      <c r="J111" s="112" t="s">
        <v>1762</v>
      </c>
      <c r="K111" s="112" t="s">
        <v>535</v>
      </c>
      <c r="L111" s="112" t="s">
        <v>339</v>
      </c>
      <c r="M111" s="112" t="s">
        <v>368</v>
      </c>
      <c r="N111" s="112" t="s">
        <v>1398</v>
      </c>
      <c r="O111" s="112" t="s">
        <v>342</v>
      </c>
      <c r="P111" s="112" t="s">
        <v>381</v>
      </c>
      <c r="Q111" s="112" t="s">
        <v>1399</v>
      </c>
      <c r="R111" s="112">
        <v>450.80000000000007</v>
      </c>
      <c r="S111" s="112">
        <v>7</v>
      </c>
      <c r="T111" s="112">
        <v>0</v>
      </c>
      <c r="U111" s="112">
        <v>215.60000000000002</v>
      </c>
    </row>
    <row r="112" spans="1:21">
      <c r="A112" s="20" t="str">
        <f t="shared" si="2"/>
        <v>202106</v>
      </c>
      <c r="B112" s="20" t="str">
        <f t="shared" si="3"/>
        <v>202125</v>
      </c>
      <c r="C112" s="112" t="s">
        <v>1761</v>
      </c>
      <c r="D112" s="113">
        <v>44362</v>
      </c>
      <c r="E112" s="113">
        <v>44364</v>
      </c>
      <c r="F112" s="112" t="s">
        <v>402</v>
      </c>
      <c r="G112" s="112" t="s">
        <v>717</v>
      </c>
      <c r="H112" s="112" t="s">
        <v>718</v>
      </c>
      <c r="I112" s="112" t="s">
        <v>336</v>
      </c>
      <c r="J112" s="112" t="s">
        <v>1762</v>
      </c>
      <c r="K112" s="112" t="s">
        <v>535</v>
      </c>
      <c r="L112" s="112" t="s">
        <v>339</v>
      </c>
      <c r="M112" s="112" t="s">
        <v>368</v>
      </c>
      <c r="N112" s="112" t="s">
        <v>1769</v>
      </c>
      <c r="O112" s="112" t="s">
        <v>342</v>
      </c>
      <c r="P112" s="112" t="s">
        <v>455</v>
      </c>
      <c r="Q112" s="112" t="s">
        <v>1770</v>
      </c>
      <c r="R112" s="112">
        <v>133.72800000000001</v>
      </c>
      <c r="S112" s="112">
        <v>3</v>
      </c>
      <c r="T112" s="112">
        <v>0.2</v>
      </c>
      <c r="U112" s="112">
        <v>16.548000000000002</v>
      </c>
    </row>
    <row r="113" spans="1:21">
      <c r="A113" s="20" t="str">
        <f t="shared" si="2"/>
        <v>202106</v>
      </c>
      <c r="B113" s="20" t="str">
        <f t="shared" si="3"/>
        <v>202125</v>
      </c>
      <c r="C113" s="112" t="s">
        <v>1761</v>
      </c>
      <c r="D113" s="113">
        <v>44362</v>
      </c>
      <c r="E113" s="113">
        <v>44364</v>
      </c>
      <c r="F113" s="112" t="s">
        <v>402</v>
      </c>
      <c r="G113" s="112" t="s">
        <v>717</v>
      </c>
      <c r="H113" s="112" t="s">
        <v>718</v>
      </c>
      <c r="I113" s="112" t="s">
        <v>336</v>
      </c>
      <c r="J113" s="112" t="s">
        <v>1762</v>
      </c>
      <c r="K113" s="112" t="s">
        <v>535</v>
      </c>
      <c r="L113" s="112" t="s">
        <v>339</v>
      </c>
      <c r="M113" s="112" t="s">
        <v>368</v>
      </c>
      <c r="N113" s="112" t="s">
        <v>1771</v>
      </c>
      <c r="O113" s="112" t="s">
        <v>372</v>
      </c>
      <c r="P113" s="112" t="s">
        <v>373</v>
      </c>
      <c r="Q113" s="112" t="s">
        <v>1772</v>
      </c>
      <c r="R113" s="112">
        <v>745.92000000000007</v>
      </c>
      <c r="S113" s="112">
        <v>4</v>
      </c>
      <c r="T113" s="112">
        <v>0</v>
      </c>
      <c r="U113" s="112">
        <v>253.11999999999998</v>
      </c>
    </row>
    <row r="114" spans="1:21">
      <c r="A114" s="20" t="str">
        <f t="shared" si="2"/>
        <v>202106</v>
      </c>
      <c r="B114" s="20" t="str">
        <f t="shared" si="3"/>
        <v>202125</v>
      </c>
      <c r="C114" s="112" t="s">
        <v>1776</v>
      </c>
      <c r="D114" s="113">
        <v>44365</v>
      </c>
      <c r="E114" s="113">
        <v>44369</v>
      </c>
      <c r="F114" s="112" t="s">
        <v>346</v>
      </c>
      <c r="G114" s="112" t="s">
        <v>1777</v>
      </c>
      <c r="H114" s="112" t="s">
        <v>1778</v>
      </c>
      <c r="I114" s="112" t="s">
        <v>349</v>
      </c>
      <c r="J114" s="112" t="s">
        <v>855</v>
      </c>
      <c r="K114" s="112" t="s">
        <v>823</v>
      </c>
      <c r="L114" s="112" t="s">
        <v>339</v>
      </c>
      <c r="M114" s="112" t="s">
        <v>439</v>
      </c>
      <c r="N114" s="112" t="s">
        <v>1779</v>
      </c>
      <c r="O114" s="112" t="s">
        <v>342</v>
      </c>
      <c r="P114" s="112" t="s">
        <v>354</v>
      </c>
      <c r="Q114" s="112" t="s">
        <v>1780</v>
      </c>
      <c r="R114" s="112">
        <v>240.79999999999998</v>
      </c>
      <c r="S114" s="112">
        <v>2</v>
      </c>
      <c r="T114" s="112">
        <v>0</v>
      </c>
      <c r="U114" s="112">
        <v>43.120000000000005</v>
      </c>
    </row>
    <row r="115" spans="1:21">
      <c r="A115" s="20" t="str">
        <f t="shared" si="2"/>
        <v>202105</v>
      </c>
      <c r="B115" s="20" t="str">
        <f t="shared" si="3"/>
        <v>202120</v>
      </c>
      <c r="C115" s="112" t="s">
        <v>1792</v>
      </c>
      <c r="D115" s="113">
        <v>44327</v>
      </c>
      <c r="E115" s="113">
        <v>44332</v>
      </c>
      <c r="F115" s="112" t="s">
        <v>333</v>
      </c>
      <c r="G115" s="112" t="s">
        <v>1793</v>
      </c>
      <c r="H115" s="112" t="s">
        <v>1794</v>
      </c>
      <c r="I115" s="112" t="s">
        <v>384</v>
      </c>
      <c r="J115" s="112" t="s">
        <v>1699</v>
      </c>
      <c r="K115" s="112" t="s">
        <v>438</v>
      </c>
      <c r="L115" s="112" t="s">
        <v>339</v>
      </c>
      <c r="M115" s="112" t="s">
        <v>439</v>
      </c>
      <c r="N115" s="112" t="s">
        <v>1795</v>
      </c>
      <c r="O115" s="112" t="s">
        <v>342</v>
      </c>
      <c r="P115" s="112" t="s">
        <v>455</v>
      </c>
      <c r="Q115" s="112" t="s">
        <v>1796</v>
      </c>
      <c r="R115" s="112">
        <v>267.95999999999998</v>
      </c>
      <c r="S115" s="112">
        <v>3</v>
      </c>
      <c r="T115" s="112">
        <v>0</v>
      </c>
      <c r="U115" s="112">
        <v>2.52</v>
      </c>
    </row>
    <row r="116" spans="1:21">
      <c r="A116" s="20" t="str">
        <f t="shared" si="2"/>
        <v>202105</v>
      </c>
      <c r="B116" s="20" t="str">
        <f t="shared" si="3"/>
        <v>202120</v>
      </c>
      <c r="C116" s="112" t="s">
        <v>1792</v>
      </c>
      <c r="D116" s="113">
        <v>44327</v>
      </c>
      <c r="E116" s="113">
        <v>44332</v>
      </c>
      <c r="F116" s="112" t="s">
        <v>333</v>
      </c>
      <c r="G116" s="112" t="s">
        <v>1793</v>
      </c>
      <c r="H116" s="112" t="s">
        <v>1794</v>
      </c>
      <c r="I116" s="112" t="s">
        <v>384</v>
      </c>
      <c r="J116" s="112" t="s">
        <v>1699</v>
      </c>
      <c r="K116" s="112" t="s">
        <v>438</v>
      </c>
      <c r="L116" s="112" t="s">
        <v>339</v>
      </c>
      <c r="M116" s="112" t="s">
        <v>439</v>
      </c>
      <c r="N116" s="112" t="s">
        <v>1797</v>
      </c>
      <c r="O116" s="112" t="s">
        <v>342</v>
      </c>
      <c r="P116" s="112" t="s">
        <v>407</v>
      </c>
      <c r="Q116" s="112" t="s">
        <v>1798</v>
      </c>
      <c r="R116" s="112">
        <v>204.4</v>
      </c>
      <c r="S116" s="112">
        <v>4</v>
      </c>
      <c r="T116" s="112">
        <v>0</v>
      </c>
      <c r="U116" s="112">
        <v>3.9200000000000004</v>
      </c>
    </row>
    <row r="117" spans="1:21">
      <c r="A117" s="20" t="str">
        <f t="shared" si="2"/>
        <v>202103</v>
      </c>
      <c r="B117" s="20" t="str">
        <f t="shared" si="3"/>
        <v>202111</v>
      </c>
      <c r="C117" s="112" t="s">
        <v>1825</v>
      </c>
      <c r="D117" s="113">
        <v>44265</v>
      </c>
      <c r="E117" s="113">
        <v>44270</v>
      </c>
      <c r="F117" s="112" t="s">
        <v>346</v>
      </c>
      <c r="G117" s="112" t="s">
        <v>848</v>
      </c>
      <c r="H117" s="112" t="s">
        <v>849</v>
      </c>
      <c r="I117" s="112" t="s">
        <v>349</v>
      </c>
      <c r="J117" s="112" t="s">
        <v>1312</v>
      </c>
      <c r="K117" s="112" t="s">
        <v>790</v>
      </c>
      <c r="L117" s="112" t="s">
        <v>339</v>
      </c>
      <c r="M117" s="112" t="s">
        <v>439</v>
      </c>
      <c r="N117" s="112" t="s">
        <v>1826</v>
      </c>
      <c r="O117" s="112" t="s">
        <v>342</v>
      </c>
      <c r="P117" s="112" t="s">
        <v>354</v>
      </c>
      <c r="Q117" s="112" t="s">
        <v>1827</v>
      </c>
      <c r="R117" s="112">
        <v>1729.98</v>
      </c>
      <c r="S117" s="112">
        <v>9</v>
      </c>
      <c r="T117" s="112">
        <v>0</v>
      </c>
      <c r="U117" s="112">
        <v>622.44000000000005</v>
      </c>
    </row>
    <row r="118" spans="1:21">
      <c r="A118" s="20" t="str">
        <f t="shared" si="2"/>
        <v>202102</v>
      </c>
      <c r="B118" s="20" t="str">
        <f t="shared" si="3"/>
        <v>202108</v>
      </c>
      <c r="C118" s="112" t="s">
        <v>1001</v>
      </c>
      <c r="D118" s="113">
        <v>44241</v>
      </c>
      <c r="E118" s="113">
        <v>44245</v>
      </c>
      <c r="F118" s="112" t="s">
        <v>346</v>
      </c>
      <c r="G118" s="112" t="s">
        <v>1833</v>
      </c>
      <c r="H118" s="112" t="s">
        <v>1834</v>
      </c>
      <c r="I118" s="112" t="s">
        <v>336</v>
      </c>
      <c r="J118" s="112" t="s">
        <v>1835</v>
      </c>
      <c r="K118" s="112" t="s">
        <v>541</v>
      </c>
      <c r="L118" s="112" t="s">
        <v>339</v>
      </c>
      <c r="M118" s="112" t="s">
        <v>439</v>
      </c>
      <c r="N118" s="112" t="s">
        <v>928</v>
      </c>
      <c r="O118" s="112" t="s">
        <v>342</v>
      </c>
      <c r="P118" s="112" t="s">
        <v>369</v>
      </c>
      <c r="Q118" s="112" t="s">
        <v>929</v>
      </c>
      <c r="R118" s="112">
        <v>13264.300000000001</v>
      </c>
      <c r="S118" s="112">
        <v>5</v>
      </c>
      <c r="T118" s="112">
        <v>0</v>
      </c>
      <c r="U118" s="112">
        <v>1989.4</v>
      </c>
    </row>
    <row r="119" spans="1:21">
      <c r="A119" s="20" t="str">
        <f t="shared" si="2"/>
        <v>202106</v>
      </c>
      <c r="B119" s="20" t="str">
        <f t="shared" si="3"/>
        <v>202127</v>
      </c>
      <c r="C119" s="112" t="s">
        <v>1849</v>
      </c>
      <c r="D119" s="113">
        <v>44377</v>
      </c>
      <c r="E119" s="113">
        <v>44382</v>
      </c>
      <c r="F119" s="112" t="s">
        <v>346</v>
      </c>
      <c r="G119" s="112" t="s">
        <v>1330</v>
      </c>
      <c r="H119" s="112" t="s">
        <v>1331</v>
      </c>
      <c r="I119" s="112" t="s">
        <v>349</v>
      </c>
      <c r="J119" s="112" t="s">
        <v>412</v>
      </c>
      <c r="K119" s="112" t="s">
        <v>412</v>
      </c>
      <c r="L119" s="112" t="s">
        <v>339</v>
      </c>
      <c r="M119" s="112" t="s">
        <v>340</v>
      </c>
      <c r="N119" s="112" t="s">
        <v>885</v>
      </c>
      <c r="O119" s="112" t="s">
        <v>342</v>
      </c>
      <c r="P119" s="112" t="s">
        <v>407</v>
      </c>
      <c r="Q119" s="112" t="s">
        <v>886</v>
      </c>
      <c r="R119" s="112">
        <v>153.71999999999997</v>
      </c>
      <c r="S119" s="112">
        <v>3</v>
      </c>
      <c r="T119" s="112">
        <v>0</v>
      </c>
      <c r="U119" s="112">
        <v>72.239999999999995</v>
      </c>
    </row>
    <row r="120" spans="1:21">
      <c r="A120" s="20" t="str">
        <f t="shared" si="2"/>
        <v>202106</v>
      </c>
      <c r="B120" s="20" t="str">
        <f t="shared" si="3"/>
        <v>202127</v>
      </c>
      <c r="C120" s="112" t="s">
        <v>1849</v>
      </c>
      <c r="D120" s="113">
        <v>44377</v>
      </c>
      <c r="E120" s="113">
        <v>44382</v>
      </c>
      <c r="F120" s="112" t="s">
        <v>346</v>
      </c>
      <c r="G120" s="112" t="s">
        <v>1330</v>
      </c>
      <c r="H120" s="112" t="s">
        <v>1331</v>
      </c>
      <c r="I120" s="112" t="s">
        <v>349</v>
      </c>
      <c r="J120" s="112" t="s">
        <v>412</v>
      </c>
      <c r="K120" s="112" t="s">
        <v>412</v>
      </c>
      <c r="L120" s="112" t="s">
        <v>339</v>
      </c>
      <c r="M120" s="112" t="s">
        <v>340</v>
      </c>
      <c r="N120" s="112" t="s">
        <v>1850</v>
      </c>
      <c r="O120" s="112" t="s">
        <v>342</v>
      </c>
      <c r="P120" s="112" t="s">
        <v>407</v>
      </c>
      <c r="Q120" s="112" t="s">
        <v>1851</v>
      </c>
      <c r="R120" s="112">
        <v>98</v>
      </c>
      <c r="S120" s="112">
        <v>2</v>
      </c>
      <c r="T120" s="112">
        <v>0</v>
      </c>
      <c r="U120" s="112">
        <v>20.439999999999998</v>
      </c>
    </row>
    <row r="121" spans="1:21">
      <c r="A121" s="20" t="str">
        <f t="shared" si="2"/>
        <v>202102</v>
      </c>
      <c r="B121" s="20" t="str">
        <f t="shared" si="3"/>
        <v>202106</v>
      </c>
      <c r="C121" s="112" t="s">
        <v>1868</v>
      </c>
      <c r="D121" s="113">
        <v>44233</v>
      </c>
      <c r="E121" s="113">
        <v>44239</v>
      </c>
      <c r="F121" s="112" t="s">
        <v>346</v>
      </c>
      <c r="G121" s="112" t="s">
        <v>1869</v>
      </c>
      <c r="H121" s="112" t="s">
        <v>1870</v>
      </c>
      <c r="I121" s="112" t="s">
        <v>349</v>
      </c>
      <c r="J121" s="112" t="s">
        <v>412</v>
      </c>
      <c r="K121" s="112" t="s">
        <v>412</v>
      </c>
      <c r="L121" s="112" t="s">
        <v>339</v>
      </c>
      <c r="M121" s="112" t="s">
        <v>340</v>
      </c>
      <c r="N121" s="112" t="s">
        <v>1871</v>
      </c>
      <c r="O121" s="112" t="s">
        <v>342</v>
      </c>
      <c r="P121" s="112" t="s">
        <v>357</v>
      </c>
      <c r="Q121" s="112" t="s">
        <v>1872</v>
      </c>
      <c r="R121" s="112">
        <v>466.20000000000005</v>
      </c>
      <c r="S121" s="112">
        <v>6</v>
      </c>
      <c r="T121" s="112">
        <v>0</v>
      </c>
      <c r="U121" s="112">
        <v>134.4</v>
      </c>
    </row>
    <row r="122" spans="1:21">
      <c r="A122" s="20" t="str">
        <f t="shared" si="2"/>
        <v>202106</v>
      </c>
      <c r="B122" s="20" t="str">
        <f t="shared" si="3"/>
        <v>202124</v>
      </c>
      <c r="C122" s="112" t="s">
        <v>1889</v>
      </c>
      <c r="D122" s="113">
        <v>44356</v>
      </c>
      <c r="E122" s="113">
        <v>44359</v>
      </c>
      <c r="F122" s="112" t="s">
        <v>402</v>
      </c>
      <c r="G122" s="112" t="s">
        <v>1890</v>
      </c>
      <c r="H122" s="112" t="s">
        <v>1891</v>
      </c>
      <c r="I122" s="112" t="s">
        <v>384</v>
      </c>
      <c r="J122" s="112" t="s">
        <v>1892</v>
      </c>
      <c r="K122" s="112" t="s">
        <v>510</v>
      </c>
      <c r="L122" s="112" t="s">
        <v>339</v>
      </c>
      <c r="M122" s="112" t="s">
        <v>368</v>
      </c>
      <c r="N122" s="112" t="s">
        <v>1779</v>
      </c>
      <c r="O122" s="112" t="s">
        <v>342</v>
      </c>
      <c r="P122" s="112" t="s">
        <v>354</v>
      </c>
      <c r="Q122" s="112" t="s">
        <v>1780</v>
      </c>
      <c r="R122" s="112">
        <v>1204</v>
      </c>
      <c r="S122" s="112">
        <v>10</v>
      </c>
      <c r="T122" s="112">
        <v>0</v>
      </c>
      <c r="U122" s="112">
        <v>215.60000000000002</v>
      </c>
    </row>
    <row r="123" spans="1:21">
      <c r="A123" s="20" t="str">
        <f t="shared" si="2"/>
        <v>202106</v>
      </c>
      <c r="B123" s="20" t="str">
        <f t="shared" si="3"/>
        <v>202124</v>
      </c>
      <c r="C123" s="112" t="s">
        <v>1889</v>
      </c>
      <c r="D123" s="113">
        <v>44356</v>
      </c>
      <c r="E123" s="113">
        <v>44359</v>
      </c>
      <c r="F123" s="112" t="s">
        <v>402</v>
      </c>
      <c r="G123" s="112" t="s">
        <v>1890</v>
      </c>
      <c r="H123" s="112" t="s">
        <v>1891</v>
      </c>
      <c r="I123" s="112" t="s">
        <v>384</v>
      </c>
      <c r="J123" s="112" t="s">
        <v>1892</v>
      </c>
      <c r="K123" s="112" t="s">
        <v>510</v>
      </c>
      <c r="L123" s="112" t="s">
        <v>339</v>
      </c>
      <c r="M123" s="112" t="s">
        <v>368</v>
      </c>
      <c r="N123" s="112" t="s">
        <v>1893</v>
      </c>
      <c r="O123" s="112" t="s">
        <v>342</v>
      </c>
      <c r="P123" s="112" t="s">
        <v>343</v>
      </c>
      <c r="Q123" s="112" t="s">
        <v>1894</v>
      </c>
      <c r="R123" s="112">
        <v>28.727999999999998</v>
      </c>
      <c r="S123" s="112">
        <v>1</v>
      </c>
      <c r="T123" s="112">
        <v>0.4</v>
      </c>
      <c r="U123" s="112">
        <v>4.7880000000000003</v>
      </c>
    </row>
    <row r="124" spans="1:21">
      <c r="A124" s="20" t="str">
        <f t="shared" si="2"/>
        <v>202102</v>
      </c>
      <c r="B124" s="20" t="str">
        <f t="shared" si="3"/>
        <v>202106</v>
      </c>
      <c r="C124" s="112" t="s">
        <v>1895</v>
      </c>
      <c r="D124" s="113">
        <v>44230</v>
      </c>
      <c r="E124" s="113">
        <v>44235</v>
      </c>
      <c r="F124" s="112" t="s">
        <v>346</v>
      </c>
      <c r="G124" s="112" t="s">
        <v>1896</v>
      </c>
      <c r="H124" s="112" t="s">
        <v>1897</v>
      </c>
      <c r="I124" s="112" t="s">
        <v>349</v>
      </c>
      <c r="J124" s="112" t="s">
        <v>478</v>
      </c>
      <c r="K124" s="112" t="s">
        <v>460</v>
      </c>
      <c r="L124" s="112" t="s">
        <v>339</v>
      </c>
      <c r="M124" s="112" t="s">
        <v>340</v>
      </c>
      <c r="N124" s="112" t="s">
        <v>415</v>
      </c>
      <c r="O124" s="112" t="s">
        <v>342</v>
      </c>
      <c r="P124" s="112" t="s">
        <v>343</v>
      </c>
      <c r="Q124" s="112" t="s">
        <v>416</v>
      </c>
      <c r="R124" s="112">
        <v>342.16</v>
      </c>
      <c r="S124" s="112">
        <v>4</v>
      </c>
      <c r="T124" s="112">
        <v>0</v>
      </c>
      <c r="U124" s="112">
        <v>95.759999999999991</v>
      </c>
    </row>
    <row r="125" spans="1:21">
      <c r="A125" s="20" t="str">
        <f t="shared" si="2"/>
        <v>202106</v>
      </c>
      <c r="B125" s="20" t="str">
        <f t="shared" si="3"/>
        <v>202123</v>
      </c>
      <c r="C125" s="112" t="s">
        <v>1909</v>
      </c>
      <c r="D125" s="113">
        <v>44350</v>
      </c>
      <c r="E125" s="113">
        <v>44350</v>
      </c>
      <c r="F125" s="112" t="s">
        <v>534</v>
      </c>
      <c r="G125" s="112" t="s">
        <v>1260</v>
      </c>
      <c r="H125" s="112" t="s">
        <v>1261</v>
      </c>
      <c r="I125" s="112" t="s">
        <v>336</v>
      </c>
      <c r="J125" s="112" t="s">
        <v>868</v>
      </c>
      <c r="K125" s="112" t="s">
        <v>397</v>
      </c>
      <c r="L125" s="112" t="s">
        <v>339</v>
      </c>
      <c r="M125" s="112" t="s">
        <v>340</v>
      </c>
      <c r="N125" s="112" t="s">
        <v>781</v>
      </c>
      <c r="O125" s="112" t="s">
        <v>342</v>
      </c>
      <c r="P125" s="112" t="s">
        <v>407</v>
      </c>
      <c r="Q125" s="112" t="s">
        <v>782</v>
      </c>
      <c r="R125" s="112">
        <v>106.67999999999999</v>
      </c>
      <c r="S125" s="112">
        <v>2</v>
      </c>
      <c r="T125" s="112">
        <v>0</v>
      </c>
      <c r="U125" s="112">
        <v>46.76</v>
      </c>
    </row>
    <row r="126" spans="1:21">
      <c r="A126" s="20" t="str">
        <f t="shared" si="2"/>
        <v>202104</v>
      </c>
      <c r="B126" s="20" t="str">
        <f t="shared" si="3"/>
        <v>202118</v>
      </c>
      <c r="C126" s="112" t="s">
        <v>603</v>
      </c>
      <c r="D126" s="113">
        <v>44314</v>
      </c>
      <c r="E126" s="113">
        <v>44319</v>
      </c>
      <c r="F126" s="112" t="s">
        <v>333</v>
      </c>
      <c r="G126" s="112" t="s">
        <v>1405</v>
      </c>
      <c r="H126" s="112" t="s">
        <v>1406</v>
      </c>
      <c r="I126" s="112" t="s">
        <v>349</v>
      </c>
      <c r="J126" s="112" t="s">
        <v>1315</v>
      </c>
      <c r="K126" s="112" t="s">
        <v>397</v>
      </c>
      <c r="L126" s="112" t="s">
        <v>339</v>
      </c>
      <c r="M126" s="112" t="s">
        <v>340</v>
      </c>
      <c r="N126" s="112" t="s">
        <v>1932</v>
      </c>
      <c r="O126" s="112" t="s">
        <v>342</v>
      </c>
      <c r="P126" s="112" t="s">
        <v>369</v>
      </c>
      <c r="Q126" s="112" t="s">
        <v>1933</v>
      </c>
      <c r="R126" s="112">
        <v>15834.28</v>
      </c>
      <c r="S126" s="112">
        <v>11</v>
      </c>
      <c r="T126" s="112">
        <v>0</v>
      </c>
      <c r="U126" s="112">
        <v>4590.74</v>
      </c>
    </row>
    <row r="127" spans="1:21">
      <c r="A127" s="20" t="str">
        <f t="shared" si="2"/>
        <v>202104</v>
      </c>
      <c r="B127" s="20" t="str">
        <f t="shared" si="3"/>
        <v>202118</v>
      </c>
      <c r="C127" s="112" t="s">
        <v>603</v>
      </c>
      <c r="D127" s="113">
        <v>44314</v>
      </c>
      <c r="E127" s="113">
        <v>44319</v>
      </c>
      <c r="F127" s="112" t="s">
        <v>333</v>
      </c>
      <c r="G127" s="112" t="s">
        <v>1405</v>
      </c>
      <c r="H127" s="112" t="s">
        <v>1406</v>
      </c>
      <c r="I127" s="112" t="s">
        <v>349</v>
      </c>
      <c r="J127" s="112" t="s">
        <v>1315</v>
      </c>
      <c r="K127" s="112" t="s">
        <v>397</v>
      </c>
      <c r="L127" s="112" t="s">
        <v>339</v>
      </c>
      <c r="M127" s="112" t="s">
        <v>340</v>
      </c>
      <c r="N127" s="112" t="s">
        <v>1369</v>
      </c>
      <c r="O127" s="112" t="s">
        <v>342</v>
      </c>
      <c r="P127" s="112" t="s">
        <v>380</v>
      </c>
      <c r="Q127" s="112" t="s">
        <v>1370</v>
      </c>
      <c r="R127" s="112">
        <v>667.52</v>
      </c>
      <c r="S127" s="112">
        <v>8</v>
      </c>
      <c r="T127" s="112">
        <v>0</v>
      </c>
      <c r="U127" s="112">
        <v>185.92</v>
      </c>
    </row>
    <row r="128" spans="1:21">
      <c r="A128" s="20" t="str">
        <f t="shared" si="2"/>
        <v>202105</v>
      </c>
      <c r="B128" s="20" t="str">
        <f t="shared" si="3"/>
        <v>202120</v>
      </c>
      <c r="C128" s="112" t="s">
        <v>1934</v>
      </c>
      <c r="D128" s="113">
        <v>44328</v>
      </c>
      <c r="E128" s="113">
        <v>44334</v>
      </c>
      <c r="F128" s="112" t="s">
        <v>346</v>
      </c>
      <c r="G128" s="112" t="s">
        <v>616</v>
      </c>
      <c r="H128" s="112" t="s">
        <v>617</v>
      </c>
      <c r="I128" s="112" t="s">
        <v>384</v>
      </c>
      <c r="J128" s="112" t="s">
        <v>1665</v>
      </c>
      <c r="K128" s="112" t="s">
        <v>510</v>
      </c>
      <c r="L128" s="112" t="s">
        <v>339</v>
      </c>
      <c r="M128" s="112" t="s">
        <v>368</v>
      </c>
      <c r="N128" s="112" t="s">
        <v>1935</v>
      </c>
      <c r="O128" s="112" t="s">
        <v>377</v>
      </c>
      <c r="P128" s="112" t="s">
        <v>378</v>
      </c>
      <c r="Q128" s="112" t="s">
        <v>1936</v>
      </c>
      <c r="R128" s="112">
        <v>1479.9960000000001</v>
      </c>
      <c r="S128" s="112">
        <v>3</v>
      </c>
      <c r="T128" s="112">
        <v>0.4</v>
      </c>
      <c r="U128" s="112">
        <v>-789.68400000000008</v>
      </c>
    </row>
    <row r="129" spans="1:21">
      <c r="A129" s="20" t="str">
        <f t="shared" si="2"/>
        <v>202106</v>
      </c>
      <c r="B129" s="20" t="str">
        <f t="shared" si="3"/>
        <v>202123</v>
      </c>
      <c r="C129" s="112" t="s">
        <v>1940</v>
      </c>
      <c r="D129" s="113">
        <v>44348</v>
      </c>
      <c r="E129" s="113">
        <v>44351</v>
      </c>
      <c r="F129" s="112" t="s">
        <v>402</v>
      </c>
      <c r="G129" s="112" t="s">
        <v>1941</v>
      </c>
      <c r="H129" s="112" t="s">
        <v>1942</v>
      </c>
      <c r="I129" s="112" t="s">
        <v>349</v>
      </c>
      <c r="J129" s="112" t="s">
        <v>459</v>
      </c>
      <c r="K129" s="112" t="s">
        <v>460</v>
      </c>
      <c r="L129" s="112" t="s">
        <v>339</v>
      </c>
      <c r="M129" s="112" t="s">
        <v>340</v>
      </c>
      <c r="N129" s="112" t="s">
        <v>1943</v>
      </c>
      <c r="O129" s="112" t="s">
        <v>377</v>
      </c>
      <c r="P129" s="112" t="s">
        <v>425</v>
      </c>
      <c r="Q129" s="112" t="s">
        <v>1944</v>
      </c>
      <c r="R129" s="112">
        <v>4081.84</v>
      </c>
      <c r="S129" s="112">
        <v>2</v>
      </c>
      <c r="T129" s="112">
        <v>0</v>
      </c>
      <c r="U129" s="112">
        <v>1305.92</v>
      </c>
    </row>
    <row r="130" spans="1:21">
      <c r="A130" s="20" t="str">
        <f t="shared" si="2"/>
        <v>202106</v>
      </c>
      <c r="B130" s="20" t="str">
        <f t="shared" si="3"/>
        <v>202123</v>
      </c>
      <c r="C130" s="112" t="s">
        <v>1940</v>
      </c>
      <c r="D130" s="113">
        <v>44348</v>
      </c>
      <c r="E130" s="113">
        <v>44351</v>
      </c>
      <c r="F130" s="112" t="s">
        <v>402</v>
      </c>
      <c r="G130" s="112" t="s">
        <v>1941</v>
      </c>
      <c r="H130" s="112" t="s">
        <v>1942</v>
      </c>
      <c r="I130" s="112" t="s">
        <v>349</v>
      </c>
      <c r="J130" s="112" t="s">
        <v>459</v>
      </c>
      <c r="K130" s="112" t="s">
        <v>460</v>
      </c>
      <c r="L130" s="112" t="s">
        <v>339</v>
      </c>
      <c r="M130" s="112" t="s">
        <v>340</v>
      </c>
      <c r="N130" s="112" t="s">
        <v>1945</v>
      </c>
      <c r="O130" s="112" t="s">
        <v>372</v>
      </c>
      <c r="P130" s="112" t="s">
        <v>398</v>
      </c>
      <c r="Q130" s="112" t="s">
        <v>1946</v>
      </c>
      <c r="R130" s="112">
        <v>777.84000000000015</v>
      </c>
      <c r="S130" s="112">
        <v>3</v>
      </c>
      <c r="T130" s="112">
        <v>0</v>
      </c>
      <c r="U130" s="112">
        <v>264.18</v>
      </c>
    </row>
    <row r="131" spans="1:21">
      <c r="A131" s="20" t="str">
        <f t="shared" ref="A131:A194" si="4">YEAR(D131)&amp;TEXT(MONTH(D131),"00")</f>
        <v>202102</v>
      </c>
      <c r="B131" s="20" t="str">
        <f t="shared" ref="B131:B194" si="5">YEAR(D131)&amp;TEXT(WEEKNUM(D131),"00")</f>
        <v>202107</v>
      </c>
      <c r="C131" s="112" t="s">
        <v>1811</v>
      </c>
      <c r="D131" s="113">
        <v>44240</v>
      </c>
      <c r="E131" s="113">
        <v>44246</v>
      </c>
      <c r="F131" s="112" t="s">
        <v>346</v>
      </c>
      <c r="G131" s="112" t="s">
        <v>1959</v>
      </c>
      <c r="H131" s="112" t="s">
        <v>1960</v>
      </c>
      <c r="I131" s="112" t="s">
        <v>349</v>
      </c>
      <c r="J131" s="112" t="s">
        <v>1186</v>
      </c>
      <c r="K131" s="112" t="s">
        <v>367</v>
      </c>
      <c r="L131" s="112" t="s">
        <v>339</v>
      </c>
      <c r="M131" s="112" t="s">
        <v>368</v>
      </c>
      <c r="N131" s="112" t="s">
        <v>1961</v>
      </c>
      <c r="O131" s="112" t="s">
        <v>342</v>
      </c>
      <c r="P131" s="112" t="s">
        <v>380</v>
      </c>
      <c r="Q131" s="112" t="s">
        <v>1962</v>
      </c>
      <c r="R131" s="112">
        <v>873.59999999999991</v>
      </c>
      <c r="S131" s="112">
        <v>6</v>
      </c>
      <c r="T131" s="112">
        <v>0</v>
      </c>
      <c r="U131" s="112">
        <v>322.56</v>
      </c>
    </row>
    <row r="132" spans="1:21">
      <c r="A132" s="20" t="str">
        <f t="shared" si="4"/>
        <v>202102</v>
      </c>
      <c r="B132" s="20" t="str">
        <f t="shared" si="5"/>
        <v>202108</v>
      </c>
      <c r="C132" s="112" t="s">
        <v>1988</v>
      </c>
      <c r="D132" s="113">
        <v>44241</v>
      </c>
      <c r="E132" s="113">
        <v>44248</v>
      </c>
      <c r="F132" s="112" t="s">
        <v>346</v>
      </c>
      <c r="G132" s="112" t="s">
        <v>1989</v>
      </c>
      <c r="H132" s="112" t="s">
        <v>1990</v>
      </c>
      <c r="I132" s="112" t="s">
        <v>349</v>
      </c>
      <c r="J132" s="112" t="s">
        <v>478</v>
      </c>
      <c r="K132" s="112" t="s">
        <v>460</v>
      </c>
      <c r="L132" s="112" t="s">
        <v>339</v>
      </c>
      <c r="M132" s="112" t="s">
        <v>340</v>
      </c>
      <c r="N132" s="112" t="s">
        <v>399</v>
      </c>
      <c r="O132" s="112" t="s">
        <v>372</v>
      </c>
      <c r="P132" s="112" t="s">
        <v>400</v>
      </c>
      <c r="Q132" s="112" t="s">
        <v>401</v>
      </c>
      <c r="R132" s="112">
        <v>2968.28</v>
      </c>
      <c r="S132" s="112">
        <v>1</v>
      </c>
      <c r="T132" s="112">
        <v>0</v>
      </c>
      <c r="U132" s="112">
        <v>1424.64</v>
      </c>
    </row>
    <row r="133" spans="1:21">
      <c r="A133" s="20" t="str">
        <f t="shared" si="4"/>
        <v>202102</v>
      </c>
      <c r="B133" s="20" t="str">
        <f t="shared" si="5"/>
        <v>202108</v>
      </c>
      <c r="C133" s="112" t="s">
        <v>1988</v>
      </c>
      <c r="D133" s="113">
        <v>44241</v>
      </c>
      <c r="E133" s="113">
        <v>44248</v>
      </c>
      <c r="F133" s="112" t="s">
        <v>346</v>
      </c>
      <c r="G133" s="112" t="s">
        <v>1989</v>
      </c>
      <c r="H133" s="112" t="s">
        <v>1990</v>
      </c>
      <c r="I133" s="112" t="s">
        <v>349</v>
      </c>
      <c r="J133" s="112" t="s">
        <v>478</v>
      </c>
      <c r="K133" s="112" t="s">
        <v>460</v>
      </c>
      <c r="L133" s="112" t="s">
        <v>339</v>
      </c>
      <c r="M133" s="112" t="s">
        <v>340</v>
      </c>
      <c r="N133" s="112" t="s">
        <v>1222</v>
      </c>
      <c r="O133" s="112" t="s">
        <v>342</v>
      </c>
      <c r="P133" s="112" t="s">
        <v>455</v>
      </c>
      <c r="Q133" s="112" t="s">
        <v>1223</v>
      </c>
      <c r="R133" s="112">
        <v>164.64</v>
      </c>
      <c r="S133" s="112">
        <v>2</v>
      </c>
      <c r="T133" s="112">
        <v>0.2</v>
      </c>
      <c r="U133" s="112">
        <v>-16.519999999999996</v>
      </c>
    </row>
    <row r="134" spans="1:21">
      <c r="A134" s="20" t="str">
        <f t="shared" si="4"/>
        <v>202102</v>
      </c>
      <c r="B134" s="20" t="str">
        <f t="shared" si="5"/>
        <v>202108</v>
      </c>
      <c r="C134" s="112" t="s">
        <v>1988</v>
      </c>
      <c r="D134" s="113">
        <v>44241</v>
      </c>
      <c r="E134" s="113">
        <v>44248</v>
      </c>
      <c r="F134" s="112" t="s">
        <v>346</v>
      </c>
      <c r="G134" s="112" t="s">
        <v>1989</v>
      </c>
      <c r="H134" s="112" t="s">
        <v>1990</v>
      </c>
      <c r="I134" s="112" t="s">
        <v>349</v>
      </c>
      <c r="J134" s="112" t="s">
        <v>478</v>
      </c>
      <c r="K134" s="112" t="s">
        <v>460</v>
      </c>
      <c r="L134" s="112" t="s">
        <v>339</v>
      </c>
      <c r="M134" s="112" t="s">
        <v>340</v>
      </c>
      <c r="N134" s="112" t="s">
        <v>1207</v>
      </c>
      <c r="O134" s="112" t="s">
        <v>342</v>
      </c>
      <c r="P134" s="112" t="s">
        <v>354</v>
      </c>
      <c r="Q134" s="112" t="s">
        <v>1208</v>
      </c>
      <c r="R134" s="112">
        <v>224.28</v>
      </c>
      <c r="S134" s="112">
        <v>2</v>
      </c>
      <c r="T134" s="112">
        <v>0</v>
      </c>
      <c r="U134" s="112">
        <v>56</v>
      </c>
    </row>
    <row r="135" spans="1:21">
      <c r="A135" s="20" t="str">
        <f t="shared" si="4"/>
        <v>202102</v>
      </c>
      <c r="B135" s="20" t="str">
        <f t="shared" si="5"/>
        <v>202108</v>
      </c>
      <c r="C135" s="112" t="s">
        <v>1988</v>
      </c>
      <c r="D135" s="113">
        <v>44241</v>
      </c>
      <c r="E135" s="113">
        <v>44248</v>
      </c>
      <c r="F135" s="112" t="s">
        <v>346</v>
      </c>
      <c r="G135" s="112" t="s">
        <v>1989</v>
      </c>
      <c r="H135" s="112" t="s">
        <v>1990</v>
      </c>
      <c r="I135" s="112" t="s">
        <v>349</v>
      </c>
      <c r="J135" s="112" t="s">
        <v>478</v>
      </c>
      <c r="K135" s="112" t="s">
        <v>460</v>
      </c>
      <c r="L135" s="112" t="s">
        <v>339</v>
      </c>
      <c r="M135" s="112" t="s">
        <v>340</v>
      </c>
      <c r="N135" s="112" t="s">
        <v>1991</v>
      </c>
      <c r="O135" s="112" t="s">
        <v>377</v>
      </c>
      <c r="P135" s="112" t="s">
        <v>431</v>
      </c>
      <c r="Q135" s="112" t="s">
        <v>1992</v>
      </c>
      <c r="R135" s="112">
        <v>495.03999999999996</v>
      </c>
      <c r="S135" s="112">
        <v>2</v>
      </c>
      <c r="T135" s="112">
        <v>0</v>
      </c>
      <c r="U135" s="112">
        <v>78.959999999999994</v>
      </c>
    </row>
    <row r="136" spans="1:21">
      <c r="A136" s="20" t="str">
        <f t="shared" si="4"/>
        <v>202105</v>
      </c>
      <c r="B136" s="20" t="str">
        <f t="shared" si="5"/>
        <v>202119</v>
      </c>
      <c r="C136" s="112" t="s">
        <v>1998</v>
      </c>
      <c r="D136" s="113">
        <v>44321</v>
      </c>
      <c r="E136" s="113">
        <v>44326</v>
      </c>
      <c r="F136" s="112" t="s">
        <v>346</v>
      </c>
      <c r="G136" s="112" t="s">
        <v>1731</v>
      </c>
      <c r="H136" s="112" t="s">
        <v>1732</v>
      </c>
      <c r="I136" s="112" t="s">
        <v>336</v>
      </c>
      <c r="J136" s="112" t="s">
        <v>1161</v>
      </c>
      <c r="K136" s="112" t="s">
        <v>397</v>
      </c>
      <c r="L136" s="112" t="s">
        <v>339</v>
      </c>
      <c r="M136" s="112" t="s">
        <v>340</v>
      </c>
      <c r="N136" s="112" t="s">
        <v>1999</v>
      </c>
      <c r="O136" s="112" t="s">
        <v>342</v>
      </c>
      <c r="P136" s="112" t="s">
        <v>440</v>
      </c>
      <c r="Q136" s="112" t="s">
        <v>2000</v>
      </c>
      <c r="R136" s="112">
        <v>8273.16</v>
      </c>
      <c r="S136" s="112">
        <v>9</v>
      </c>
      <c r="T136" s="112">
        <v>0</v>
      </c>
      <c r="U136" s="112">
        <v>661.5</v>
      </c>
    </row>
    <row r="137" spans="1:21">
      <c r="A137" s="20" t="str">
        <f t="shared" si="4"/>
        <v>202102</v>
      </c>
      <c r="B137" s="20" t="str">
        <f t="shared" si="5"/>
        <v>202109</v>
      </c>
      <c r="C137" s="112" t="s">
        <v>2004</v>
      </c>
      <c r="D137" s="113">
        <v>44254</v>
      </c>
      <c r="E137" s="113">
        <v>44258</v>
      </c>
      <c r="F137" s="112" t="s">
        <v>333</v>
      </c>
      <c r="G137" s="112" t="s">
        <v>1042</v>
      </c>
      <c r="H137" s="112" t="s">
        <v>1043</v>
      </c>
      <c r="I137" s="112" t="s">
        <v>349</v>
      </c>
      <c r="J137" s="112" t="s">
        <v>2005</v>
      </c>
      <c r="K137" s="112" t="s">
        <v>736</v>
      </c>
      <c r="L137" s="112" t="s">
        <v>339</v>
      </c>
      <c r="M137" s="112" t="s">
        <v>352</v>
      </c>
      <c r="N137" s="112" t="s">
        <v>2006</v>
      </c>
      <c r="O137" s="112" t="s">
        <v>342</v>
      </c>
      <c r="P137" s="112" t="s">
        <v>440</v>
      </c>
      <c r="Q137" s="112" t="s">
        <v>2007</v>
      </c>
      <c r="R137" s="112">
        <v>2784.6</v>
      </c>
      <c r="S137" s="112">
        <v>3</v>
      </c>
      <c r="T137" s="112">
        <v>0</v>
      </c>
      <c r="U137" s="112">
        <v>640.08000000000004</v>
      </c>
    </row>
    <row r="138" spans="1:21">
      <c r="A138" s="20" t="str">
        <f t="shared" si="4"/>
        <v>202102</v>
      </c>
      <c r="B138" s="20" t="str">
        <f t="shared" si="5"/>
        <v>202109</v>
      </c>
      <c r="C138" s="112" t="s">
        <v>2004</v>
      </c>
      <c r="D138" s="113">
        <v>44254</v>
      </c>
      <c r="E138" s="113">
        <v>44258</v>
      </c>
      <c r="F138" s="112" t="s">
        <v>333</v>
      </c>
      <c r="G138" s="112" t="s">
        <v>1042</v>
      </c>
      <c r="H138" s="112" t="s">
        <v>1043</v>
      </c>
      <c r="I138" s="112" t="s">
        <v>349</v>
      </c>
      <c r="J138" s="112" t="s">
        <v>2005</v>
      </c>
      <c r="K138" s="112" t="s">
        <v>736</v>
      </c>
      <c r="L138" s="112" t="s">
        <v>339</v>
      </c>
      <c r="M138" s="112" t="s">
        <v>352</v>
      </c>
      <c r="N138" s="112" t="s">
        <v>2008</v>
      </c>
      <c r="O138" s="112" t="s">
        <v>377</v>
      </c>
      <c r="P138" s="112" t="s">
        <v>431</v>
      </c>
      <c r="Q138" s="112" t="s">
        <v>2009</v>
      </c>
      <c r="R138" s="112">
        <v>542.92000000000007</v>
      </c>
      <c r="S138" s="112">
        <v>2</v>
      </c>
      <c r="T138" s="112">
        <v>0</v>
      </c>
      <c r="U138" s="112">
        <v>222.32000000000002</v>
      </c>
    </row>
    <row r="139" spans="1:21">
      <c r="A139" s="20" t="str">
        <f t="shared" si="4"/>
        <v>202106</v>
      </c>
      <c r="B139" s="20" t="str">
        <f t="shared" si="5"/>
        <v>202126</v>
      </c>
      <c r="C139" s="112" t="s">
        <v>2016</v>
      </c>
      <c r="D139" s="113">
        <v>44370</v>
      </c>
      <c r="E139" s="113">
        <v>44374</v>
      </c>
      <c r="F139" s="112" t="s">
        <v>333</v>
      </c>
      <c r="G139" s="112" t="s">
        <v>2017</v>
      </c>
      <c r="H139" s="112" t="s">
        <v>2018</v>
      </c>
      <c r="I139" s="112" t="s">
        <v>349</v>
      </c>
      <c r="J139" s="112" t="s">
        <v>396</v>
      </c>
      <c r="K139" s="112" t="s">
        <v>397</v>
      </c>
      <c r="L139" s="112" t="s">
        <v>339</v>
      </c>
      <c r="M139" s="112" t="s">
        <v>340</v>
      </c>
      <c r="N139" s="112" t="s">
        <v>2019</v>
      </c>
      <c r="O139" s="112" t="s">
        <v>342</v>
      </c>
      <c r="P139" s="112" t="s">
        <v>369</v>
      </c>
      <c r="Q139" s="112" t="s">
        <v>2020</v>
      </c>
      <c r="R139" s="112">
        <v>335.02000000000004</v>
      </c>
      <c r="S139" s="112">
        <v>1</v>
      </c>
      <c r="T139" s="112">
        <v>0</v>
      </c>
      <c r="U139" s="112">
        <v>97.02</v>
      </c>
    </row>
    <row r="140" spans="1:21">
      <c r="A140" s="20" t="str">
        <f t="shared" si="4"/>
        <v>202106</v>
      </c>
      <c r="B140" s="20" t="str">
        <f t="shared" si="5"/>
        <v>202126</v>
      </c>
      <c r="C140" s="112" t="s">
        <v>2016</v>
      </c>
      <c r="D140" s="113">
        <v>44370</v>
      </c>
      <c r="E140" s="113">
        <v>44374</v>
      </c>
      <c r="F140" s="112" t="s">
        <v>333</v>
      </c>
      <c r="G140" s="112" t="s">
        <v>2017</v>
      </c>
      <c r="H140" s="112" t="s">
        <v>2018</v>
      </c>
      <c r="I140" s="112" t="s">
        <v>349</v>
      </c>
      <c r="J140" s="112" t="s">
        <v>396</v>
      </c>
      <c r="K140" s="112" t="s">
        <v>397</v>
      </c>
      <c r="L140" s="112" t="s">
        <v>339</v>
      </c>
      <c r="M140" s="112" t="s">
        <v>340</v>
      </c>
      <c r="N140" s="112" t="s">
        <v>2021</v>
      </c>
      <c r="O140" s="112" t="s">
        <v>372</v>
      </c>
      <c r="P140" s="112" t="s">
        <v>394</v>
      </c>
      <c r="Q140" s="112" t="s">
        <v>2022</v>
      </c>
      <c r="R140" s="112">
        <v>1115.52</v>
      </c>
      <c r="S140" s="112">
        <v>1</v>
      </c>
      <c r="T140" s="112">
        <v>0</v>
      </c>
      <c r="U140" s="112">
        <v>66.92</v>
      </c>
    </row>
    <row r="141" spans="1:21">
      <c r="A141" s="20" t="str">
        <f t="shared" si="4"/>
        <v>202106</v>
      </c>
      <c r="B141" s="20" t="str">
        <f t="shared" si="5"/>
        <v>202126</v>
      </c>
      <c r="C141" s="112" t="s">
        <v>2016</v>
      </c>
      <c r="D141" s="113">
        <v>44370</v>
      </c>
      <c r="E141" s="113">
        <v>44374</v>
      </c>
      <c r="F141" s="112" t="s">
        <v>333</v>
      </c>
      <c r="G141" s="112" t="s">
        <v>2017</v>
      </c>
      <c r="H141" s="112" t="s">
        <v>2018</v>
      </c>
      <c r="I141" s="112" t="s">
        <v>349</v>
      </c>
      <c r="J141" s="112" t="s">
        <v>396</v>
      </c>
      <c r="K141" s="112" t="s">
        <v>397</v>
      </c>
      <c r="L141" s="112" t="s">
        <v>339</v>
      </c>
      <c r="M141" s="112" t="s">
        <v>340</v>
      </c>
      <c r="N141" s="112" t="s">
        <v>2023</v>
      </c>
      <c r="O141" s="112" t="s">
        <v>377</v>
      </c>
      <c r="P141" s="112" t="s">
        <v>378</v>
      </c>
      <c r="Q141" s="112" t="s">
        <v>2024</v>
      </c>
      <c r="R141" s="112">
        <v>2137.0999999999995</v>
      </c>
      <c r="S141" s="112">
        <v>1</v>
      </c>
      <c r="T141" s="112">
        <v>0</v>
      </c>
      <c r="U141" s="112">
        <v>598.36</v>
      </c>
    </row>
    <row r="142" spans="1:21">
      <c r="A142" s="20" t="str">
        <f t="shared" si="4"/>
        <v>202106</v>
      </c>
      <c r="B142" s="20" t="str">
        <f t="shared" si="5"/>
        <v>202126</v>
      </c>
      <c r="C142" s="112" t="s">
        <v>2016</v>
      </c>
      <c r="D142" s="113">
        <v>44370</v>
      </c>
      <c r="E142" s="113">
        <v>44374</v>
      </c>
      <c r="F142" s="112" t="s">
        <v>333</v>
      </c>
      <c r="G142" s="112" t="s">
        <v>2017</v>
      </c>
      <c r="H142" s="112" t="s">
        <v>2018</v>
      </c>
      <c r="I142" s="112" t="s">
        <v>349</v>
      </c>
      <c r="J142" s="112" t="s">
        <v>396</v>
      </c>
      <c r="K142" s="112" t="s">
        <v>397</v>
      </c>
      <c r="L142" s="112" t="s">
        <v>339</v>
      </c>
      <c r="M142" s="112" t="s">
        <v>340</v>
      </c>
      <c r="N142" s="112" t="s">
        <v>1829</v>
      </c>
      <c r="O142" s="112" t="s">
        <v>377</v>
      </c>
      <c r="P142" s="112" t="s">
        <v>431</v>
      </c>
      <c r="Q142" s="112" t="s">
        <v>1830</v>
      </c>
      <c r="R142" s="112">
        <v>1236.2</v>
      </c>
      <c r="S142" s="112">
        <v>5</v>
      </c>
      <c r="T142" s="112">
        <v>0</v>
      </c>
      <c r="U142" s="112">
        <v>407.40000000000003</v>
      </c>
    </row>
    <row r="143" spans="1:21">
      <c r="A143" s="20" t="str">
        <f t="shared" si="4"/>
        <v>202105</v>
      </c>
      <c r="B143" s="20" t="str">
        <f t="shared" si="5"/>
        <v>202120</v>
      </c>
      <c r="C143" s="112" t="s">
        <v>2025</v>
      </c>
      <c r="D143" s="113">
        <v>44327</v>
      </c>
      <c r="E143" s="113">
        <v>44328</v>
      </c>
      <c r="F143" s="112" t="s">
        <v>402</v>
      </c>
      <c r="G143" s="112" t="s">
        <v>1821</v>
      </c>
      <c r="H143" s="112" t="s">
        <v>1822</v>
      </c>
      <c r="I143" s="112" t="s">
        <v>349</v>
      </c>
      <c r="J143" s="112" t="s">
        <v>548</v>
      </c>
      <c r="K143" s="112" t="s">
        <v>548</v>
      </c>
      <c r="L143" s="112" t="s">
        <v>339</v>
      </c>
      <c r="M143" s="112" t="s">
        <v>352</v>
      </c>
      <c r="N143" s="112" t="s">
        <v>2026</v>
      </c>
      <c r="O143" s="112" t="s">
        <v>372</v>
      </c>
      <c r="P143" s="112" t="s">
        <v>394</v>
      </c>
      <c r="Q143" s="112" t="s">
        <v>2027</v>
      </c>
      <c r="R143" s="112">
        <v>1258.8800000000001</v>
      </c>
      <c r="S143" s="112">
        <v>2</v>
      </c>
      <c r="T143" s="112">
        <v>0.2</v>
      </c>
      <c r="U143" s="112">
        <v>94.359999999999957</v>
      </c>
    </row>
    <row r="144" spans="1:21">
      <c r="A144" s="20" t="str">
        <f t="shared" si="4"/>
        <v>202101</v>
      </c>
      <c r="B144" s="20" t="str">
        <f t="shared" si="5"/>
        <v>202103</v>
      </c>
      <c r="C144" s="112" t="s">
        <v>2035</v>
      </c>
      <c r="D144" s="113">
        <v>44209</v>
      </c>
      <c r="E144" s="113">
        <v>44214</v>
      </c>
      <c r="F144" s="112" t="s">
        <v>346</v>
      </c>
      <c r="G144" s="112" t="s">
        <v>2036</v>
      </c>
      <c r="H144" s="112" t="s">
        <v>2037</v>
      </c>
      <c r="I144" s="112" t="s">
        <v>384</v>
      </c>
      <c r="J144" s="112" t="s">
        <v>1381</v>
      </c>
      <c r="K144" s="112" t="s">
        <v>363</v>
      </c>
      <c r="L144" s="112" t="s">
        <v>339</v>
      </c>
      <c r="M144" s="112" t="s">
        <v>340</v>
      </c>
      <c r="N144" s="112" t="s">
        <v>2038</v>
      </c>
      <c r="O144" s="112" t="s">
        <v>372</v>
      </c>
      <c r="P144" s="112" t="s">
        <v>400</v>
      </c>
      <c r="Q144" s="112" t="s">
        <v>2039</v>
      </c>
      <c r="R144" s="112">
        <v>765.40800000000002</v>
      </c>
      <c r="S144" s="112">
        <v>2</v>
      </c>
      <c r="T144" s="112">
        <v>0.4</v>
      </c>
      <c r="U144" s="112">
        <v>-484.79200000000003</v>
      </c>
    </row>
    <row r="145" spans="1:21">
      <c r="A145" s="20" t="str">
        <f t="shared" si="4"/>
        <v>202104</v>
      </c>
      <c r="B145" s="20" t="str">
        <f t="shared" si="5"/>
        <v>202117</v>
      </c>
      <c r="C145" s="112" t="s">
        <v>2050</v>
      </c>
      <c r="D145" s="113">
        <v>44310</v>
      </c>
      <c r="E145" s="113">
        <v>44312</v>
      </c>
      <c r="F145" s="112" t="s">
        <v>402</v>
      </c>
      <c r="G145" s="112" t="s">
        <v>514</v>
      </c>
      <c r="H145" s="112" t="s">
        <v>515</v>
      </c>
      <c r="I145" s="112" t="s">
        <v>336</v>
      </c>
      <c r="J145" s="112" t="s">
        <v>452</v>
      </c>
      <c r="K145" s="112" t="s">
        <v>453</v>
      </c>
      <c r="L145" s="112" t="s">
        <v>339</v>
      </c>
      <c r="M145" s="112" t="s">
        <v>340</v>
      </c>
      <c r="N145" s="112" t="s">
        <v>2051</v>
      </c>
      <c r="O145" s="112" t="s">
        <v>377</v>
      </c>
      <c r="P145" s="112" t="s">
        <v>431</v>
      </c>
      <c r="Q145" s="112" t="s">
        <v>2052</v>
      </c>
      <c r="R145" s="112">
        <v>620.76</v>
      </c>
      <c r="S145" s="112">
        <v>6</v>
      </c>
      <c r="T145" s="112">
        <v>0</v>
      </c>
      <c r="U145" s="112">
        <v>273</v>
      </c>
    </row>
    <row r="146" spans="1:21">
      <c r="A146" s="20" t="str">
        <f t="shared" si="4"/>
        <v>202104</v>
      </c>
      <c r="B146" s="20" t="str">
        <f t="shared" si="5"/>
        <v>202117</v>
      </c>
      <c r="C146" s="112" t="s">
        <v>2050</v>
      </c>
      <c r="D146" s="113">
        <v>44310</v>
      </c>
      <c r="E146" s="113">
        <v>44312</v>
      </c>
      <c r="F146" s="112" t="s">
        <v>402</v>
      </c>
      <c r="G146" s="112" t="s">
        <v>514</v>
      </c>
      <c r="H146" s="112" t="s">
        <v>515</v>
      </c>
      <c r="I146" s="112" t="s">
        <v>336</v>
      </c>
      <c r="J146" s="112" t="s">
        <v>452</v>
      </c>
      <c r="K146" s="112" t="s">
        <v>453</v>
      </c>
      <c r="L146" s="112" t="s">
        <v>339</v>
      </c>
      <c r="M146" s="112" t="s">
        <v>340</v>
      </c>
      <c r="N146" s="112" t="s">
        <v>894</v>
      </c>
      <c r="O146" s="112" t="s">
        <v>372</v>
      </c>
      <c r="P146" s="112" t="s">
        <v>373</v>
      </c>
      <c r="Q146" s="112" t="s">
        <v>895</v>
      </c>
      <c r="R146" s="112">
        <v>2331</v>
      </c>
      <c r="S146" s="112">
        <v>6</v>
      </c>
      <c r="T146" s="112">
        <v>0</v>
      </c>
      <c r="U146" s="112">
        <v>162.96</v>
      </c>
    </row>
    <row r="147" spans="1:21">
      <c r="A147" s="20" t="str">
        <f t="shared" si="4"/>
        <v>202106</v>
      </c>
      <c r="B147" s="20" t="str">
        <f t="shared" si="5"/>
        <v>202123</v>
      </c>
      <c r="C147" s="112" t="s">
        <v>2073</v>
      </c>
      <c r="D147" s="113">
        <v>44351</v>
      </c>
      <c r="E147" s="113">
        <v>44355</v>
      </c>
      <c r="F147" s="112" t="s">
        <v>346</v>
      </c>
      <c r="G147" s="112" t="s">
        <v>2074</v>
      </c>
      <c r="H147" s="112" t="s">
        <v>2075</v>
      </c>
      <c r="I147" s="112" t="s">
        <v>349</v>
      </c>
      <c r="J147" s="112" t="s">
        <v>412</v>
      </c>
      <c r="K147" s="112" t="s">
        <v>412</v>
      </c>
      <c r="L147" s="112" t="s">
        <v>339</v>
      </c>
      <c r="M147" s="112" t="s">
        <v>340</v>
      </c>
      <c r="N147" s="112" t="s">
        <v>2076</v>
      </c>
      <c r="O147" s="112" t="s">
        <v>342</v>
      </c>
      <c r="P147" s="112" t="s">
        <v>354</v>
      </c>
      <c r="Q147" s="112" t="s">
        <v>2077</v>
      </c>
      <c r="R147" s="112">
        <v>182</v>
      </c>
      <c r="S147" s="112">
        <v>2</v>
      </c>
      <c r="T147" s="112">
        <v>0</v>
      </c>
      <c r="U147" s="112">
        <v>89.04</v>
      </c>
    </row>
    <row r="148" spans="1:21">
      <c r="A148" s="20" t="str">
        <f t="shared" si="4"/>
        <v>202106</v>
      </c>
      <c r="B148" s="20" t="str">
        <f t="shared" si="5"/>
        <v>202123</v>
      </c>
      <c r="C148" s="112" t="s">
        <v>2073</v>
      </c>
      <c r="D148" s="113">
        <v>44351</v>
      </c>
      <c r="E148" s="113">
        <v>44355</v>
      </c>
      <c r="F148" s="112" t="s">
        <v>346</v>
      </c>
      <c r="G148" s="112" t="s">
        <v>2074</v>
      </c>
      <c r="H148" s="112" t="s">
        <v>2075</v>
      </c>
      <c r="I148" s="112" t="s">
        <v>349</v>
      </c>
      <c r="J148" s="112" t="s">
        <v>412</v>
      </c>
      <c r="K148" s="112" t="s">
        <v>412</v>
      </c>
      <c r="L148" s="112" t="s">
        <v>339</v>
      </c>
      <c r="M148" s="112" t="s">
        <v>340</v>
      </c>
      <c r="N148" s="112" t="s">
        <v>1457</v>
      </c>
      <c r="O148" s="112" t="s">
        <v>342</v>
      </c>
      <c r="P148" s="112" t="s">
        <v>455</v>
      </c>
      <c r="Q148" s="112" t="s">
        <v>1458</v>
      </c>
      <c r="R148" s="112">
        <v>184.8</v>
      </c>
      <c r="S148" s="112">
        <v>3</v>
      </c>
      <c r="T148" s="112">
        <v>0</v>
      </c>
      <c r="U148" s="112">
        <v>9.24</v>
      </c>
    </row>
    <row r="149" spans="1:21">
      <c r="A149" s="20" t="str">
        <f t="shared" si="4"/>
        <v>202107</v>
      </c>
      <c r="B149" s="20" t="str">
        <f t="shared" si="5"/>
        <v>202128</v>
      </c>
      <c r="C149" s="112" t="s">
        <v>2078</v>
      </c>
      <c r="D149" s="113">
        <v>44384</v>
      </c>
      <c r="E149" s="113">
        <v>44388</v>
      </c>
      <c r="F149" s="112" t="s">
        <v>346</v>
      </c>
      <c r="G149" s="112" t="s">
        <v>787</v>
      </c>
      <c r="H149" s="112" t="s">
        <v>788</v>
      </c>
      <c r="I149" s="112" t="s">
        <v>336</v>
      </c>
      <c r="J149" s="112" t="s">
        <v>2079</v>
      </c>
      <c r="K149" s="112" t="s">
        <v>397</v>
      </c>
      <c r="L149" s="112" t="s">
        <v>339</v>
      </c>
      <c r="M149" s="112" t="s">
        <v>340</v>
      </c>
      <c r="N149" s="112" t="s">
        <v>1597</v>
      </c>
      <c r="O149" s="112" t="s">
        <v>342</v>
      </c>
      <c r="P149" s="112" t="s">
        <v>369</v>
      </c>
      <c r="Q149" s="112" t="s">
        <v>1598</v>
      </c>
      <c r="R149" s="112">
        <v>5300.4000000000005</v>
      </c>
      <c r="S149" s="112">
        <v>2</v>
      </c>
      <c r="T149" s="112">
        <v>0</v>
      </c>
      <c r="U149" s="112">
        <v>1484</v>
      </c>
    </row>
    <row r="150" spans="1:21">
      <c r="A150" s="20" t="str">
        <f t="shared" si="4"/>
        <v>202103</v>
      </c>
      <c r="B150" s="20" t="str">
        <f t="shared" si="5"/>
        <v>202112</v>
      </c>
      <c r="C150" s="112" t="s">
        <v>2096</v>
      </c>
      <c r="D150" s="113">
        <v>44271</v>
      </c>
      <c r="E150" s="113">
        <v>44277</v>
      </c>
      <c r="F150" s="112" t="s">
        <v>346</v>
      </c>
      <c r="G150" s="112" t="s">
        <v>360</v>
      </c>
      <c r="H150" s="112" t="s">
        <v>361</v>
      </c>
      <c r="I150" s="112" t="s">
        <v>336</v>
      </c>
      <c r="J150" s="112" t="s">
        <v>2097</v>
      </c>
      <c r="K150" s="112" t="s">
        <v>510</v>
      </c>
      <c r="L150" s="112" t="s">
        <v>339</v>
      </c>
      <c r="M150" s="112" t="s">
        <v>368</v>
      </c>
      <c r="N150" s="112" t="s">
        <v>2098</v>
      </c>
      <c r="O150" s="112" t="s">
        <v>342</v>
      </c>
      <c r="P150" s="112" t="s">
        <v>343</v>
      </c>
      <c r="Q150" s="112" t="s">
        <v>2099</v>
      </c>
      <c r="R150" s="112">
        <v>248.21999999999997</v>
      </c>
      <c r="S150" s="112">
        <v>3</v>
      </c>
      <c r="T150" s="112">
        <v>0.4</v>
      </c>
      <c r="U150" s="112">
        <v>12.180000000000007</v>
      </c>
    </row>
    <row r="151" spans="1:21">
      <c r="A151" s="20" t="str">
        <f t="shared" si="4"/>
        <v>202106</v>
      </c>
      <c r="B151" s="20" t="str">
        <f t="shared" si="5"/>
        <v>202124</v>
      </c>
      <c r="C151" s="112" t="s">
        <v>2147</v>
      </c>
      <c r="D151" s="113">
        <v>44355</v>
      </c>
      <c r="E151" s="113">
        <v>44356</v>
      </c>
      <c r="F151" s="112" t="s">
        <v>402</v>
      </c>
      <c r="G151" s="112" t="s">
        <v>2148</v>
      </c>
      <c r="H151" s="112" t="s">
        <v>2149</v>
      </c>
      <c r="I151" s="112" t="s">
        <v>336</v>
      </c>
      <c r="J151" s="112" t="s">
        <v>623</v>
      </c>
      <c r="K151" s="112" t="s">
        <v>363</v>
      </c>
      <c r="L151" s="112" t="s">
        <v>339</v>
      </c>
      <c r="M151" s="112" t="s">
        <v>340</v>
      </c>
      <c r="N151" s="112" t="s">
        <v>2150</v>
      </c>
      <c r="O151" s="112" t="s">
        <v>377</v>
      </c>
      <c r="P151" s="112" t="s">
        <v>431</v>
      </c>
      <c r="Q151" s="112" t="s">
        <v>2151</v>
      </c>
      <c r="R151" s="112">
        <v>1541.4</v>
      </c>
      <c r="S151" s="112">
        <v>5</v>
      </c>
      <c r="T151" s="112">
        <v>0.4</v>
      </c>
      <c r="U151" s="112">
        <v>-591.50000000000011</v>
      </c>
    </row>
    <row r="152" spans="1:21">
      <c r="A152" s="20" t="str">
        <f t="shared" si="4"/>
        <v>202106</v>
      </c>
      <c r="B152" s="20" t="str">
        <f t="shared" si="5"/>
        <v>202124</v>
      </c>
      <c r="C152" s="112" t="s">
        <v>2147</v>
      </c>
      <c r="D152" s="113">
        <v>44355</v>
      </c>
      <c r="E152" s="113">
        <v>44356</v>
      </c>
      <c r="F152" s="112" t="s">
        <v>402</v>
      </c>
      <c r="G152" s="112" t="s">
        <v>2148</v>
      </c>
      <c r="H152" s="112" t="s">
        <v>2149</v>
      </c>
      <c r="I152" s="112" t="s">
        <v>336</v>
      </c>
      <c r="J152" s="112" t="s">
        <v>623</v>
      </c>
      <c r="K152" s="112" t="s">
        <v>363</v>
      </c>
      <c r="L152" s="112" t="s">
        <v>339</v>
      </c>
      <c r="M152" s="112" t="s">
        <v>340</v>
      </c>
      <c r="N152" s="112" t="s">
        <v>842</v>
      </c>
      <c r="O152" s="112" t="s">
        <v>377</v>
      </c>
      <c r="P152" s="112" t="s">
        <v>378</v>
      </c>
      <c r="Q152" s="112" t="s">
        <v>843</v>
      </c>
      <c r="R152" s="112">
        <v>2570.3999999999992</v>
      </c>
      <c r="S152" s="112">
        <v>2</v>
      </c>
      <c r="T152" s="112">
        <v>0.4</v>
      </c>
      <c r="U152" s="112">
        <v>-556.91999999999962</v>
      </c>
    </row>
    <row r="153" spans="1:21">
      <c r="A153" s="20" t="str">
        <f t="shared" si="4"/>
        <v>202106</v>
      </c>
      <c r="B153" s="20" t="str">
        <f t="shared" si="5"/>
        <v>202124</v>
      </c>
      <c r="C153" s="112" t="s">
        <v>2147</v>
      </c>
      <c r="D153" s="113">
        <v>44355</v>
      </c>
      <c r="E153" s="113">
        <v>44356</v>
      </c>
      <c r="F153" s="112" t="s">
        <v>402</v>
      </c>
      <c r="G153" s="112" t="s">
        <v>2148</v>
      </c>
      <c r="H153" s="112" t="s">
        <v>2149</v>
      </c>
      <c r="I153" s="112" t="s">
        <v>336</v>
      </c>
      <c r="J153" s="112" t="s">
        <v>623</v>
      </c>
      <c r="K153" s="112" t="s">
        <v>363</v>
      </c>
      <c r="L153" s="112" t="s">
        <v>339</v>
      </c>
      <c r="M153" s="112" t="s">
        <v>340</v>
      </c>
      <c r="N153" s="112" t="s">
        <v>2152</v>
      </c>
      <c r="O153" s="112" t="s">
        <v>372</v>
      </c>
      <c r="P153" s="112" t="s">
        <v>373</v>
      </c>
      <c r="Q153" s="112" t="s">
        <v>2153</v>
      </c>
      <c r="R153" s="112">
        <v>1187.76</v>
      </c>
      <c r="S153" s="112">
        <v>5</v>
      </c>
      <c r="T153" s="112">
        <v>0.4</v>
      </c>
      <c r="U153" s="112">
        <v>-791.84000000000015</v>
      </c>
    </row>
    <row r="154" spans="1:21">
      <c r="A154" s="20" t="str">
        <f t="shared" si="4"/>
        <v>202101</v>
      </c>
      <c r="B154" s="20" t="str">
        <f t="shared" si="5"/>
        <v>202101</v>
      </c>
      <c r="C154" s="112" t="s">
        <v>2157</v>
      </c>
      <c r="D154" s="113">
        <v>44197</v>
      </c>
      <c r="E154" s="113">
        <v>44201</v>
      </c>
      <c r="F154" s="112" t="s">
        <v>346</v>
      </c>
      <c r="G154" s="112" t="s">
        <v>2158</v>
      </c>
      <c r="H154" s="112" t="s">
        <v>2159</v>
      </c>
      <c r="I154" s="112" t="s">
        <v>349</v>
      </c>
      <c r="J154" s="112" t="s">
        <v>1409</v>
      </c>
      <c r="K154" s="112" t="s">
        <v>790</v>
      </c>
      <c r="L154" s="112" t="s">
        <v>339</v>
      </c>
      <c r="M154" s="112" t="s">
        <v>439</v>
      </c>
      <c r="N154" s="112" t="s">
        <v>1652</v>
      </c>
      <c r="O154" s="112" t="s">
        <v>342</v>
      </c>
      <c r="P154" s="112" t="s">
        <v>407</v>
      </c>
      <c r="Q154" s="112" t="s">
        <v>1653</v>
      </c>
      <c r="R154" s="112">
        <v>87.78</v>
      </c>
      <c r="S154" s="112">
        <v>3</v>
      </c>
      <c r="T154" s="112">
        <v>0</v>
      </c>
      <c r="U154" s="112">
        <v>13.02</v>
      </c>
    </row>
    <row r="155" spans="1:21">
      <c r="A155" s="20" t="str">
        <f t="shared" si="4"/>
        <v>202107</v>
      </c>
      <c r="B155" s="20" t="str">
        <f t="shared" si="5"/>
        <v>202128</v>
      </c>
      <c r="C155" s="112" t="s">
        <v>2162</v>
      </c>
      <c r="D155" s="113">
        <v>44386</v>
      </c>
      <c r="E155" s="113">
        <v>44391</v>
      </c>
      <c r="F155" s="112" t="s">
        <v>346</v>
      </c>
      <c r="G155" s="112" t="s">
        <v>1337</v>
      </c>
      <c r="H155" s="112" t="s">
        <v>1338</v>
      </c>
      <c r="I155" s="112" t="s">
        <v>349</v>
      </c>
      <c r="J155" s="112" t="s">
        <v>2163</v>
      </c>
      <c r="K155" s="112" t="s">
        <v>397</v>
      </c>
      <c r="L155" s="112" t="s">
        <v>339</v>
      </c>
      <c r="M155" s="112" t="s">
        <v>340</v>
      </c>
      <c r="N155" s="112" t="s">
        <v>2164</v>
      </c>
      <c r="O155" s="112" t="s">
        <v>372</v>
      </c>
      <c r="P155" s="112" t="s">
        <v>394</v>
      </c>
      <c r="Q155" s="112" t="s">
        <v>2165</v>
      </c>
      <c r="R155" s="112">
        <v>1994.5799999999997</v>
      </c>
      <c r="S155" s="112">
        <v>3</v>
      </c>
      <c r="T155" s="112">
        <v>0</v>
      </c>
      <c r="U155" s="112">
        <v>278.88</v>
      </c>
    </row>
    <row r="156" spans="1:21">
      <c r="A156" s="20" t="str">
        <f t="shared" si="4"/>
        <v>202107</v>
      </c>
      <c r="B156" s="20" t="str">
        <f t="shared" si="5"/>
        <v>202128</v>
      </c>
      <c r="C156" s="112" t="s">
        <v>2162</v>
      </c>
      <c r="D156" s="113">
        <v>44386</v>
      </c>
      <c r="E156" s="113">
        <v>44391</v>
      </c>
      <c r="F156" s="112" t="s">
        <v>346</v>
      </c>
      <c r="G156" s="112" t="s">
        <v>1337</v>
      </c>
      <c r="H156" s="112" t="s">
        <v>1338</v>
      </c>
      <c r="I156" s="112" t="s">
        <v>349</v>
      </c>
      <c r="J156" s="112" t="s">
        <v>2163</v>
      </c>
      <c r="K156" s="112" t="s">
        <v>397</v>
      </c>
      <c r="L156" s="112" t="s">
        <v>339</v>
      </c>
      <c r="M156" s="112" t="s">
        <v>340</v>
      </c>
      <c r="N156" s="112" t="s">
        <v>585</v>
      </c>
      <c r="O156" s="112" t="s">
        <v>342</v>
      </c>
      <c r="P156" s="112" t="s">
        <v>357</v>
      </c>
      <c r="Q156" s="112" t="s">
        <v>586</v>
      </c>
      <c r="R156" s="112">
        <v>42.280000000000008</v>
      </c>
      <c r="S156" s="112">
        <v>2</v>
      </c>
      <c r="T156" s="112">
        <v>0</v>
      </c>
      <c r="U156" s="112">
        <v>10.08</v>
      </c>
    </row>
    <row r="157" spans="1:21">
      <c r="A157" s="20" t="str">
        <f t="shared" si="4"/>
        <v>202107</v>
      </c>
      <c r="B157" s="20" t="str">
        <f t="shared" si="5"/>
        <v>202128</v>
      </c>
      <c r="C157" s="112" t="s">
        <v>2162</v>
      </c>
      <c r="D157" s="113">
        <v>44386</v>
      </c>
      <c r="E157" s="113">
        <v>44391</v>
      </c>
      <c r="F157" s="112" t="s">
        <v>346</v>
      </c>
      <c r="G157" s="112" t="s">
        <v>1337</v>
      </c>
      <c r="H157" s="112" t="s">
        <v>1338</v>
      </c>
      <c r="I157" s="112" t="s">
        <v>349</v>
      </c>
      <c r="J157" s="112" t="s">
        <v>2163</v>
      </c>
      <c r="K157" s="112" t="s">
        <v>397</v>
      </c>
      <c r="L157" s="112" t="s">
        <v>339</v>
      </c>
      <c r="M157" s="112" t="s">
        <v>340</v>
      </c>
      <c r="N157" s="112" t="s">
        <v>2166</v>
      </c>
      <c r="O157" s="112" t="s">
        <v>342</v>
      </c>
      <c r="P157" s="112" t="s">
        <v>357</v>
      </c>
      <c r="Q157" s="112" t="s">
        <v>2167</v>
      </c>
      <c r="R157" s="112">
        <v>318.5</v>
      </c>
      <c r="S157" s="112">
        <v>5</v>
      </c>
      <c r="T157" s="112">
        <v>0</v>
      </c>
      <c r="U157" s="112">
        <v>60.199999999999996</v>
      </c>
    </row>
    <row r="158" spans="1:21">
      <c r="A158" s="20" t="str">
        <f t="shared" si="4"/>
        <v>202101</v>
      </c>
      <c r="B158" s="20" t="str">
        <f t="shared" si="5"/>
        <v>202104</v>
      </c>
      <c r="C158" s="112" t="s">
        <v>2170</v>
      </c>
      <c r="D158" s="113">
        <v>44213</v>
      </c>
      <c r="E158" s="113">
        <v>44220</v>
      </c>
      <c r="F158" s="112" t="s">
        <v>346</v>
      </c>
      <c r="G158" s="112" t="s">
        <v>1647</v>
      </c>
      <c r="H158" s="112" t="s">
        <v>1648</v>
      </c>
      <c r="I158" s="112" t="s">
        <v>336</v>
      </c>
      <c r="J158" s="112" t="s">
        <v>1303</v>
      </c>
      <c r="K158" s="112" t="s">
        <v>501</v>
      </c>
      <c r="L158" s="112" t="s">
        <v>339</v>
      </c>
      <c r="M158" s="112" t="s">
        <v>392</v>
      </c>
      <c r="N158" s="112" t="s">
        <v>1852</v>
      </c>
      <c r="O158" s="112" t="s">
        <v>372</v>
      </c>
      <c r="P158" s="112" t="s">
        <v>373</v>
      </c>
      <c r="Q158" s="112" t="s">
        <v>1853</v>
      </c>
      <c r="R158" s="112">
        <v>685.27200000000005</v>
      </c>
      <c r="S158" s="112">
        <v>2</v>
      </c>
      <c r="T158" s="112">
        <v>0.4</v>
      </c>
      <c r="U158" s="112">
        <v>45.47199999999998</v>
      </c>
    </row>
    <row r="159" spans="1:21">
      <c r="A159" s="20" t="str">
        <f t="shared" si="4"/>
        <v>202101</v>
      </c>
      <c r="B159" s="20" t="str">
        <f t="shared" si="5"/>
        <v>202104</v>
      </c>
      <c r="C159" s="112" t="s">
        <v>2170</v>
      </c>
      <c r="D159" s="113">
        <v>44213</v>
      </c>
      <c r="E159" s="113">
        <v>44220</v>
      </c>
      <c r="F159" s="112" t="s">
        <v>346</v>
      </c>
      <c r="G159" s="112" t="s">
        <v>1647</v>
      </c>
      <c r="H159" s="112" t="s">
        <v>1648</v>
      </c>
      <c r="I159" s="112" t="s">
        <v>336</v>
      </c>
      <c r="J159" s="112" t="s">
        <v>1303</v>
      </c>
      <c r="K159" s="112" t="s">
        <v>501</v>
      </c>
      <c r="L159" s="112" t="s">
        <v>339</v>
      </c>
      <c r="M159" s="112" t="s">
        <v>392</v>
      </c>
      <c r="N159" s="112" t="s">
        <v>2171</v>
      </c>
      <c r="O159" s="112" t="s">
        <v>377</v>
      </c>
      <c r="P159" s="112" t="s">
        <v>378</v>
      </c>
      <c r="Q159" s="112" t="s">
        <v>2172</v>
      </c>
      <c r="R159" s="112">
        <v>1492.596</v>
      </c>
      <c r="S159" s="112">
        <v>3</v>
      </c>
      <c r="T159" s="112">
        <v>0.4</v>
      </c>
      <c r="U159" s="112">
        <v>-447.80400000000009</v>
      </c>
    </row>
    <row r="160" spans="1:21">
      <c r="A160" s="20" t="str">
        <f t="shared" si="4"/>
        <v>202101</v>
      </c>
      <c r="B160" s="20" t="str">
        <f t="shared" si="5"/>
        <v>202104</v>
      </c>
      <c r="C160" s="112" t="s">
        <v>2170</v>
      </c>
      <c r="D160" s="113">
        <v>44213</v>
      </c>
      <c r="E160" s="113">
        <v>44220</v>
      </c>
      <c r="F160" s="112" t="s">
        <v>346</v>
      </c>
      <c r="G160" s="112" t="s">
        <v>1647</v>
      </c>
      <c r="H160" s="112" t="s">
        <v>1648</v>
      </c>
      <c r="I160" s="112" t="s">
        <v>336</v>
      </c>
      <c r="J160" s="112" t="s">
        <v>1303</v>
      </c>
      <c r="K160" s="112" t="s">
        <v>501</v>
      </c>
      <c r="L160" s="112" t="s">
        <v>339</v>
      </c>
      <c r="M160" s="112" t="s">
        <v>392</v>
      </c>
      <c r="N160" s="112" t="s">
        <v>517</v>
      </c>
      <c r="O160" s="112" t="s">
        <v>372</v>
      </c>
      <c r="P160" s="112" t="s">
        <v>394</v>
      </c>
      <c r="Q160" s="112" t="s">
        <v>518</v>
      </c>
      <c r="R160" s="112">
        <v>2659.3559999999998</v>
      </c>
      <c r="S160" s="112">
        <v>3</v>
      </c>
      <c r="T160" s="112">
        <v>0.4</v>
      </c>
      <c r="U160" s="112">
        <v>-44.604000000000042</v>
      </c>
    </row>
    <row r="161" spans="1:21">
      <c r="A161" s="20" t="str">
        <f t="shared" si="4"/>
        <v>202106</v>
      </c>
      <c r="B161" s="20" t="str">
        <f t="shared" si="5"/>
        <v>202123</v>
      </c>
      <c r="C161" s="112" t="s">
        <v>2177</v>
      </c>
      <c r="D161" s="113">
        <v>44350</v>
      </c>
      <c r="E161" s="113">
        <v>44350</v>
      </c>
      <c r="F161" s="112" t="s">
        <v>534</v>
      </c>
      <c r="G161" s="112" t="s">
        <v>2178</v>
      </c>
      <c r="H161" s="112" t="s">
        <v>2179</v>
      </c>
      <c r="I161" s="112" t="s">
        <v>349</v>
      </c>
      <c r="J161" s="112" t="s">
        <v>2180</v>
      </c>
      <c r="K161" s="112" t="s">
        <v>610</v>
      </c>
      <c r="L161" s="112" t="s">
        <v>339</v>
      </c>
      <c r="M161" s="112" t="s">
        <v>439</v>
      </c>
      <c r="N161" s="112" t="s">
        <v>643</v>
      </c>
      <c r="O161" s="112" t="s">
        <v>342</v>
      </c>
      <c r="P161" s="112" t="s">
        <v>455</v>
      </c>
      <c r="Q161" s="112" t="s">
        <v>644</v>
      </c>
      <c r="R161" s="112">
        <v>233.79999999999998</v>
      </c>
      <c r="S161" s="112">
        <v>2</v>
      </c>
      <c r="T161" s="112">
        <v>0</v>
      </c>
      <c r="U161" s="112">
        <v>74.759999999999991</v>
      </c>
    </row>
    <row r="162" spans="1:21">
      <c r="A162" s="20" t="str">
        <f t="shared" si="4"/>
        <v>202105</v>
      </c>
      <c r="B162" s="20" t="str">
        <f t="shared" si="5"/>
        <v>202122</v>
      </c>
      <c r="C162" s="112" t="s">
        <v>2192</v>
      </c>
      <c r="D162" s="113">
        <v>44344</v>
      </c>
      <c r="E162" s="113">
        <v>44350</v>
      </c>
      <c r="F162" s="112" t="s">
        <v>346</v>
      </c>
      <c r="G162" s="112" t="s">
        <v>2193</v>
      </c>
      <c r="H162" s="112" t="s">
        <v>2194</v>
      </c>
      <c r="I162" s="112" t="s">
        <v>349</v>
      </c>
      <c r="J162" s="112" t="s">
        <v>1075</v>
      </c>
      <c r="K162" s="112" t="s">
        <v>521</v>
      </c>
      <c r="L162" s="112" t="s">
        <v>339</v>
      </c>
      <c r="M162" s="112" t="s">
        <v>368</v>
      </c>
      <c r="N162" s="112" t="s">
        <v>1295</v>
      </c>
      <c r="O162" s="112" t="s">
        <v>342</v>
      </c>
      <c r="P162" s="112" t="s">
        <v>455</v>
      </c>
      <c r="Q162" s="112" t="s">
        <v>1296</v>
      </c>
      <c r="R162" s="112">
        <v>106.62400000000001</v>
      </c>
      <c r="S162" s="112">
        <v>2</v>
      </c>
      <c r="T162" s="112">
        <v>0.2</v>
      </c>
      <c r="U162" s="112">
        <v>33.263999999999996</v>
      </c>
    </row>
    <row r="163" spans="1:21">
      <c r="A163" s="20" t="str">
        <f t="shared" si="4"/>
        <v>202105</v>
      </c>
      <c r="B163" s="20" t="str">
        <f t="shared" si="5"/>
        <v>202122</v>
      </c>
      <c r="C163" s="112" t="s">
        <v>2192</v>
      </c>
      <c r="D163" s="113">
        <v>44344</v>
      </c>
      <c r="E163" s="113">
        <v>44350</v>
      </c>
      <c r="F163" s="112" t="s">
        <v>346</v>
      </c>
      <c r="G163" s="112" t="s">
        <v>2193</v>
      </c>
      <c r="H163" s="112" t="s">
        <v>2194</v>
      </c>
      <c r="I163" s="112" t="s">
        <v>349</v>
      </c>
      <c r="J163" s="112" t="s">
        <v>1075</v>
      </c>
      <c r="K163" s="112" t="s">
        <v>521</v>
      </c>
      <c r="L163" s="112" t="s">
        <v>339</v>
      </c>
      <c r="M163" s="112" t="s">
        <v>368</v>
      </c>
      <c r="N163" s="112" t="s">
        <v>936</v>
      </c>
      <c r="O163" s="112" t="s">
        <v>342</v>
      </c>
      <c r="P163" s="112" t="s">
        <v>407</v>
      </c>
      <c r="Q163" s="112" t="s">
        <v>937</v>
      </c>
      <c r="R163" s="112">
        <v>192.5</v>
      </c>
      <c r="S163" s="112">
        <v>5</v>
      </c>
      <c r="T163" s="112">
        <v>0</v>
      </c>
      <c r="U163" s="112">
        <v>21</v>
      </c>
    </row>
    <row r="164" spans="1:21">
      <c r="A164" s="20" t="str">
        <f t="shared" si="4"/>
        <v>202105</v>
      </c>
      <c r="B164" s="20" t="str">
        <f t="shared" si="5"/>
        <v>202122</v>
      </c>
      <c r="C164" s="112" t="s">
        <v>2192</v>
      </c>
      <c r="D164" s="113">
        <v>44344</v>
      </c>
      <c r="E164" s="113">
        <v>44350</v>
      </c>
      <c r="F164" s="112" t="s">
        <v>346</v>
      </c>
      <c r="G164" s="112" t="s">
        <v>2193</v>
      </c>
      <c r="H164" s="112" t="s">
        <v>2194</v>
      </c>
      <c r="I164" s="112" t="s">
        <v>349</v>
      </c>
      <c r="J164" s="112" t="s">
        <v>1075</v>
      </c>
      <c r="K164" s="112" t="s">
        <v>521</v>
      </c>
      <c r="L164" s="112" t="s">
        <v>339</v>
      </c>
      <c r="M164" s="112" t="s">
        <v>368</v>
      </c>
      <c r="N164" s="112" t="s">
        <v>2195</v>
      </c>
      <c r="O164" s="112" t="s">
        <v>377</v>
      </c>
      <c r="P164" s="112" t="s">
        <v>378</v>
      </c>
      <c r="Q164" s="112" t="s">
        <v>2196</v>
      </c>
      <c r="R164" s="112">
        <v>2223.0180000000005</v>
      </c>
      <c r="S164" s="112">
        <v>3</v>
      </c>
      <c r="T164" s="112">
        <v>0.1</v>
      </c>
      <c r="U164" s="112">
        <v>419.5379999999999</v>
      </c>
    </row>
    <row r="165" spans="1:21">
      <c r="A165" s="20" t="str">
        <f t="shared" si="4"/>
        <v>202105</v>
      </c>
      <c r="B165" s="20" t="str">
        <f t="shared" si="5"/>
        <v>202122</v>
      </c>
      <c r="C165" s="112" t="s">
        <v>2192</v>
      </c>
      <c r="D165" s="113">
        <v>44344</v>
      </c>
      <c r="E165" s="113">
        <v>44350</v>
      </c>
      <c r="F165" s="112" t="s">
        <v>346</v>
      </c>
      <c r="G165" s="112" t="s">
        <v>2193</v>
      </c>
      <c r="H165" s="112" t="s">
        <v>2194</v>
      </c>
      <c r="I165" s="112" t="s">
        <v>349</v>
      </c>
      <c r="J165" s="112" t="s">
        <v>1075</v>
      </c>
      <c r="K165" s="112" t="s">
        <v>521</v>
      </c>
      <c r="L165" s="112" t="s">
        <v>339</v>
      </c>
      <c r="M165" s="112" t="s">
        <v>368</v>
      </c>
      <c r="N165" s="112" t="s">
        <v>2197</v>
      </c>
      <c r="O165" s="112" t="s">
        <v>342</v>
      </c>
      <c r="P165" s="112" t="s">
        <v>381</v>
      </c>
      <c r="Q165" s="112" t="s">
        <v>2198</v>
      </c>
      <c r="R165" s="112">
        <v>105.84</v>
      </c>
      <c r="S165" s="112">
        <v>2</v>
      </c>
      <c r="T165" s="112">
        <v>0</v>
      </c>
      <c r="U165" s="112">
        <v>28.560000000000002</v>
      </c>
    </row>
    <row r="166" spans="1:21">
      <c r="A166" s="20" t="str">
        <f t="shared" si="4"/>
        <v>202104</v>
      </c>
      <c r="B166" s="20" t="str">
        <f t="shared" si="5"/>
        <v>202115</v>
      </c>
      <c r="C166" s="112" t="s">
        <v>2199</v>
      </c>
      <c r="D166" s="113">
        <v>44293</v>
      </c>
      <c r="E166" s="113">
        <v>44297</v>
      </c>
      <c r="F166" s="112" t="s">
        <v>346</v>
      </c>
      <c r="G166" s="112" t="s">
        <v>2200</v>
      </c>
      <c r="H166" s="112" t="s">
        <v>2201</v>
      </c>
      <c r="I166" s="112" t="s">
        <v>336</v>
      </c>
      <c r="J166" s="112" t="s">
        <v>1195</v>
      </c>
      <c r="K166" s="112" t="s">
        <v>363</v>
      </c>
      <c r="L166" s="112" t="s">
        <v>339</v>
      </c>
      <c r="M166" s="112" t="s">
        <v>340</v>
      </c>
      <c r="N166" s="112" t="s">
        <v>2202</v>
      </c>
      <c r="O166" s="112" t="s">
        <v>342</v>
      </c>
      <c r="P166" s="112" t="s">
        <v>354</v>
      </c>
      <c r="Q166" s="112" t="s">
        <v>2203</v>
      </c>
      <c r="R166" s="112">
        <v>219.79999999999998</v>
      </c>
      <c r="S166" s="112">
        <v>2</v>
      </c>
      <c r="T166" s="112">
        <v>0</v>
      </c>
      <c r="U166" s="112">
        <v>54.879999999999995</v>
      </c>
    </row>
    <row r="167" spans="1:21">
      <c r="A167" s="20" t="str">
        <f t="shared" si="4"/>
        <v>202103</v>
      </c>
      <c r="B167" s="20" t="str">
        <f t="shared" si="5"/>
        <v>202110</v>
      </c>
      <c r="C167" s="112" t="s">
        <v>2204</v>
      </c>
      <c r="D167" s="113">
        <v>44260</v>
      </c>
      <c r="E167" s="113">
        <v>44265</v>
      </c>
      <c r="F167" s="112" t="s">
        <v>346</v>
      </c>
      <c r="G167" s="112" t="s">
        <v>2205</v>
      </c>
      <c r="H167" s="112" t="s">
        <v>2206</v>
      </c>
      <c r="I167" s="112" t="s">
        <v>336</v>
      </c>
      <c r="J167" s="112" t="s">
        <v>642</v>
      </c>
      <c r="K167" s="112" t="s">
        <v>363</v>
      </c>
      <c r="L167" s="112" t="s">
        <v>339</v>
      </c>
      <c r="M167" s="112" t="s">
        <v>340</v>
      </c>
      <c r="N167" s="112" t="s">
        <v>2207</v>
      </c>
      <c r="O167" s="112" t="s">
        <v>342</v>
      </c>
      <c r="P167" s="112" t="s">
        <v>440</v>
      </c>
      <c r="Q167" s="112" t="s">
        <v>2208</v>
      </c>
      <c r="R167" s="112">
        <v>2430.54</v>
      </c>
      <c r="S167" s="112">
        <v>9</v>
      </c>
      <c r="T167" s="112">
        <v>0</v>
      </c>
      <c r="U167" s="112">
        <v>1068.48</v>
      </c>
    </row>
    <row r="168" spans="1:21">
      <c r="A168" s="20" t="str">
        <f t="shared" si="4"/>
        <v>202103</v>
      </c>
      <c r="B168" s="20" t="str">
        <f t="shared" si="5"/>
        <v>202110</v>
      </c>
      <c r="C168" s="112" t="s">
        <v>2204</v>
      </c>
      <c r="D168" s="113">
        <v>44260</v>
      </c>
      <c r="E168" s="113">
        <v>44265</v>
      </c>
      <c r="F168" s="112" t="s">
        <v>346</v>
      </c>
      <c r="G168" s="112" t="s">
        <v>2205</v>
      </c>
      <c r="H168" s="112" t="s">
        <v>2206</v>
      </c>
      <c r="I168" s="112" t="s">
        <v>336</v>
      </c>
      <c r="J168" s="112" t="s">
        <v>642</v>
      </c>
      <c r="K168" s="112" t="s">
        <v>363</v>
      </c>
      <c r="L168" s="112" t="s">
        <v>339</v>
      </c>
      <c r="M168" s="112" t="s">
        <v>340</v>
      </c>
      <c r="N168" s="112" t="s">
        <v>2209</v>
      </c>
      <c r="O168" s="112" t="s">
        <v>342</v>
      </c>
      <c r="P168" s="112" t="s">
        <v>380</v>
      </c>
      <c r="Q168" s="112" t="s">
        <v>2210</v>
      </c>
      <c r="R168" s="112">
        <v>295.26</v>
      </c>
      <c r="S168" s="112">
        <v>3</v>
      </c>
      <c r="T168" s="112">
        <v>0</v>
      </c>
      <c r="U168" s="112">
        <v>11.760000000000002</v>
      </c>
    </row>
    <row r="169" spans="1:21">
      <c r="A169" s="20" t="str">
        <f t="shared" si="4"/>
        <v>202106</v>
      </c>
      <c r="B169" s="20" t="str">
        <f t="shared" si="5"/>
        <v>202123</v>
      </c>
      <c r="C169" s="112" t="s">
        <v>2211</v>
      </c>
      <c r="D169" s="113">
        <v>44350</v>
      </c>
      <c r="E169" s="113">
        <v>44350</v>
      </c>
      <c r="F169" s="112" t="s">
        <v>534</v>
      </c>
      <c r="G169" s="112" t="s">
        <v>1426</v>
      </c>
      <c r="H169" s="112" t="s">
        <v>1427</v>
      </c>
      <c r="I169" s="112" t="s">
        <v>336</v>
      </c>
      <c r="J169" s="112" t="s">
        <v>2212</v>
      </c>
      <c r="K169" s="112" t="s">
        <v>367</v>
      </c>
      <c r="L169" s="112" t="s">
        <v>339</v>
      </c>
      <c r="M169" s="112" t="s">
        <v>368</v>
      </c>
      <c r="N169" s="112" t="s">
        <v>2213</v>
      </c>
      <c r="O169" s="112" t="s">
        <v>342</v>
      </c>
      <c r="P169" s="112" t="s">
        <v>357</v>
      </c>
      <c r="Q169" s="112" t="s">
        <v>2214</v>
      </c>
      <c r="R169" s="112">
        <v>289.52</v>
      </c>
      <c r="S169" s="112">
        <v>4</v>
      </c>
      <c r="T169" s="112">
        <v>0</v>
      </c>
      <c r="U169" s="112">
        <v>129.91999999999999</v>
      </c>
    </row>
    <row r="170" spans="1:21">
      <c r="A170" s="20" t="str">
        <f t="shared" si="4"/>
        <v>202106</v>
      </c>
      <c r="B170" s="20" t="str">
        <f t="shared" si="5"/>
        <v>202123</v>
      </c>
      <c r="C170" s="112" t="s">
        <v>2211</v>
      </c>
      <c r="D170" s="113">
        <v>44350</v>
      </c>
      <c r="E170" s="113">
        <v>44350</v>
      </c>
      <c r="F170" s="112" t="s">
        <v>534</v>
      </c>
      <c r="G170" s="112" t="s">
        <v>1426</v>
      </c>
      <c r="H170" s="112" t="s">
        <v>1427</v>
      </c>
      <c r="I170" s="112" t="s">
        <v>336</v>
      </c>
      <c r="J170" s="112" t="s">
        <v>2212</v>
      </c>
      <c r="K170" s="112" t="s">
        <v>367</v>
      </c>
      <c r="L170" s="112" t="s">
        <v>339</v>
      </c>
      <c r="M170" s="112" t="s">
        <v>368</v>
      </c>
      <c r="N170" s="112" t="s">
        <v>2215</v>
      </c>
      <c r="O170" s="112" t="s">
        <v>377</v>
      </c>
      <c r="P170" s="112" t="s">
        <v>462</v>
      </c>
      <c r="Q170" s="112" t="s">
        <v>2216</v>
      </c>
      <c r="R170" s="112">
        <v>12931.380000000001</v>
      </c>
      <c r="S170" s="112">
        <v>4</v>
      </c>
      <c r="T170" s="112">
        <v>0.25</v>
      </c>
      <c r="U170" s="112">
        <v>-0.14000000000032742</v>
      </c>
    </row>
    <row r="171" spans="1:21">
      <c r="A171" s="20" t="str">
        <f t="shared" si="4"/>
        <v>202106</v>
      </c>
      <c r="B171" s="20" t="str">
        <f t="shared" si="5"/>
        <v>202123</v>
      </c>
      <c r="C171" s="112" t="s">
        <v>2211</v>
      </c>
      <c r="D171" s="113">
        <v>44350</v>
      </c>
      <c r="E171" s="113">
        <v>44350</v>
      </c>
      <c r="F171" s="112" t="s">
        <v>534</v>
      </c>
      <c r="G171" s="112" t="s">
        <v>1426</v>
      </c>
      <c r="H171" s="112" t="s">
        <v>1427</v>
      </c>
      <c r="I171" s="112" t="s">
        <v>336</v>
      </c>
      <c r="J171" s="112" t="s">
        <v>2212</v>
      </c>
      <c r="K171" s="112" t="s">
        <v>367</v>
      </c>
      <c r="L171" s="112" t="s">
        <v>339</v>
      </c>
      <c r="M171" s="112" t="s">
        <v>368</v>
      </c>
      <c r="N171" s="112" t="s">
        <v>1930</v>
      </c>
      <c r="O171" s="112" t="s">
        <v>372</v>
      </c>
      <c r="P171" s="112" t="s">
        <v>398</v>
      </c>
      <c r="Q171" s="112" t="s">
        <v>1931</v>
      </c>
      <c r="R171" s="112">
        <v>2657.8999999999996</v>
      </c>
      <c r="S171" s="112">
        <v>5</v>
      </c>
      <c r="T171" s="112">
        <v>0</v>
      </c>
      <c r="U171" s="112">
        <v>982.8</v>
      </c>
    </row>
    <row r="172" spans="1:21">
      <c r="A172" s="20" t="str">
        <f t="shared" si="4"/>
        <v>202106</v>
      </c>
      <c r="B172" s="20" t="str">
        <f t="shared" si="5"/>
        <v>202127</v>
      </c>
      <c r="C172" s="112" t="s">
        <v>2231</v>
      </c>
      <c r="D172" s="113">
        <v>44374</v>
      </c>
      <c r="E172" s="113">
        <v>44379</v>
      </c>
      <c r="F172" s="112" t="s">
        <v>346</v>
      </c>
      <c r="G172" s="112" t="s">
        <v>2232</v>
      </c>
      <c r="H172" s="112" t="s">
        <v>2233</v>
      </c>
      <c r="I172" s="112" t="s">
        <v>336</v>
      </c>
      <c r="J172" s="112" t="s">
        <v>715</v>
      </c>
      <c r="K172" s="112" t="s">
        <v>391</v>
      </c>
      <c r="L172" s="112" t="s">
        <v>339</v>
      </c>
      <c r="M172" s="112" t="s">
        <v>392</v>
      </c>
      <c r="N172" s="112" t="s">
        <v>1831</v>
      </c>
      <c r="O172" s="112" t="s">
        <v>377</v>
      </c>
      <c r="P172" s="112" t="s">
        <v>425</v>
      </c>
      <c r="Q172" s="112" t="s">
        <v>1832</v>
      </c>
      <c r="R172" s="112">
        <v>3962</v>
      </c>
      <c r="S172" s="112">
        <v>5</v>
      </c>
      <c r="T172" s="112">
        <v>0</v>
      </c>
      <c r="U172" s="112">
        <v>435.4</v>
      </c>
    </row>
    <row r="173" spans="1:21">
      <c r="A173" s="20" t="str">
        <f t="shared" si="4"/>
        <v>202106</v>
      </c>
      <c r="B173" s="20" t="str">
        <f t="shared" si="5"/>
        <v>202127</v>
      </c>
      <c r="C173" s="112" t="s">
        <v>2231</v>
      </c>
      <c r="D173" s="113">
        <v>44374</v>
      </c>
      <c r="E173" s="113">
        <v>44379</v>
      </c>
      <c r="F173" s="112" t="s">
        <v>346</v>
      </c>
      <c r="G173" s="112" t="s">
        <v>2232</v>
      </c>
      <c r="H173" s="112" t="s">
        <v>2233</v>
      </c>
      <c r="I173" s="112" t="s">
        <v>336</v>
      </c>
      <c r="J173" s="112" t="s">
        <v>715</v>
      </c>
      <c r="K173" s="112" t="s">
        <v>391</v>
      </c>
      <c r="L173" s="112" t="s">
        <v>339</v>
      </c>
      <c r="M173" s="112" t="s">
        <v>392</v>
      </c>
      <c r="N173" s="112" t="s">
        <v>2234</v>
      </c>
      <c r="O173" s="112" t="s">
        <v>342</v>
      </c>
      <c r="P173" s="112" t="s">
        <v>357</v>
      </c>
      <c r="Q173" s="112" t="s">
        <v>2235</v>
      </c>
      <c r="R173" s="112">
        <v>124.60000000000001</v>
      </c>
      <c r="S173" s="112">
        <v>5</v>
      </c>
      <c r="T173" s="112">
        <v>0</v>
      </c>
      <c r="U173" s="112">
        <v>16.100000000000001</v>
      </c>
    </row>
    <row r="174" spans="1:21">
      <c r="A174" s="20" t="str">
        <f t="shared" si="4"/>
        <v>202101</v>
      </c>
      <c r="B174" s="20" t="str">
        <f t="shared" si="5"/>
        <v>202103</v>
      </c>
      <c r="C174" s="112" t="s">
        <v>2252</v>
      </c>
      <c r="D174" s="113">
        <v>44211</v>
      </c>
      <c r="E174" s="113">
        <v>44213</v>
      </c>
      <c r="F174" s="112" t="s">
        <v>402</v>
      </c>
      <c r="G174" s="112" t="s">
        <v>1441</v>
      </c>
      <c r="H174" s="112" t="s">
        <v>1442</v>
      </c>
      <c r="I174" s="112" t="s">
        <v>349</v>
      </c>
      <c r="J174" s="112" t="s">
        <v>610</v>
      </c>
      <c r="K174" s="112" t="s">
        <v>610</v>
      </c>
      <c r="L174" s="112" t="s">
        <v>339</v>
      </c>
      <c r="M174" s="112" t="s">
        <v>439</v>
      </c>
      <c r="N174" s="112" t="s">
        <v>2253</v>
      </c>
      <c r="O174" s="112" t="s">
        <v>377</v>
      </c>
      <c r="P174" s="112" t="s">
        <v>425</v>
      </c>
      <c r="Q174" s="112" t="s">
        <v>2254</v>
      </c>
      <c r="R174" s="112">
        <v>666.54</v>
      </c>
      <c r="S174" s="112">
        <v>1</v>
      </c>
      <c r="T174" s="112">
        <v>0</v>
      </c>
      <c r="U174" s="112">
        <v>166.6</v>
      </c>
    </row>
    <row r="175" spans="1:21">
      <c r="A175" s="20" t="str">
        <f t="shared" si="4"/>
        <v>202107</v>
      </c>
      <c r="B175" s="20" t="str">
        <f t="shared" si="5"/>
        <v>202127</v>
      </c>
      <c r="C175" s="112" t="s">
        <v>2256</v>
      </c>
      <c r="D175" s="113">
        <v>44378</v>
      </c>
      <c r="E175" s="113">
        <v>44379</v>
      </c>
      <c r="F175" s="112" t="s">
        <v>402</v>
      </c>
      <c r="G175" s="112" t="s">
        <v>2257</v>
      </c>
      <c r="H175" s="112" t="s">
        <v>2258</v>
      </c>
      <c r="I175" s="112" t="s">
        <v>349</v>
      </c>
      <c r="J175" s="112" t="s">
        <v>2259</v>
      </c>
      <c r="K175" s="112" t="s">
        <v>367</v>
      </c>
      <c r="L175" s="112" t="s">
        <v>339</v>
      </c>
      <c r="M175" s="112" t="s">
        <v>368</v>
      </c>
      <c r="N175" s="112" t="s">
        <v>2260</v>
      </c>
      <c r="O175" s="112" t="s">
        <v>377</v>
      </c>
      <c r="P175" s="112" t="s">
        <v>378</v>
      </c>
      <c r="Q175" s="112" t="s">
        <v>2261</v>
      </c>
      <c r="R175" s="112">
        <v>1035.2160000000003</v>
      </c>
      <c r="S175" s="112">
        <v>4</v>
      </c>
      <c r="T175" s="112">
        <v>0.1</v>
      </c>
      <c r="U175" s="112">
        <v>275.85599999999999</v>
      </c>
    </row>
    <row r="176" spans="1:21">
      <c r="A176" s="20" t="str">
        <f t="shared" si="4"/>
        <v>202107</v>
      </c>
      <c r="B176" s="20" t="str">
        <f t="shared" si="5"/>
        <v>202127</v>
      </c>
      <c r="C176" s="112" t="s">
        <v>2256</v>
      </c>
      <c r="D176" s="113">
        <v>44378</v>
      </c>
      <c r="E176" s="113">
        <v>44379</v>
      </c>
      <c r="F176" s="112" t="s">
        <v>402</v>
      </c>
      <c r="G176" s="112" t="s">
        <v>2257</v>
      </c>
      <c r="H176" s="112" t="s">
        <v>2258</v>
      </c>
      <c r="I176" s="112" t="s">
        <v>349</v>
      </c>
      <c r="J176" s="112" t="s">
        <v>2259</v>
      </c>
      <c r="K176" s="112" t="s">
        <v>367</v>
      </c>
      <c r="L176" s="112" t="s">
        <v>339</v>
      </c>
      <c r="M176" s="112" t="s">
        <v>368</v>
      </c>
      <c r="N176" s="112" t="s">
        <v>2262</v>
      </c>
      <c r="O176" s="112" t="s">
        <v>342</v>
      </c>
      <c r="P176" s="112" t="s">
        <v>380</v>
      </c>
      <c r="Q176" s="112" t="s">
        <v>2263</v>
      </c>
      <c r="R176" s="112">
        <v>290.92</v>
      </c>
      <c r="S176" s="112">
        <v>2</v>
      </c>
      <c r="T176" s="112">
        <v>0</v>
      </c>
      <c r="U176" s="112">
        <v>145.32000000000002</v>
      </c>
    </row>
    <row r="177" spans="1:21">
      <c r="A177" s="20" t="str">
        <f t="shared" si="4"/>
        <v>202105</v>
      </c>
      <c r="B177" s="20" t="str">
        <f t="shared" si="5"/>
        <v>202122</v>
      </c>
      <c r="C177" s="112" t="s">
        <v>2303</v>
      </c>
      <c r="D177" s="113">
        <v>44343</v>
      </c>
      <c r="E177" s="113">
        <v>44349</v>
      </c>
      <c r="F177" s="112" t="s">
        <v>346</v>
      </c>
      <c r="G177" s="112" t="s">
        <v>799</v>
      </c>
      <c r="H177" s="112" t="s">
        <v>800</v>
      </c>
      <c r="I177" s="112" t="s">
        <v>336</v>
      </c>
      <c r="J177" s="112" t="s">
        <v>2304</v>
      </c>
      <c r="K177" s="112" t="s">
        <v>460</v>
      </c>
      <c r="L177" s="112" t="s">
        <v>339</v>
      </c>
      <c r="M177" s="112" t="s">
        <v>340</v>
      </c>
      <c r="N177" s="112" t="s">
        <v>1519</v>
      </c>
      <c r="O177" s="112" t="s">
        <v>372</v>
      </c>
      <c r="P177" s="112" t="s">
        <v>394</v>
      </c>
      <c r="Q177" s="112" t="s">
        <v>1520</v>
      </c>
      <c r="R177" s="112">
        <v>2968.28</v>
      </c>
      <c r="S177" s="112">
        <v>2</v>
      </c>
      <c r="T177" s="112">
        <v>0</v>
      </c>
      <c r="U177" s="112">
        <v>831.04</v>
      </c>
    </row>
    <row r="178" spans="1:21">
      <c r="A178" s="20" t="str">
        <f t="shared" si="4"/>
        <v>202104</v>
      </c>
      <c r="B178" s="20" t="str">
        <f t="shared" si="5"/>
        <v>202117</v>
      </c>
      <c r="C178" s="112" t="s">
        <v>2317</v>
      </c>
      <c r="D178" s="113">
        <v>44310</v>
      </c>
      <c r="E178" s="113">
        <v>44316</v>
      </c>
      <c r="F178" s="112" t="s">
        <v>346</v>
      </c>
      <c r="G178" s="112" t="s">
        <v>2318</v>
      </c>
      <c r="H178" s="112" t="s">
        <v>2319</v>
      </c>
      <c r="I178" s="112" t="s">
        <v>349</v>
      </c>
      <c r="J178" s="112" t="s">
        <v>2320</v>
      </c>
      <c r="K178" s="112" t="s">
        <v>351</v>
      </c>
      <c r="L178" s="112" t="s">
        <v>339</v>
      </c>
      <c r="M178" s="112" t="s">
        <v>352</v>
      </c>
      <c r="N178" s="112" t="s">
        <v>1199</v>
      </c>
      <c r="O178" s="112" t="s">
        <v>342</v>
      </c>
      <c r="P178" s="112" t="s">
        <v>369</v>
      </c>
      <c r="Q178" s="112" t="s">
        <v>1200</v>
      </c>
      <c r="R178" s="112">
        <v>4167.0720000000001</v>
      </c>
      <c r="S178" s="112">
        <v>3</v>
      </c>
      <c r="T178" s="112">
        <v>0.4</v>
      </c>
      <c r="U178" s="112">
        <v>-0.16800000000012005</v>
      </c>
    </row>
    <row r="179" spans="1:21">
      <c r="A179" s="20" t="str">
        <f t="shared" si="4"/>
        <v>202104</v>
      </c>
      <c r="B179" s="20" t="str">
        <f t="shared" si="5"/>
        <v>202117</v>
      </c>
      <c r="C179" s="112" t="s">
        <v>2317</v>
      </c>
      <c r="D179" s="113">
        <v>44310</v>
      </c>
      <c r="E179" s="113">
        <v>44316</v>
      </c>
      <c r="F179" s="112" t="s">
        <v>346</v>
      </c>
      <c r="G179" s="112" t="s">
        <v>2318</v>
      </c>
      <c r="H179" s="112" t="s">
        <v>2319</v>
      </c>
      <c r="I179" s="112" t="s">
        <v>349</v>
      </c>
      <c r="J179" s="112" t="s">
        <v>2320</v>
      </c>
      <c r="K179" s="112" t="s">
        <v>351</v>
      </c>
      <c r="L179" s="112" t="s">
        <v>339</v>
      </c>
      <c r="M179" s="112" t="s">
        <v>352</v>
      </c>
      <c r="N179" s="112" t="s">
        <v>2321</v>
      </c>
      <c r="O179" s="112" t="s">
        <v>342</v>
      </c>
      <c r="P179" s="112" t="s">
        <v>380</v>
      </c>
      <c r="Q179" s="112" t="s">
        <v>2322</v>
      </c>
      <c r="R179" s="112">
        <v>248.07999999999998</v>
      </c>
      <c r="S179" s="112">
        <v>2</v>
      </c>
      <c r="T179" s="112">
        <v>0</v>
      </c>
      <c r="U179" s="112">
        <v>76.72</v>
      </c>
    </row>
    <row r="180" spans="1:21">
      <c r="A180" s="20" t="str">
        <f t="shared" si="4"/>
        <v>202105</v>
      </c>
      <c r="B180" s="20" t="str">
        <f t="shared" si="5"/>
        <v>202120</v>
      </c>
      <c r="C180" s="112" t="s">
        <v>2325</v>
      </c>
      <c r="D180" s="113">
        <v>44329</v>
      </c>
      <c r="E180" s="113">
        <v>44333</v>
      </c>
      <c r="F180" s="112" t="s">
        <v>346</v>
      </c>
      <c r="G180" s="112" t="s">
        <v>721</v>
      </c>
      <c r="H180" s="112" t="s">
        <v>722</v>
      </c>
      <c r="I180" s="112" t="s">
        <v>349</v>
      </c>
      <c r="J180" s="112" t="s">
        <v>548</v>
      </c>
      <c r="K180" s="112" t="s">
        <v>548</v>
      </c>
      <c r="L180" s="112" t="s">
        <v>339</v>
      </c>
      <c r="M180" s="112" t="s">
        <v>352</v>
      </c>
      <c r="N180" s="112" t="s">
        <v>2326</v>
      </c>
      <c r="O180" s="112" t="s">
        <v>342</v>
      </c>
      <c r="P180" s="112" t="s">
        <v>407</v>
      </c>
      <c r="Q180" s="112" t="s">
        <v>2327</v>
      </c>
      <c r="R180" s="112">
        <v>253.4</v>
      </c>
      <c r="S180" s="112">
        <v>5</v>
      </c>
      <c r="T180" s="112">
        <v>0</v>
      </c>
      <c r="U180" s="112">
        <v>50.4</v>
      </c>
    </row>
    <row r="181" spans="1:21">
      <c r="A181" s="20" t="str">
        <f t="shared" si="4"/>
        <v>202102</v>
      </c>
      <c r="B181" s="20" t="str">
        <f t="shared" si="5"/>
        <v>202106</v>
      </c>
      <c r="C181" s="112" t="s">
        <v>2333</v>
      </c>
      <c r="D181" s="113">
        <v>44230</v>
      </c>
      <c r="E181" s="113">
        <v>44233</v>
      </c>
      <c r="F181" s="112" t="s">
        <v>333</v>
      </c>
      <c r="G181" s="112" t="s">
        <v>1177</v>
      </c>
      <c r="H181" s="112" t="s">
        <v>1178</v>
      </c>
      <c r="I181" s="112" t="s">
        <v>349</v>
      </c>
      <c r="J181" s="112" t="s">
        <v>2334</v>
      </c>
      <c r="K181" s="112" t="s">
        <v>607</v>
      </c>
      <c r="L181" s="112" t="s">
        <v>339</v>
      </c>
      <c r="M181" s="112" t="s">
        <v>368</v>
      </c>
      <c r="N181" s="112" t="s">
        <v>2223</v>
      </c>
      <c r="O181" s="112" t="s">
        <v>377</v>
      </c>
      <c r="P181" s="112" t="s">
        <v>378</v>
      </c>
      <c r="Q181" s="112" t="s">
        <v>2224</v>
      </c>
      <c r="R181" s="112">
        <v>365.65199999999999</v>
      </c>
      <c r="S181" s="112">
        <v>2</v>
      </c>
      <c r="T181" s="112">
        <v>0.1</v>
      </c>
      <c r="U181" s="112">
        <v>56.811999999999998</v>
      </c>
    </row>
    <row r="182" spans="1:21">
      <c r="A182" s="20" t="str">
        <f t="shared" si="4"/>
        <v>202104</v>
      </c>
      <c r="B182" s="20" t="str">
        <f t="shared" si="5"/>
        <v>202116</v>
      </c>
      <c r="C182" s="112" t="s">
        <v>1502</v>
      </c>
      <c r="D182" s="113">
        <v>44301</v>
      </c>
      <c r="E182" s="113">
        <v>44305</v>
      </c>
      <c r="F182" s="112" t="s">
        <v>346</v>
      </c>
      <c r="G182" s="112" t="s">
        <v>2264</v>
      </c>
      <c r="H182" s="112" t="s">
        <v>2265</v>
      </c>
      <c r="I182" s="112" t="s">
        <v>384</v>
      </c>
      <c r="J182" s="112" t="s">
        <v>1063</v>
      </c>
      <c r="K182" s="112" t="s">
        <v>610</v>
      </c>
      <c r="L182" s="112" t="s">
        <v>339</v>
      </c>
      <c r="M182" s="112" t="s">
        <v>439</v>
      </c>
      <c r="N182" s="112" t="s">
        <v>2338</v>
      </c>
      <c r="O182" s="112" t="s">
        <v>342</v>
      </c>
      <c r="P182" s="112" t="s">
        <v>354</v>
      </c>
      <c r="Q182" s="112" t="s">
        <v>2339</v>
      </c>
      <c r="R182" s="112">
        <v>223.44</v>
      </c>
      <c r="S182" s="112">
        <v>3</v>
      </c>
      <c r="T182" s="112">
        <v>0</v>
      </c>
      <c r="U182" s="112">
        <v>93.66</v>
      </c>
    </row>
    <row r="183" spans="1:21">
      <c r="A183" s="20" t="str">
        <f t="shared" si="4"/>
        <v>202104</v>
      </c>
      <c r="B183" s="20" t="str">
        <f t="shared" si="5"/>
        <v>202116</v>
      </c>
      <c r="C183" s="112" t="s">
        <v>2349</v>
      </c>
      <c r="D183" s="113">
        <v>44299</v>
      </c>
      <c r="E183" s="113">
        <v>44302</v>
      </c>
      <c r="F183" s="112" t="s">
        <v>402</v>
      </c>
      <c r="G183" s="112" t="s">
        <v>2350</v>
      </c>
      <c r="H183" s="112" t="s">
        <v>2351</v>
      </c>
      <c r="I183" s="112" t="s">
        <v>336</v>
      </c>
      <c r="J183" s="112" t="s">
        <v>2352</v>
      </c>
      <c r="K183" s="112" t="s">
        <v>391</v>
      </c>
      <c r="L183" s="112" t="s">
        <v>339</v>
      </c>
      <c r="M183" s="112" t="s">
        <v>392</v>
      </c>
      <c r="N183" s="112" t="s">
        <v>2353</v>
      </c>
      <c r="O183" s="112" t="s">
        <v>372</v>
      </c>
      <c r="P183" s="112" t="s">
        <v>394</v>
      </c>
      <c r="Q183" s="112" t="s">
        <v>2354</v>
      </c>
      <c r="R183" s="112">
        <v>3351.6000000000004</v>
      </c>
      <c r="S183" s="112">
        <v>3</v>
      </c>
      <c r="T183" s="112">
        <v>0</v>
      </c>
      <c r="U183" s="112">
        <v>33.18</v>
      </c>
    </row>
    <row r="184" spans="1:21">
      <c r="A184" s="20" t="str">
        <f t="shared" si="4"/>
        <v>202106</v>
      </c>
      <c r="B184" s="20" t="str">
        <f t="shared" si="5"/>
        <v>202126</v>
      </c>
      <c r="C184" s="112" t="s">
        <v>2280</v>
      </c>
      <c r="D184" s="113">
        <v>44372</v>
      </c>
      <c r="E184" s="113">
        <v>44376</v>
      </c>
      <c r="F184" s="112" t="s">
        <v>346</v>
      </c>
      <c r="G184" s="112" t="s">
        <v>577</v>
      </c>
      <c r="H184" s="112" t="s">
        <v>578</v>
      </c>
      <c r="I184" s="112" t="s">
        <v>349</v>
      </c>
      <c r="J184" s="112" t="s">
        <v>584</v>
      </c>
      <c r="K184" s="112" t="s">
        <v>510</v>
      </c>
      <c r="L184" s="112" t="s">
        <v>339</v>
      </c>
      <c r="M184" s="112" t="s">
        <v>368</v>
      </c>
      <c r="N184" s="112" t="s">
        <v>2355</v>
      </c>
      <c r="O184" s="112" t="s">
        <v>342</v>
      </c>
      <c r="P184" s="112" t="s">
        <v>343</v>
      </c>
      <c r="Q184" s="112" t="s">
        <v>2356</v>
      </c>
      <c r="R184" s="112">
        <v>64.427999999999997</v>
      </c>
      <c r="S184" s="112">
        <v>1</v>
      </c>
      <c r="T184" s="112">
        <v>0.4</v>
      </c>
      <c r="U184" s="112">
        <v>-26.852</v>
      </c>
    </row>
    <row r="185" spans="1:21">
      <c r="A185" s="20" t="str">
        <f t="shared" si="4"/>
        <v>202102</v>
      </c>
      <c r="B185" s="20" t="str">
        <f t="shared" si="5"/>
        <v>202108</v>
      </c>
      <c r="C185" s="112" t="s">
        <v>2365</v>
      </c>
      <c r="D185" s="113">
        <v>44242</v>
      </c>
      <c r="E185" s="113">
        <v>44247</v>
      </c>
      <c r="F185" s="112" t="s">
        <v>346</v>
      </c>
      <c r="G185" s="112" t="s">
        <v>1293</v>
      </c>
      <c r="H185" s="112" t="s">
        <v>1294</v>
      </c>
      <c r="I185" s="112" t="s">
        <v>336</v>
      </c>
      <c r="J185" s="112" t="s">
        <v>1161</v>
      </c>
      <c r="K185" s="112" t="s">
        <v>391</v>
      </c>
      <c r="L185" s="112" t="s">
        <v>339</v>
      </c>
      <c r="M185" s="112" t="s">
        <v>392</v>
      </c>
      <c r="N185" s="112" t="s">
        <v>955</v>
      </c>
      <c r="O185" s="112" t="s">
        <v>342</v>
      </c>
      <c r="P185" s="112" t="s">
        <v>381</v>
      </c>
      <c r="Q185" s="112" t="s">
        <v>956</v>
      </c>
      <c r="R185" s="112">
        <v>131.6</v>
      </c>
      <c r="S185" s="112">
        <v>2</v>
      </c>
      <c r="T185" s="112">
        <v>0</v>
      </c>
      <c r="U185" s="112">
        <v>60.480000000000004</v>
      </c>
    </row>
    <row r="186" spans="1:21">
      <c r="A186" s="20" t="str">
        <f t="shared" si="4"/>
        <v>202104</v>
      </c>
      <c r="B186" s="20" t="str">
        <f t="shared" si="5"/>
        <v>202118</v>
      </c>
      <c r="C186" s="112" t="s">
        <v>2366</v>
      </c>
      <c r="D186" s="113">
        <v>44313</v>
      </c>
      <c r="E186" s="113">
        <v>44313</v>
      </c>
      <c r="F186" s="112" t="s">
        <v>534</v>
      </c>
      <c r="G186" s="112" t="s">
        <v>2367</v>
      </c>
      <c r="H186" s="112" t="s">
        <v>2368</v>
      </c>
      <c r="I186" s="112" t="s">
        <v>384</v>
      </c>
      <c r="J186" s="112" t="s">
        <v>898</v>
      </c>
      <c r="K186" s="112" t="s">
        <v>823</v>
      </c>
      <c r="L186" s="112" t="s">
        <v>339</v>
      </c>
      <c r="M186" s="112" t="s">
        <v>439</v>
      </c>
      <c r="N186" s="112" t="s">
        <v>2369</v>
      </c>
      <c r="O186" s="112" t="s">
        <v>342</v>
      </c>
      <c r="P186" s="112" t="s">
        <v>455</v>
      </c>
      <c r="Q186" s="112" t="s">
        <v>2370</v>
      </c>
      <c r="R186" s="112">
        <v>31.667999999999999</v>
      </c>
      <c r="S186" s="112">
        <v>3</v>
      </c>
      <c r="T186" s="112">
        <v>0.8</v>
      </c>
      <c r="U186" s="112">
        <v>-117.43200000000003</v>
      </c>
    </row>
    <row r="187" spans="1:21">
      <c r="A187" s="20" t="str">
        <f t="shared" si="4"/>
        <v>202107</v>
      </c>
      <c r="B187" s="20" t="str">
        <f t="shared" si="5"/>
        <v>202128</v>
      </c>
      <c r="C187" s="112" t="s">
        <v>2377</v>
      </c>
      <c r="D187" s="113">
        <v>44383</v>
      </c>
      <c r="E187" s="113">
        <v>44389</v>
      </c>
      <c r="F187" s="112" t="s">
        <v>346</v>
      </c>
      <c r="G187" s="112" t="s">
        <v>2378</v>
      </c>
      <c r="H187" s="112" t="s">
        <v>2379</v>
      </c>
      <c r="I187" s="112" t="s">
        <v>384</v>
      </c>
      <c r="J187" s="112" t="s">
        <v>2380</v>
      </c>
      <c r="K187" s="112" t="s">
        <v>391</v>
      </c>
      <c r="L187" s="112" t="s">
        <v>339</v>
      </c>
      <c r="M187" s="112" t="s">
        <v>392</v>
      </c>
      <c r="N187" s="112" t="s">
        <v>2381</v>
      </c>
      <c r="O187" s="112" t="s">
        <v>377</v>
      </c>
      <c r="P187" s="112" t="s">
        <v>431</v>
      </c>
      <c r="Q187" s="112" t="s">
        <v>2382</v>
      </c>
      <c r="R187" s="112">
        <v>484.40000000000003</v>
      </c>
      <c r="S187" s="112">
        <v>2</v>
      </c>
      <c r="T187" s="112">
        <v>0</v>
      </c>
      <c r="U187" s="112">
        <v>19.32</v>
      </c>
    </row>
    <row r="188" spans="1:21">
      <c r="A188" s="20" t="str">
        <f t="shared" si="4"/>
        <v>202107</v>
      </c>
      <c r="B188" s="20" t="str">
        <f t="shared" si="5"/>
        <v>202128</v>
      </c>
      <c r="C188" s="112" t="s">
        <v>2377</v>
      </c>
      <c r="D188" s="113">
        <v>44383</v>
      </c>
      <c r="E188" s="113">
        <v>44389</v>
      </c>
      <c r="F188" s="112" t="s">
        <v>346</v>
      </c>
      <c r="G188" s="112" t="s">
        <v>2378</v>
      </c>
      <c r="H188" s="112" t="s">
        <v>2379</v>
      </c>
      <c r="I188" s="112" t="s">
        <v>384</v>
      </c>
      <c r="J188" s="112" t="s">
        <v>2380</v>
      </c>
      <c r="K188" s="112" t="s">
        <v>391</v>
      </c>
      <c r="L188" s="112" t="s">
        <v>339</v>
      </c>
      <c r="M188" s="112" t="s">
        <v>392</v>
      </c>
      <c r="N188" s="112" t="s">
        <v>1393</v>
      </c>
      <c r="O188" s="112" t="s">
        <v>372</v>
      </c>
      <c r="P188" s="112" t="s">
        <v>398</v>
      </c>
      <c r="Q188" s="112" t="s">
        <v>1394</v>
      </c>
      <c r="R188" s="112">
        <v>4867.3799999999992</v>
      </c>
      <c r="S188" s="112">
        <v>9</v>
      </c>
      <c r="T188" s="112">
        <v>0</v>
      </c>
      <c r="U188" s="112">
        <v>923.58</v>
      </c>
    </row>
    <row r="189" spans="1:21">
      <c r="A189" s="20" t="str">
        <f t="shared" si="4"/>
        <v>202103</v>
      </c>
      <c r="B189" s="20" t="str">
        <f t="shared" si="5"/>
        <v>202110</v>
      </c>
      <c r="C189" s="112" t="s">
        <v>2399</v>
      </c>
      <c r="D189" s="113">
        <v>44257</v>
      </c>
      <c r="E189" s="113">
        <v>44263</v>
      </c>
      <c r="F189" s="112" t="s">
        <v>346</v>
      </c>
      <c r="G189" s="112" t="s">
        <v>2400</v>
      </c>
      <c r="H189" s="112" t="s">
        <v>2401</v>
      </c>
      <c r="I189" s="112" t="s">
        <v>349</v>
      </c>
      <c r="J189" s="112" t="s">
        <v>631</v>
      </c>
      <c r="K189" s="112" t="s">
        <v>535</v>
      </c>
      <c r="L189" s="112" t="s">
        <v>339</v>
      </c>
      <c r="M189" s="112" t="s">
        <v>368</v>
      </c>
      <c r="N189" s="112" t="s">
        <v>2402</v>
      </c>
      <c r="O189" s="112" t="s">
        <v>342</v>
      </c>
      <c r="P189" s="112" t="s">
        <v>354</v>
      </c>
      <c r="Q189" s="112" t="s">
        <v>2403</v>
      </c>
      <c r="R189" s="112">
        <v>189.28</v>
      </c>
      <c r="S189" s="112">
        <v>1</v>
      </c>
      <c r="T189" s="112">
        <v>0</v>
      </c>
      <c r="U189" s="112">
        <v>20.72</v>
      </c>
    </row>
    <row r="190" spans="1:21">
      <c r="A190" s="20" t="str">
        <f t="shared" si="4"/>
        <v>202105</v>
      </c>
      <c r="B190" s="20" t="str">
        <f t="shared" si="5"/>
        <v>202121</v>
      </c>
      <c r="C190" s="112" t="s">
        <v>2417</v>
      </c>
      <c r="D190" s="113">
        <v>44335</v>
      </c>
      <c r="E190" s="113">
        <v>44339</v>
      </c>
      <c r="F190" s="112" t="s">
        <v>346</v>
      </c>
      <c r="G190" s="112" t="s">
        <v>1595</v>
      </c>
      <c r="H190" s="112" t="s">
        <v>1596</v>
      </c>
      <c r="I190" s="112" t="s">
        <v>349</v>
      </c>
      <c r="J190" s="112" t="s">
        <v>1958</v>
      </c>
      <c r="K190" s="112" t="s">
        <v>790</v>
      </c>
      <c r="L190" s="112" t="s">
        <v>339</v>
      </c>
      <c r="M190" s="112" t="s">
        <v>439</v>
      </c>
      <c r="N190" s="112" t="s">
        <v>2418</v>
      </c>
      <c r="O190" s="112" t="s">
        <v>377</v>
      </c>
      <c r="P190" s="112" t="s">
        <v>425</v>
      </c>
      <c r="Q190" s="112" t="s">
        <v>2419</v>
      </c>
      <c r="R190" s="112">
        <v>10984.679999999998</v>
      </c>
      <c r="S190" s="112">
        <v>6</v>
      </c>
      <c r="T190" s="112">
        <v>0</v>
      </c>
      <c r="U190" s="112">
        <v>3075.24</v>
      </c>
    </row>
    <row r="191" spans="1:21">
      <c r="A191" s="20" t="str">
        <f t="shared" si="4"/>
        <v>202102</v>
      </c>
      <c r="B191" s="20" t="str">
        <f t="shared" si="5"/>
        <v>202109</v>
      </c>
      <c r="C191" s="112" t="s">
        <v>948</v>
      </c>
      <c r="D191" s="113">
        <v>44249</v>
      </c>
      <c r="E191" s="113">
        <v>44255</v>
      </c>
      <c r="F191" s="112" t="s">
        <v>346</v>
      </c>
      <c r="G191" s="112" t="s">
        <v>2428</v>
      </c>
      <c r="H191" s="112" t="s">
        <v>2429</v>
      </c>
      <c r="I191" s="112" t="s">
        <v>336</v>
      </c>
      <c r="J191" s="112" t="s">
        <v>1665</v>
      </c>
      <c r="K191" s="112" t="s">
        <v>510</v>
      </c>
      <c r="L191" s="112" t="s">
        <v>339</v>
      </c>
      <c r="M191" s="112" t="s">
        <v>368</v>
      </c>
      <c r="N191" s="112" t="s">
        <v>2430</v>
      </c>
      <c r="O191" s="112" t="s">
        <v>372</v>
      </c>
      <c r="P191" s="112" t="s">
        <v>394</v>
      </c>
      <c r="Q191" s="112" t="s">
        <v>2431</v>
      </c>
      <c r="R191" s="112">
        <v>1600.3680000000002</v>
      </c>
      <c r="S191" s="112">
        <v>4</v>
      </c>
      <c r="T191" s="112">
        <v>0.4</v>
      </c>
      <c r="U191" s="112">
        <v>-853.55200000000002</v>
      </c>
    </row>
    <row r="192" spans="1:21">
      <c r="A192" s="20" t="str">
        <f t="shared" si="4"/>
        <v>202102</v>
      </c>
      <c r="B192" s="20" t="str">
        <f t="shared" si="5"/>
        <v>202109</v>
      </c>
      <c r="C192" s="112" t="s">
        <v>948</v>
      </c>
      <c r="D192" s="113">
        <v>44249</v>
      </c>
      <c r="E192" s="113">
        <v>44255</v>
      </c>
      <c r="F192" s="112" t="s">
        <v>346</v>
      </c>
      <c r="G192" s="112" t="s">
        <v>2428</v>
      </c>
      <c r="H192" s="112" t="s">
        <v>2429</v>
      </c>
      <c r="I192" s="112" t="s">
        <v>336</v>
      </c>
      <c r="J192" s="112" t="s">
        <v>1665</v>
      </c>
      <c r="K192" s="112" t="s">
        <v>510</v>
      </c>
      <c r="L192" s="112" t="s">
        <v>339</v>
      </c>
      <c r="M192" s="112" t="s">
        <v>368</v>
      </c>
      <c r="N192" s="112" t="s">
        <v>1014</v>
      </c>
      <c r="O192" s="112" t="s">
        <v>342</v>
      </c>
      <c r="P192" s="112" t="s">
        <v>381</v>
      </c>
      <c r="Q192" s="112" t="s">
        <v>1015</v>
      </c>
      <c r="R192" s="112">
        <v>325.16399999999999</v>
      </c>
      <c r="S192" s="112">
        <v>7</v>
      </c>
      <c r="T192" s="112">
        <v>0.4</v>
      </c>
      <c r="U192" s="112">
        <v>-38.415999999999997</v>
      </c>
    </row>
    <row r="193" spans="1:21">
      <c r="A193" s="20" t="str">
        <f t="shared" si="4"/>
        <v>202102</v>
      </c>
      <c r="B193" s="20" t="str">
        <f t="shared" si="5"/>
        <v>202109</v>
      </c>
      <c r="C193" s="112" t="s">
        <v>948</v>
      </c>
      <c r="D193" s="113">
        <v>44249</v>
      </c>
      <c r="E193" s="113">
        <v>44255</v>
      </c>
      <c r="F193" s="112" t="s">
        <v>346</v>
      </c>
      <c r="G193" s="112" t="s">
        <v>2428</v>
      </c>
      <c r="H193" s="112" t="s">
        <v>2429</v>
      </c>
      <c r="I193" s="112" t="s">
        <v>336</v>
      </c>
      <c r="J193" s="112" t="s">
        <v>1665</v>
      </c>
      <c r="K193" s="112" t="s">
        <v>510</v>
      </c>
      <c r="L193" s="112" t="s">
        <v>339</v>
      </c>
      <c r="M193" s="112" t="s">
        <v>368</v>
      </c>
      <c r="N193" s="112" t="s">
        <v>2101</v>
      </c>
      <c r="O193" s="112" t="s">
        <v>342</v>
      </c>
      <c r="P193" s="112" t="s">
        <v>440</v>
      </c>
      <c r="Q193" s="112" t="s">
        <v>2102</v>
      </c>
      <c r="R193" s="112">
        <v>348.31999999999994</v>
      </c>
      <c r="S193" s="112">
        <v>8</v>
      </c>
      <c r="T193" s="112">
        <v>0</v>
      </c>
      <c r="U193" s="112">
        <v>124.32000000000001</v>
      </c>
    </row>
    <row r="194" spans="1:21">
      <c r="A194" s="20" t="str">
        <f t="shared" si="4"/>
        <v>202102</v>
      </c>
      <c r="B194" s="20" t="str">
        <f t="shared" si="5"/>
        <v>202109</v>
      </c>
      <c r="C194" s="112" t="s">
        <v>948</v>
      </c>
      <c r="D194" s="113">
        <v>44249</v>
      </c>
      <c r="E194" s="113">
        <v>44255</v>
      </c>
      <c r="F194" s="112" t="s">
        <v>346</v>
      </c>
      <c r="G194" s="112" t="s">
        <v>2428</v>
      </c>
      <c r="H194" s="112" t="s">
        <v>2429</v>
      </c>
      <c r="I194" s="112" t="s">
        <v>336</v>
      </c>
      <c r="J194" s="112" t="s">
        <v>1665</v>
      </c>
      <c r="K194" s="112" t="s">
        <v>510</v>
      </c>
      <c r="L194" s="112" t="s">
        <v>339</v>
      </c>
      <c r="M194" s="112" t="s">
        <v>368</v>
      </c>
      <c r="N194" s="112" t="s">
        <v>2432</v>
      </c>
      <c r="O194" s="112" t="s">
        <v>342</v>
      </c>
      <c r="P194" s="112" t="s">
        <v>354</v>
      </c>
      <c r="Q194" s="112" t="s">
        <v>2433</v>
      </c>
      <c r="R194" s="112">
        <v>376.32000000000005</v>
      </c>
      <c r="S194" s="112">
        <v>6</v>
      </c>
      <c r="T194" s="112">
        <v>0</v>
      </c>
      <c r="U194" s="112">
        <v>21.84</v>
      </c>
    </row>
    <row r="195" spans="1:21">
      <c r="A195" s="20" t="str">
        <f t="shared" ref="A195:A258" si="6">YEAR(D195)&amp;TEXT(MONTH(D195),"00")</f>
        <v>202102</v>
      </c>
      <c r="B195" s="20" t="str">
        <f t="shared" ref="B195:B258" si="7">YEAR(D195)&amp;TEXT(WEEKNUM(D195),"00")</f>
        <v>202109</v>
      </c>
      <c r="C195" s="112" t="s">
        <v>948</v>
      </c>
      <c r="D195" s="113">
        <v>44249</v>
      </c>
      <c r="E195" s="113">
        <v>44255</v>
      </c>
      <c r="F195" s="112" t="s">
        <v>346</v>
      </c>
      <c r="G195" s="112" t="s">
        <v>2428</v>
      </c>
      <c r="H195" s="112" t="s">
        <v>2429</v>
      </c>
      <c r="I195" s="112" t="s">
        <v>336</v>
      </c>
      <c r="J195" s="112" t="s">
        <v>1665</v>
      </c>
      <c r="K195" s="112" t="s">
        <v>510</v>
      </c>
      <c r="L195" s="112" t="s">
        <v>339</v>
      </c>
      <c r="M195" s="112" t="s">
        <v>368</v>
      </c>
      <c r="N195" s="112" t="s">
        <v>1729</v>
      </c>
      <c r="O195" s="112" t="s">
        <v>342</v>
      </c>
      <c r="P195" s="112" t="s">
        <v>354</v>
      </c>
      <c r="Q195" s="112" t="s">
        <v>1730</v>
      </c>
      <c r="R195" s="112">
        <v>474.6</v>
      </c>
      <c r="S195" s="112">
        <v>6</v>
      </c>
      <c r="T195" s="112">
        <v>0</v>
      </c>
      <c r="U195" s="112">
        <v>227.64</v>
      </c>
    </row>
    <row r="196" spans="1:21">
      <c r="A196" s="20" t="str">
        <f t="shared" si="6"/>
        <v>202101</v>
      </c>
      <c r="B196" s="20" t="str">
        <f t="shared" si="7"/>
        <v>202101</v>
      </c>
      <c r="C196" s="112" t="s">
        <v>2439</v>
      </c>
      <c r="D196" s="113">
        <v>44198</v>
      </c>
      <c r="E196" s="113">
        <v>44198</v>
      </c>
      <c r="F196" s="112" t="s">
        <v>534</v>
      </c>
      <c r="G196" s="112" t="s">
        <v>1875</v>
      </c>
      <c r="H196" s="112" t="s">
        <v>1876</v>
      </c>
      <c r="I196" s="112" t="s">
        <v>349</v>
      </c>
      <c r="J196" s="112" t="s">
        <v>2408</v>
      </c>
      <c r="K196" s="112" t="s">
        <v>487</v>
      </c>
      <c r="L196" s="112" t="s">
        <v>339</v>
      </c>
      <c r="M196" s="112" t="s">
        <v>392</v>
      </c>
      <c r="N196" s="112" t="s">
        <v>1763</v>
      </c>
      <c r="O196" s="112" t="s">
        <v>342</v>
      </c>
      <c r="P196" s="112" t="s">
        <v>354</v>
      </c>
      <c r="Q196" s="112" t="s">
        <v>1764</v>
      </c>
      <c r="R196" s="112">
        <v>369.32000000000005</v>
      </c>
      <c r="S196" s="112">
        <v>2</v>
      </c>
      <c r="T196" s="112">
        <v>0</v>
      </c>
      <c r="U196" s="112">
        <v>10.92</v>
      </c>
    </row>
    <row r="197" spans="1:21">
      <c r="A197" s="20" t="str">
        <f t="shared" si="6"/>
        <v>202101</v>
      </c>
      <c r="B197" s="20" t="str">
        <f t="shared" si="7"/>
        <v>202101</v>
      </c>
      <c r="C197" s="112" t="s">
        <v>2439</v>
      </c>
      <c r="D197" s="113">
        <v>44198</v>
      </c>
      <c r="E197" s="113">
        <v>44198</v>
      </c>
      <c r="F197" s="112" t="s">
        <v>534</v>
      </c>
      <c r="G197" s="112" t="s">
        <v>1875</v>
      </c>
      <c r="H197" s="112" t="s">
        <v>1876</v>
      </c>
      <c r="I197" s="112" t="s">
        <v>349</v>
      </c>
      <c r="J197" s="112" t="s">
        <v>2408</v>
      </c>
      <c r="K197" s="112" t="s">
        <v>487</v>
      </c>
      <c r="L197" s="112" t="s">
        <v>339</v>
      </c>
      <c r="M197" s="112" t="s">
        <v>392</v>
      </c>
      <c r="N197" s="112" t="s">
        <v>2355</v>
      </c>
      <c r="O197" s="112" t="s">
        <v>342</v>
      </c>
      <c r="P197" s="112" t="s">
        <v>343</v>
      </c>
      <c r="Q197" s="112" t="s">
        <v>2356</v>
      </c>
      <c r="R197" s="112">
        <v>751.66</v>
      </c>
      <c r="S197" s="112">
        <v>7</v>
      </c>
      <c r="T197" s="112">
        <v>0</v>
      </c>
      <c r="U197" s="112">
        <v>112.69999999999999</v>
      </c>
    </row>
    <row r="198" spans="1:21">
      <c r="A198" s="20" t="str">
        <f t="shared" si="6"/>
        <v>202101</v>
      </c>
      <c r="B198" s="20" t="str">
        <f t="shared" si="7"/>
        <v>202101</v>
      </c>
      <c r="C198" s="112" t="s">
        <v>2439</v>
      </c>
      <c r="D198" s="113">
        <v>44198</v>
      </c>
      <c r="E198" s="113">
        <v>44198</v>
      </c>
      <c r="F198" s="112" t="s">
        <v>534</v>
      </c>
      <c r="G198" s="112" t="s">
        <v>1875</v>
      </c>
      <c r="H198" s="112" t="s">
        <v>1876</v>
      </c>
      <c r="I198" s="112" t="s">
        <v>349</v>
      </c>
      <c r="J198" s="112" t="s">
        <v>2408</v>
      </c>
      <c r="K198" s="112" t="s">
        <v>487</v>
      </c>
      <c r="L198" s="112" t="s">
        <v>339</v>
      </c>
      <c r="M198" s="112" t="s">
        <v>392</v>
      </c>
      <c r="N198" s="112" t="s">
        <v>2168</v>
      </c>
      <c r="O198" s="112" t="s">
        <v>342</v>
      </c>
      <c r="P198" s="112" t="s">
        <v>357</v>
      </c>
      <c r="Q198" s="112" t="s">
        <v>2169</v>
      </c>
      <c r="R198" s="112">
        <v>182.28</v>
      </c>
      <c r="S198" s="112">
        <v>3</v>
      </c>
      <c r="T198" s="112">
        <v>0</v>
      </c>
      <c r="U198" s="112">
        <v>39.9</v>
      </c>
    </row>
    <row r="199" spans="1:21">
      <c r="A199" s="20" t="str">
        <f t="shared" si="6"/>
        <v>202106</v>
      </c>
      <c r="B199" s="20" t="str">
        <f t="shared" si="7"/>
        <v>202125</v>
      </c>
      <c r="C199" s="112" t="s">
        <v>2440</v>
      </c>
      <c r="D199" s="113">
        <v>44360</v>
      </c>
      <c r="E199" s="113">
        <v>44365</v>
      </c>
      <c r="F199" s="112" t="s">
        <v>346</v>
      </c>
      <c r="G199" s="112" t="s">
        <v>2441</v>
      </c>
      <c r="H199" s="112" t="s">
        <v>2442</v>
      </c>
      <c r="I199" s="112" t="s">
        <v>349</v>
      </c>
      <c r="J199" s="112" t="s">
        <v>473</v>
      </c>
      <c r="K199" s="112" t="s">
        <v>371</v>
      </c>
      <c r="L199" s="112" t="s">
        <v>339</v>
      </c>
      <c r="M199" s="112" t="s">
        <v>340</v>
      </c>
      <c r="N199" s="112" t="s">
        <v>1040</v>
      </c>
      <c r="O199" s="112" t="s">
        <v>342</v>
      </c>
      <c r="P199" s="112" t="s">
        <v>440</v>
      </c>
      <c r="Q199" s="112" t="s">
        <v>1041</v>
      </c>
      <c r="R199" s="112">
        <v>771.96</v>
      </c>
      <c r="S199" s="112">
        <v>3</v>
      </c>
      <c r="T199" s="112">
        <v>0</v>
      </c>
      <c r="U199" s="112">
        <v>200.34</v>
      </c>
    </row>
    <row r="200" spans="1:21">
      <c r="A200" s="20" t="str">
        <f t="shared" si="6"/>
        <v>202106</v>
      </c>
      <c r="B200" s="20" t="str">
        <f t="shared" si="7"/>
        <v>202125</v>
      </c>
      <c r="C200" s="112" t="s">
        <v>2440</v>
      </c>
      <c r="D200" s="113">
        <v>44360</v>
      </c>
      <c r="E200" s="113">
        <v>44365</v>
      </c>
      <c r="F200" s="112" t="s">
        <v>346</v>
      </c>
      <c r="G200" s="112" t="s">
        <v>2441</v>
      </c>
      <c r="H200" s="112" t="s">
        <v>2442</v>
      </c>
      <c r="I200" s="112" t="s">
        <v>349</v>
      </c>
      <c r="J200" s="112" t="s">
        <v>473</v>
      </c>
      <c r="K200" s="112" t="s">
        <v>371</v>
      </c>
      <c r="L200" s="112" t="s">
        <v>339</v>
      </c>
      <c r="M200" s="112" t="s">
        <v>340</v>
      </c>
      <c r="N200" s="112" t="s">
        <v>1473</v>
      </c>
      <c r="O200" s="112" t="s">
        <v>372</v>
      </c>
      <c r="P200" s="112" t="s">
        <v>398</v>
      </c>
      <c r="Q200" s="112" t="s">
        <v>1474</v>
      </c>
      <c r="R200" s="112">
        <v>761.88</v>
      </c>
      <c r="S200" s="112">
        <v>6</v>
      </c>
      <c r="T200" s="112">
        <v>0</v>
      </c>
      <c r="U200" s="112">
        <v>236.04000000000002</v>
      </c>
    </row>
    <row r="201" spans="1:21">
      <c r="A201" s="20" t="str">
        <f t="shared" si="6"/>
        <v>202103</v>
      </c>
      <c r="B201" s="20" t="str">
        <f t="shared" si="7"/>
        <v>202111</v>
      </c>
      <c r="C201" s="112" t="s">
        <v>641</v>
      </c>
      <c r="D201" s="113">
        <v>44268</v>
      </c>
      <c r="E201" s="113">
        <v>44273</v>
      </c>
      <c r="F201" s="112" t="s">
        <v>346</v>
      </c>
      <c r="G201" s="112" t="s">
        <v>2155</v>
      </c>
      <c r="H201" s="112" t="s">
        <v>2156</v>
      </c>
      <c r="I201" s="112" t="s">
        <v>336</v>
      </c>
      <c r="J201" s="112" t="s">
        <v>2447</v>
      </c>
      <c r="K201" s="112" t="s">
        <v>397</v>
      </c>
      <c r="L201" s="112" t="s">
        <v>339</v>
      </c>
      <c r="M201" s="112" t="s">
        <v>340</v>
      </c>
      <c r="N201" s="112" t="s">
        <v>1521</v>
      </c>
      <c r="O201" s="112" t="s">
        <v>377</v>
      </c>
      <c r="P201" s="112" t="s">
        <v>425</v>
      </c>
      <c r="Q201" s="112" t="s">
        <v>1522</v>
      </c>
      <c r="R201" s="112">
        <v>5122.74</v>
      </c>
      <c r="S201" s="112">
        <v>3</v>
      </c>
      <c r="T201" s="112">
        <v>0</v>
      </c>
      <c r="U201" s="112">
        <v>1434.3</v>
      </c>
    </row>
    <row r="202" spans="1:21">
      <c r="A202" s="20" t="str">
        <f t="shared" si="6"/>
        <v>202103</v>
      </c>
      <c r="B202" s="20" t="str">
        <f t="shared" si="7"/>
        <v>202111</v>
      </c>
      <c r="C202" s="112" t="s">
        <v>641</v>
      </c>
      <c r="D202" s="113">
        <v>44268</v>
      </c>
      <c r="E202" s="113">
        <v>44273</v>
      </c>
      <c r="F202" s="112" t="s">
        <v>346</v>
      </c>
      <c r="G202" s="112" t="s">
        <v>2155</v>
      </c>
      <c r="H202" s="112" t="s">
        <v>2156</v>
      </c>
      <c r="I202" s="112" t="s">
        <v>336</v>
      </c>
      <c r="J202" s="112" t="s">
        <v>2447</v>
      </c>
      <c r="K202" s="112" t="s">
        <v>397</v>
      </c>
      <c r="L202" s="112" t="s">
        <v>339</v>
      </c>
      <c r="M202" s="112" t="s">
        <v>340</v>
      </c>
      <c r="N202" s="112" t="s">
        <v>1389</v>
      </c>
      <c r="O202" s="112" t="s">
        <v>377</v>
      </c>
      <c r="P202" s="112" t="s">
        <v>431</v>
      </c>
      <c r="Q202" s="112" t="s">
        <v>1390</v>
      </c>
      <c r="R202" s="112">
        <v>469.7</v>
      </c>
      <c r="S202" s="112">
        <v>5</v>
      </c>
      <c r="T202" s="112">
        <v>0</v>
      </c>
      <c r="U202" s="112">
        <v>93.800000000000011</v>
      </c>
    </row>
    <row r="203" spans="1:21">
      <c r="A203" s="20" t="str">
        <f t="shared" si="6"/>
        <v>202103</v>
      </c>
      <c r="B203" s="20" t="str">
        <f t="shared" si="7"/>
        <v>202111</v>
      </c>
      <c r="C203" s="112" t="s">
        <v>641</v>
      </c>
      <c r="D203" s="113">
        <v>44268</v>
      </c>
      <c r="E203" s="113">
        <v>44273</v>
      </c>
      <c r="F203" s="112" t="s">
        <v>346</v>
      </c>
      <c r="G203" s="112" t="s">
        <v>2155</v>
      </c>
      <c r="H203" s="112" t="s">
        <v>2156</v>
      </c>
      <c r="I203" s="112" t="s">
        <v>336</v>
      </c>
      <c r="J203" s="112" t="s">
        <v>2447</v>
      </c>
      <c r="K203" s="112" t="s">
        <v>397</v>
      </c>
      <c r="L203" s="112" t="s">
        <v>339</v>
      </c>
      <c r="M203" s="112" t="s">
        <v>340</v>
      </c>
      <c r="N203" s="112" t="s">
        <v>2448</v>
      </c>
      <c r="O203" s="112" t="s">
        <v>342</v>
      </c>
      <c r="P203" s="112" t="s">
        <v>380</v>
      </c>
      <c r="Q203" s="112" t="s">
        <v>2449</v>
      </c>
      <c r="R203" s="112">
        <v>1521.94</v>
      </c>
      <c r="S203" s="112">
        <v>7</v>
      </c>
      <c r="T203" s="112">
        <v>0</v>
      </c>
      <c r="U203" s="112">
        <v>166.6</v>
      </c>
    </row>
    <row r="204" spans="1:21">
      <c r="A204" s="20" t="str">
        <f t="shared" si="6"/>
        <v>202101</v>
      </c>
      <c r="B204" s="20" t="str">
        <f t="shared" si="7"/>
        <v>202102</v>
      </c>
      <c r="C204" s="112" t="s">
        <v>2473</v>
      </c>
      <c r="D204" s="113">
        <v>44199</v>
      </c>
      <c r="E204" s="113">
        <v>44204</v>
      </c>
      <c r="F204" s="112" t="s">
        <v>346</v>
      </c>
      <c r="G204" s="112" t="s">
        <v>2305</v>
      </c>
      <c r="H204" s="112" t="s">
        <v>2306</v>
      </c>
      <c r="I204" s="112" t="s">
        <v>349</v>
      </c>
      <c r="J204" s="112" t="s">
        <v>1739</v>
      </c>
      <c r="K204" s="112" t="s">
        <v>704</v>
      </c>
      <c r="L204" s="112" t="s">
        <v>339</v>
      </c>
      <c r="M204" s="112" t="s">
        <v>368</v>
      </c>
      <c r="N204" s="112" t="s">
        <v>1996</v>
      </c>
      <c r="O204" s="112" t="s">
        <v>342</v>
      </c>
      <c r="P204" s="112" t="s">
        <v>343</v>
      </c>
      <c r="Q204" s="112" t="s">
        <v>1997</v>
      </c>
      <c r="R204" s="112">
        <v>2154.6</v>
      </c>
      <c r="S204" s="112">
        <v>10</v>
      </c>
      <c r="T204" s="112">
        <v>0</v>
      </c>
      <c r="U204" s="112">
        <v>968.8</v>
      </c>
    </row>
    <row r="205" spans="1:21">
      <c r="A205" s="20" t="str">
        <f t="shared" si="6"/>
        <v>202105</v>
      </c>
      <c r="B205" s="20" t="str">
        <f t="shared" si="7"/>
        <v>202122</v>
      </c>
      <c r="C205" s="112" t="s">
        <v>2474</v>
      </c>
      <c r="D205" s="113">
        <v>44343</v>
      </c>
      <c r="E205" s="113">
        <v>44348</v>
      </c>
      <c r="F205" s="112" t="s">
        <v>346</v>
      </c>
      <c r="G205" s="112" t="s">
        <v>2475</v>
      </c>
      <c r="H205" s="112" t="s">
        <v>2476</v>
      </c>
      <c r="I205" s="112" t="s">
        <v>349</v>
      </c>
      <c r="J205" s="112" t="s">
        <v>500</v>
      </c>
      <c r="K205" s="112" t="s">
        <v>501</v>
      </c>
      <c r="L205" s="112" t="s">
        <v>339</v>
      </c>
      <c r="M205" s="112" t="s">
        <v>392</v>
      </c>
      <c r="N205" s="112" t="s">
        <v>1191</v>
      </c>
      <c r="O205" s="112" t="s">
        <v>342</v>
      </c>
      <c r="P205" s="112" t="s">
        <v>369</v>
      </c>
      <c r="Q205" s="112" t="s">
        <v>1192</v>
      </c>
      <c r="R205" s="112">
        <v>6967.9679999999989</v>
      </c>
      <c r="S205" s="112">
        <v>8</v>
      </c>
      <c r="T205" s="112">
        <v>0.4</v>
      </c>
      <c r="U205" s="112">
        <v>-1045.6319999999996</v>
      </c>
    </row>
    <row r="206" spans="1:21">
      <c r="A206" s="20" t="str">
        <f t="shared" si="6"/>
        <v>202105</v>
      </c>
      <c r="B206" s="20" t="str">
        <f t="shared" si="7"/>
        <v>202122</v>
      </c>
      <c r="C206" s="112" t="s">
        <v>2474</v>
      </c>
      <c r="D206" s="113">
        <v>44343</v>
      </c>
      <c r="E206" s="113">
        <v>44348</v>
      </c>
      <c r="F206" s="112" t="s">
        <v>346</v>
      </c>
      <c r="G206" s="112" t="s">
        <v>2475</v>
      </c>
      <c r="H206" s="112" t="s">
        <v>2476</v>
      </c>
      <c r="I206" s="112" t="s">
        <v>349</v>
      </c>
      <c r="J206" s="112" t="s">
        <v>500</v>
      </c>
      <c r="K206" s="112" t="s">
        <v>501</v>
      </c>
      <c r="L206" s="112" t="s">
        <v>339</v>
      </c>
      <c r="M206" s="112" t="s">
        <v>392</v>
      </c>
      <c r="N206" s="112" t="s">
        <v>1533</v>
      </c>
      <c r="O206" s="112" t="s">
        <v>377</v>
      </c>
      <c r="P206" s="112" t="s">
        <v>378</v>
      </c>
      <c r="Q206" s="112" t="s">
        <v>1534</v>
      </c>
      <c r="R206" s="112">
        <v>2373.84</v>
      </c>
      <c r="S206" s="112">
        <v>9</v>
      </c>
      <c r="T206" s="112">
        <v>0.4</v>
      </c>
      <c r="U206" s="112">
        <v>-1029.42</v>
      </c>
    </row>
    <row r="207" spans="1:21">
      <c r="A207" s="20" t="str">
        <f t="shared" si="6"/>
        <v>202105</v>
      </c>
      <c r="B207" s="20" t="str">
        <f t="shared" si="7"/>
        <v>202122</v>
      </c>
      <c r="C207" s="112" t="s">
        <v>2474</v>
      </c>
      <c r="D207" s="113">
        <v>44343</v>
      </c>
      <c r="E207" s="113">
        <v>44348</v>
      </c>
      <c r="F207" s="112" t="s">
        <v>346</v>
      </c>
      <c r="G207" s="112" t="s">
        <v>2475</v>
      </c>
      <c r="H207" s="112" t="s">
        <v>2476</v>
      </c>
      <c r="I207" s="112" t="s">
        <v>349</v>
      </c>
      <c r="J207" s="112" t="s">
        <v>500</v>
      </c>
      <c r="K207" s="112" t="s">
        <v>501</v>
      </c>
      <c r="L207" s="112" t="s">
        <v>339</v>
      </c>
      <c r="M207" s="112" t="s">
        <v>392</v>
      </c>
      <c r="N207" s="112" t="s">
        <v>1264</v>
      </c>
      <c r="O207" s="112" t="s">
        <v>342</v>
      </c>
      <c r="P207" s="112" t="s">
        <v>381</v>
      </c>
      <c r="Q207" s="112" t="s">
        <v>1265</v>
      </c>
      <c r="R207" s="112">
        <v>90.467999999999989</v>
      </c>
      <c r="S207" s="112">
        <v>3</v>
      </c>
      <c r="T207" s="112">
        <v>0.4</v>
      </c>
      <c r="U207" s="112">
        <v>-4.8719999999999999</v>
      </c>
    </row>
    <row r="208" spans="1:21">
      <c r="A208" s="20" t="str">
        <f t="shared" si="6"/>
        <v>202105</v>
      </c>
      <c r="B208" s="20" t="str">
        <f t="shared" si="7"/>
        <v>202122</v>
      </c>
      <c r="C208" s="112" t="s">
        <v>2474</v>
      </c>
      <c r="D208" s="113">
        <v>44343</v>
      </c>
      <c r="E208" s="113">
        <v>44348</v>
      </c>
      <c r="F208" s="112" t="s">
        <v>346</v>
      </c>
      <c r="G208" s="112" t="s">
        <v>2475</v>
      </c>
      <c r="H208" s="112" t="s">
        <v>2476</v>
      </c>
      <c r="I208" s="112" t="s">
        <v>349</v>
      </c>
      <c r="J208" s="112" t="s">
        <v>500</v>
      </c>
      <c r="K208" s="112" t="s">
        <v>501</v>
      </c>
      <c r="L208" s="112" t="s">
        <v>339</v>
      </c>
      <c r="M208" s="112" t="s">
        <v>392</v>
      </c>
      <c r="N208" s="112" t="s">
        <v>2477</v>
      </c>
      <c r="O208" s="112" t="s">
        <v>342</v>
      </c>
      <c r="P208" s="112" t="s">
        <v>369</v>
      </c>
      <c r="Q208" s="112" t="s">
        <v>2478</v>
      </c>
      <c r="R208" s="112">
        <v>1383.8159999999998</v>
      </c>
      <c r="S208" s="112">
        <v>1</v>
      </c>
      <c r="T208" s="112">
        <v>0.4</v>
      </c>
      <c r="U208" s="112">
        <v>-691.96399999999994</v>
      </c>
    </row>
    <row r="209" spans="1:21">
      <c r="A209" s="20" t="str">
        <f t="shared" si="6"/>
        <v>202105</v>
      </c>
      <c r="B209" s="20" t="str">
        <f t="shared" si="7"/>
        <v>202119</v>
      </c>
      <c r="C209" s="112" t="s">
        <v>2488</v>
      </c>
      <c r="D209" s="113">
        <v>44322</v>
      </c>
      <c r="E209" s="113">
        <v>44327</v>
      </c>
      <c r="F209" s="112" t="s">
        <v>346</v>
      </c>
      <c r="G209" s="112" t="s">
        <v>2489</v>
      </c>
      <c r="H209" s="112" t="s">
        <v>2490</v>
      </c>
      <c r="I209" s="112" t="s">
        <v>349</v>
      </c>
      <c r="J209" s="112" t="s">
        <v>1816</v>
      </c>
      <c r="K209" s="112" t="s">
        <v>453</v>
      </c>
      <c r="L209" s="112" t="s">
        <v>339</v>
      </c>
      <c r="M209" s="112" t="s">
        <v>340</v>
      </c>
      <c r="N209" s="112" t="s">
        <v>1211</v>
      </c>
      <c r="O209" s="112" t="s">
        <v>372</v>
      </c>
      <c r="P209" s="112" t="s">
        <v>394</v>
      </c>
      <c r="Q209" s="112" t="s">
        <v>1212</v>
      </c>
      <c r="R209" s="112">
        <v>2461.48</v>
      </c>
      <c r="S209" s="112">
        <v>2</v>
      </c>
      <c r="T209" s="112">
        <v>0</v>
      </c>
      <c r="U209" s="112">
        <v>73.64</v>
      </c>
    </row>
    <row r="210" spans="1:21">
      <c r="A210" s="20" t="str">
        <f t="shared" si="6"/>
        <v>202105</v>
      </c>
      <c r="B210" s="20" t="str">
        <f t="shared" si="7"/>
        <v>202119</v>
      </c>
      <c r="C210" s="112" t="s">
        <v>2488</v>
      </c>
      <c r="D210" s="113">
        <v>44322</v>
      </c>
      <c r="E210" s="113">
        <v>44327</v>
      </c>
      <c r="F210" s="112" t="s">
        <v>346</v>
      </c>
      <c r="G210" s="112" t="s">
        <v>2489</v>
      </c>
      <c r="H210" s="112" t="s">
        <v>2490</v>
      </c>
      <c r="I210" s="112" t="s">
        <v>349</v>
      </c>
      <c r="J210" s="112" t="s">
        <v>1816</v>
      </c>
      <c r="K210" s="112" t="s">
        <v>453</v>
      </c>
      <c r="L210" s="112" t="s">
        <v>339</v>
      </c>
      <c r="M210" s="112" t="s">
        <v>340</v>
      </c>
      <c r="N210" s="112" t="s">
        <v>1287</v>
      </c>
      <c r="O210" s="112" t="s">
        <v>342</v>
      </c>
      <c r="P210" s="112" t="s">
        <v>357</v>
      </c>
      <c r="Q210" s="112" t="s">
        <v>1288</v>
      </c>
      <c r="R210" s="112">
        <v>177.65999999999997</v>
      </c>
      <c r="S210" s="112">
        <v>3</v>
      </c>
      <c r="T210" s="112">
        <v>0</v>
      </c>
      <c r="U210" s="112">
        <v>67.2</v>
      </c>
    </row>
    <row r="211" spans="1:21">
      <c r="A211" s="20" t="str">
        <f t="shared" si="6"/>
        <v>202106</v>
      </c>
      <c r="B211" s="20" t="str">
        <f t="shared" si="7"/>
        <v>202125</v>
      </c>
      <c r="C211" s="112" t="s">
        <v>2493</v>
      </c>
      <c r="D211" s="113">
        <v>44365</v>
      </c>
      <c r="E211" s="113">
        <v>44370</v>
      </c>
      <c r="F211" s="112" t="s">
        <v>346</v>
      </c>
      <c r="G211" s="112" t="s">
        <v>1595</v>
      </c>
      <c r="H211" s="112" t="s">
        <v>1596</v>
      </c>
      <c r="I211" s="112" t="s">
        <v>349</v>
      </c>
      <c r="J211" s="112" t="s">
        <v>1845</v>
      </c>
      <c r="K211" s="112" t="s">
        <v>367</v>
      </c>
      <c r="L211" s="112" t="s">
        <v>339</v>
      </c>
      <c r="M211" s="112" t="s">
        <v>368</v>
      </c>
      <c r="N211" s="112" t="s">
        <v>793</v>
      </c>
      <c r="O211" s="112" t="s">
        <v>372</v>
      </c>
      <c r="P211" s="112" t="s">
        <v>398</v>
      </c>
      <c r="Q211" s="112" t="s">
        <v>794</v>
      </c>
      <c r="R211" s="112">
        <v>2683.8</v>
      </c>
      <c r="S211" s="112">
        <v>5</v>
      </c>
      <c r="T211" s="112">
        <v>0</v>
      </c>
      <c r="U211" s="112">
        <v>697.2</v>
      </c>
    </row>
    <row r="212" spans="1:21">
      <c r="A212" s="20" t="str">
        <f t="shared" si="6"/>
        <v>202105</v>
      </c>
      <c r="B212" s="20" t="str">
        <f t="shared" si="7"/>
        <v>202123</v>
      </c>
      <c r="C212" s="112" t="s">
        <v>2496</v>
      </c>
      <c r="D212" s="113">
        <v>44346</v>
      </c>
      <c r="E212" s="113">
        <v>44348</v>
      </c>
      <c r="F212" s="112" t="s">
        <v>402</v>
      </c>
      <c r="G212" s="112" t="s">
        <v>2497</v>
      </c>
      <c r="H212" s="112" t="s">
        <v>2498</v>
      </c>
      <c r="I212" s="112" t="s">
        <v>349</v>
      </c>
      <c r="J212" s="112" t="s">
        <v>1454</v>
      </c>
      <c r="K212" s="112" t="s">
        <v>367</v>
      </c>
      <c r="L212" s="112" t="s">
        <v>339</v>
      </c>
      <c r="M212" s="112" t="s">
        <v>368</v>
      </c>
      <c r="N212" s="112" t="s">
        <v>1339</v>
      </c>
      <c r="O212" s="112" t="s">
        <v>342</v>
      </c>
      <c r="P212" s="112" t="s">
        <v>357</v>
      </c>
      <c r="Q212" s="112" t="s">
        <v>1340</v>
      </c>
      <c r="R212" s="112">
        <v>712.31999999999994</v>
      </c>
      <c r="S212" s="112">
        <v>3</v>
      </c>
      <c r="T212" s="112">
        <v>0</v>
      </c>
      <c r="U212" s="112">
        <v>327.60000000000002</v>
      </c>
    </row>
    <row r="213" spans="1:21">
      <c r="A213" s="20" t="str">
        <f t="shared" si="6"/>
        <v>202105</v>
      </c>
      <c r="B213" s="20" t="str">
        <f t="shared" si="7"/>
        <v>202123</v>
      </c>
      <c r="C213" s="112" t="s">
        <v>2496</v>
      </c>
      <c r="D213" s="113">
        <v>44346</v>
      </c>
      <c r="E213" s="113">
        <v>44348</v>
      </c>
      <c r="F213" s="112" t="s">
        <v>402</v>
      </c>
      <c r="G213" s="112" t="s">
        <v>2497</v>
      </c>
      <c r="H213" s="112" t="s">
        <v>2498</v>
      </c>
      <c r="I213" s="112" t="s">
        <v>349</v>
      </c>
      <c r="J213" s="112" t="s">
        <v>1454</v>
      </c>
      <c r="K213" s="112" t="s">
        <v>367</v>
      </c>
      <c r="L213" s="112" t="s">
        <v>339</v>
      </c>
      <c r="M213" s="112" t="s">
        <v>368</v>
      </c>
      <c r="N213" s="112" t="s">
        <v>406</v>
      </c>
      <c r="O213" s="112" t="s">
        <v>342</v>
      </c>
      <c r="P213" s="112" t="s">
        <v>407</v>
      </c>
      <c r="Q213" s="112" t="s">
        <v>408</v>
      </c>
      <c r="R213" s="112">
        <v>85.259999999999991</v>
      </c>
      <c r="S213" s="112">
        <v>3</v>
      </c>
      <c r="T213" s="112">
        <v>0</v>
      </c>
      <c r="U213" s="112">
        <v>38.22</v>
      </c>
    </row>
    <row r="214" spans="1:21">
      <c r="A214" s="20" t="str">
        <f t="shared" si="6"/>
        <v>202105</v>
      </c>
      <c r="B214" s="20" t="str">
        <f t="shared" si="7"/>
        <v>202123</v>
      </c>
      <c r="C214" s="112" t="s">
        <v>2496</v>
      </c>
      <c r="D214" s="113">
        <v>44346</v>
      </c>
      <c r="E214" s="113">
        <v>44348</v>
      </c>
      <c r="F214" s="112" t="s">
        <v>402</v>
      </c>
      <c r="G214" s="112" t="s">
        <v>2497</v>
      </c>
      <c r="H214" s="112" t="s">
        <v>2498</v>
      </c>
      <c r="I214" s="112" t="s">
        <v>349</v>
      </c>
      <c r="J214" s="112" t="s">
        <v>1454</v>
      </c>
      <c r="K214" s="112" t="s">
        <v>367</v>
      </c>
      <c r="L214" s="112" t="s">
        <v>339</v>
      </c>
      <c r="M214" s="112" t="s">
        <v>368</v>
      </c>
      <c r="N214" s="112" t="s">
        <v>2499</v>
      </c>
      <c r="O214" s="112" t="s">
        <v>342</v>
      </c>
      <c r="P214" s="112" t="s">
        <v>381</v>
      </c>
      <c r="Q214" s="112" t="s">
        <v>2500</v>
      </c>
      <c r="R214" s="112">
        <v>456.12</v>
      </c>
      <c r="S214" s="112">
        <v>6</v>
      </c>
      <c r="T214" s="112">
        <v>0</v>
      </c>
      <c r="U214" s="112">
        <v>204.95999999999998</v>
      </c>
    </row>
    <row r="215" spans="1:21">
      <c r="A215" s="20" t="str">
        <f t="shared" si="6"/>
        <v>202103</v>
      </c>
      <c r="B215" s="20" t="str">
        <f t="shared" si="7"/>
        <v>202111</v>
      </c>
      <c r="C215" s="112" t="s">
        <v>2285</v>
      </c>
      <c r="D215" s="113">
        <v>44266</v>
      </c>
      <c r="E215" s="113">
        <v>44272</v>
      </c>
      <c r="F215" s="112" t="s">
        <v>346</v>
      </c>
      <c r="G215" s="112" t="s">
        <v>2501</v>
      </c>
      <c r="H215" s="112" t="s">
        <v>2502</v>
      </c>
      <c r="I215" s="112" t="s">
        <v>384</v>
      </c>
      <c r="J215" s="112" t="s">
        <v>412</v>
      </c>
      <c r="K215" s="112" t="s">
        <v>412</v>
      </c>
      <c r="L215" s="112" t="s">
        <v>339</v>
      </c>
      <c r="M215" s="112" t="s">
        <v>340</v>
      </c>
      <c r="N215" s="112" t="s">
        <v>2503</v>
      </c>
      <c r="O215" s="112" t="s">
        <v>342</v>
      </c>
      <c r="P215" s="112" t="s">
        <v>440</v>
      </c>
      <c r="Q215" s="112" t="s">
        <v>2504</v>
      </c>
      <c r="R215" s="112">
        <v>672</v>
      </c>
      <c r="S215" s="112">
        <v>3</v>
      </c>
      <c r="T215" s="112">
        <v>0</v>
      </c>
      <c r="U215" s="112">
        <v>33.6</v>
      </c>
    </row>
    <row r="216" spans="1:21">
      <c r="A216" s="20" t="str">
        <f t="shared" si="6"/>
        <v>202104</v>
      </c>
      <c r="B216" s="20" t="str">
        <f t="shared" si="7"/>
        <v>202118</v>
      </c>
      <c r="C216" s="112" t="s">
        <v>2539</v>
      </c>
      <c r="D216" s="113">
        <v>44316</v>
      </c>
      <c r="E216" s="113">
        <v>44319</v>
      </c>
      <c r="F216" s="112" t="s">
        <v>402</v>
      </c>
      <c r="G216" s="112" t="s">
        <v>2540</v>
      </c>
      <c r="H216" s="112" t="s">
        <v>2541</v>
      </c>
      <c r="I216" s="112" t="s">
        <v>349</v>
      </c>
      <c r="J216" s="112" t="s">
        <v>2542</v>
      </c>
      <c r="K216" s="112" t="s">
        <v>535</v>
      </c>
      <c r="L216" s="112" t="s">
        <v>339</v>
      </c>
      <c r="M216" s="112" t="s">
        <v>368</v>
      </c>
      <c r="N216" s="112" t="s">
        <v>2543</v>
      </c>
      <c r="O216" s="112" t="s">
        <v>342</v>
      </c>
      <c r="P216" s="112" t="s">
        <v>440</v>
      </c>
      <c r="Q216" s="112" t="s">
        <v>2544</v>
      </c>
      <c r="R216" s="112">
        <v>1989.1200000000003</v>
      </c>
      <c r="S216" s="112">
        <v>3</v>
      </c>
      <c r="T216" s="112">
        <v>0</v>
      </c>
      <c r="U216" s="112">
        <v>556.91999999999996</v>
      </c>
    </row>
    <row r="217" spans="1:21">
      <c r="A217" s="20" t="str">
        <f t="shared" si="6"/>
        <v>202104</v>
      </c>
      <c r="B217" s="20" t="str">
        <f t="shared" si="7"/>
        <v>202118</v>
      </c>
      <c r="C217" s="112" t="s">
        <v>2539</v>
      </c>
      <c r="D217" s="113">
        <v>44316</v>
      </c>
      <c r="E217" s="113">
        <v>44319</v>
      </c>
      <c r="F217" s="112" t="s">
        <v>402</v>
      </c>
      <c r="G217" s="112" t="s">
        <v>2540</v>
      </c>
      <c r="H217" s="112" t="s">
        <v>2541</v>
      </c>
      <c r="I217" s="112" t="s">
        <v>349</v>
      </c>
      <c r="J217" s="112" t="s">
        <v>2542</v>
      </c>
      <c r="K217" s="112" t="s">
        <v>535</v>
      </c>
      <c r="L217" s="112" t="s">
        <v>339</v>
      </c>
      <c r="M217" s="112" t="s">
        <v>368</v>
      </c>
      <c r="N217" s="112" t="s">
        <v>887</v>
      </c>
      <c r="O217" s="112" t="s">
        <v>342</v>
      </c>
      <c r="P217" s="112" t="s">
        <v>369</v>
      </c>
      <c r="Q217" s="112" t="s">
        <v>888</v>
      </c>
      <c r="R217" s="112">
        <v>13102.6</v>
      </c>
      <c r="S217" s="112">
        <v>5</v>
      </c>
      <c r="T217" s="112">
        <v>0</v>
      </c>
      <c r="U217" s="112">
        <v>4061.4000000000005</v>
      </c>
    </row>
    <row r="218" spans="1:21">
      <c r="A218" s="20" t="str">
        <f t="shared" si="6"/>
        <v>202104</v>
      </c>
      <c r="B218" s="20" t="str">
        <f t="shared" si="7"/>
        <v>202118</v>
      </c>
      <c r="C218" s="112" t="s">
        <v>2539</v>
      </c>
      <c r="D218" s="113">
        <v>44316</v>
      </c>
      <c r="E218" s="113">
        <v>44319</v>
      </c>
      <c r="F218" s="112" t="s">
        <v>402</v>
      </c>
      <c r="G218" s="112" t="s">
        <v>2540</v>
      </c>
      <c r="H218" s="112" t="s">
        <v>2541</v>
      </c>
      <c r="I218" s="112" t="s">
        <v>349</v>
      </c>
      <c r="J218" s="112" t="s">
        <v>2542</v>
      </c>
      <c r="K218" s="112" t="s">
        <v>535</v>
      </c>
      <c r="L218" s="112" t="s">
        <v>339</v>
      </c>
      <c r="M218" s="112" t="s">
        <v>368</v>
      </c>
      <c r="N218" s="112" t="s">
        <v>2545</v>
      </c>
      <c r="O218" s="112" t="s">
        <v>372</v>
      </c>
      <c r="P218" s="112" t="s">
        <v>394</v>
      </c>
      <c r="Q218" s="112" t="s">
        <v>2546</v>
      </c>
      <c r="R218" s="112">
        <v>2457.56</v>
      </c>
      <c r="S218" s="112">
        <v>2</v>
      </c>
      <c r="T218" s="112">
        <v>0</v>
      </c>
      <c r="U218" s="112">
        <v>417.76</v>
      </c>
    </row>
    <row r="219" spans="1:21">
      <c r="A219" s="20" t="str">
        <f t="shared" si="6"/>
        <v>202104</v>
      </c>
      <c r="B219" s="20" t="str">
        <f t="shared" si="7"/>
        <v>202118</v>
      </c>
      <c r="C219" s="112" t="s">
        <v>2539</v>
      </c>
      <c r="D219" s="113">
        <v>44316</v>
      </c>
      <c r="E219" s="113">
        <v>44319</v>
      </c>
      <c r="F219" s="112" t="s">
        <v>402</v>
      </c>
      <c r="G219" s="112" t="s">
        <v>2540</v>
      </c>
      <c r="H219" s="112" t="s">
        <v>2541</v>
      </c>
      <c r="I219" s="112" t="s">
        <v>349</v>
      </c>
      <c r="J219" s="112" t="s">
        <v>2542</v>
      </c>
      <c r="K219" s="112" t="s">
        <v>535</v>
      </c>
      <c r="L219" s="112" t="s">
        <v>339</v>
      </c>
      <c r="M219" s="112" t="s">
        <v>368</v>
      </c>
      <c r="N219" s="112" t="s">
        <v>1774</v>
      </c>
      <c r="O219" s="112" t="s">
        <v>342</v>
      </c>
      <c r="P219" s="112" t="s">
        <v>343</v>
      </c>
      <c r="Q219" s="112" t="s">
        <v>1775</v>
      </c>
      <c r="R219" s="112">
        <v>651.28</v>
      </c>
      <c r="S219" s="112">
        <v>4</v>
      </c>
      <c r="T219" s="112">
        <v>0</v>
      </c>
      <c r="U219" s="112">
        <v>77.839999999999989</v>
      </c>
    </row>
    <row r="220" spans="1:21">
      <c r="A220" s="20" t="str">
        <f t="shared" si="6"/>
        <v>202106</v>
      </c>
      <c r="B220" s="20" t="str">
        <f t="shared" si="7"/>
        <v>202123</v>
      </c>
      <c r="C220" s="112" t="s">
        <v>2561</v>
      </c>
      <c r="D220" s="113">
        <v>44349</v>
      </c>
      <c r="E220" s="113">
        <v>44353</v>
      </c>
      <c r="F220" s="112" t="s">
        <v>346</v>
      </c>
      <c r="G220" s="112" t="s">
        <v>563</v>
      </c>
      <c r="H220" s="112" t="s">
        <v>564</v>
      </c>
      <c r="I220" s="112" t="s">
        <v>336</v>
      </c>
      <c r="J220" s="112" t="s">
        <v>1629</v>
      </c>
      <c r="K220" s="112" t="s">
        <v>397</v>
      </c>
      <c r="L220" s="112" t="s">
        <v>339</v>
      </c>
      <c r="M220" s="112" t="s">
        <v>340</v>
      </c>
      <c r="N220" s="112" t="s">
        <v>866</v>
      </c>
      <c r="O220" s="112" t="s">
        <v>342</v>
      </c>
      <c r="P220" s="112" t="s">
        <v>440</v>
      </c>
      <c r="Q220" s="112" t="s">
        <v>867</v>
      </c>
      <c r="R220" s="112">
        <v>1939.56</v>
      </c>
      <c r="S220" s="112">
        <v>2</v>
      </c>
      <c r="T220" s="112">
        <v>0</v>
      </c>
      <c r="U220" s="112">
        <v>930.72</v>
      </c>
    </row>
    <row r="221" spans="1:21">
      <c r="A221" s="20" t="str">
        <f t="shared" si="6"/>
        <v>202104</v>
      </c>
      <c r="B221" s="20" t="str">
        <f t="shared" si="7"/>
        <v>202117</v>
      </c>
      <c r="C221" s="112" t="s">
        <v>2562</v>
      </c>
      <c r="D221" s="113">
        <v>44309</v>
      </c>
      <c r="E221" s="113">
        <v>44313</v>
      </c>
      <c r="F221" s="112" t="s">
        <v>346</v>
      </c>
      <c r="G221" s="112" t="s">
        <v>2105</v>
      </c>
      <c r="H221" s="112" t="s">
        <v>2106</v>
      </c>
      <c r="I221" s="112" t="s">
        <v>349</v>
      </c>
      <c r="J221" s="112" t="s">
        <v>1381</v>
      </c>
      <c r="K221" s="112" t="s">
        <v>363</v>
      </c>
      <c r="L221" s="112" t="s">
        <v>339</v>
      </c>
      <c r="M221" s="112" t="s">
        <v>340</v>
      </c>
      <c r="N221" s="112" t="s">
        <v>2209</v>
      </c>
      <c r="O221" s="112" t="s">
        <v>342</v>
      </c>
      <c r="P221" s="112" t="s">
        <v>380</v>
      </c>
      <c r="Q221" s="112" t="s">
        <v>2210</v>
      </c>
      <c r="R221" s="112">
        <v>492.1</v>
      </c>
      <c r="S221" s="112">
        <v>5</v>
      </c>
      <c r="T221" s="112">
        <v>0</v>
      </c>
      <c r="U221" s="112">
        <v>19.600000000000001</v>
      </c>
    </row>
    <row r="222" spans="1:21">
      <c r="A222" s="20" t="str">
        <f t="shared" si="6"/>
        <v>202104</v>
      </c>
      <c r="B222" s="20" t="str">
        <f t="shared" si="7"/>
        <v>202117</v>
      </c>
      <c r="C222" s="112" t="s">
        <v>2562</v>
      </c>
      <c r="D222" s="113">
        <v>44309</v>
      </c>
      <c r="E222" s="113">
        <v>44313</v>
      </c>
      <c r="F222" s="112" t="s">
        <v>346</v>
      </c>
      <c r="G222" s="112" t="s">
        <v>2105</v>
      </c>
      <c r="H222" s="112" t="s">
        <v>2106</v>
      </c>
      <c r="I222" s="112" t="s">
        <v>349</v>
      </c>
      <c r="J222" s="112" t="s">
        <v>1381</v>
      </c>
      <c r="K222" s="112" t="s">
        <v>363</v>
      </c>
      <c r="L222" s="112" t="s">
        <v>339</v>
      </c>
      <c r="M222" s="112" t="s">
        <v>340</v>
      </c>
      <c r="N222" s="112" t="s">
        <v>2563</v>
      </c>
      <c r="O222" s="112" t="s">
        <v>342</v>
      </c>
      <c r="P222" s="112" t="s">
        <v>455</v>
      </c>
      <c r="Q222" s="112" t="s">
        <v>2564</v>
      </c>
      <c r="R222" s="112">
        <v>431.42399999999981</v>
      </c>
      <c r="S222" s="112">
        <v>9</v>
      </c>
      <c r="T222" s="112">
        <v>0.8</v>
      </c>
      <c r="U222" s="112">
        <v>-1381.7159999999997</v>
      </c>
    </row>
    <row r="223" spans="1:21">
      <c r="A223" s="20" t="str">
        <f t="shared" si="6"/>
        <v>202105</v>
      </c>
      <c r="B223" s="20" t="str">
        <f t="shared" si="7"/>
        <v>202122</v>
      </c>
      <c r="C223" s="112" t="s">
        <v>2569</v>
      </c>
      <c r="D223" s="113">
        <v>44345</v>
      </c>
      <c r="E223" s="113">
        <v>44347</v>
      </c>
      <c r="F223" s="112" t="s">
        <v>333</v>
      </c>
      <c r="G223" s="112" t="s">
        <v>1277</v>
      </c>
      <c r="H223" s="112" t="s">
        <v>1278</v>
      </c>
      <c r="I223" s="112" t="s">
        <v>384</v>
      </c>
      <c r="J223" s="112" t="s">
        <v>608</v>
      </c>
      <c r="K223" s="112" t="s">
        <v>453</v>
      </c>
      <c r="L223" s="112" t="s">
        <v>339</v>
      </c>
      <c r="M223" s="112" t="s">
        <v>340</v>
      </c>
      <c r="N223" s="112" t="s">
        <v>2570</v>
      </c>
      <c r="O223" s="112" t="s">
        <v>377</v>
      </c>
      <c r="P223" s="112" t="s">
        <v>431</v>
      </c>
      <c r="Q223" s="112" t="s">
        <v>2571</v>
      </c>
      <c r="R223" s="112">
        <v>724.5</v>
      </c>
      <c r="S223" s="112">
        <v>3</v>
      </c>
      <c r="T223" s="112">
        <v>0</v>
      </c>
      <c r="U223" s="112">
        <v>50.400000000000006</v>
      </c>
    </row>
    <row r="224" spans="1:21">
      <c r="A224" s="20" t="str">
        <f t="shared" si="6"/>
        <v>202105</v>
      </c>
      <c r="B224" s="20" t="str">
        <f t="shared" si="7"/>
        <v>202122</v>
      </c>
      <c r="C224" s="112" t="s">
        <v>2569</v>
      </c>
      <c r="D224" s="113">
        <v>44345</v>
      </c>
      <c r="E224" s="113">
        <v>44347</v>
      </c>
      <c r="F224" s="112" t="s">
        <v>333</v>
      </c>
      <c r="G224" s="112" t="s">
        <v>1277</v>
      </c>
      <c r="H224" s="112" t="s">
        <v>1278</v>
      </c>
      <c r="I224" s="112" t="s">
        <v>384</v>
      </c>
      <c r="J224" s="112" t="s">
        <v>608</v>
      </c>
      <c r="K224" s="112" t="s">
        <v>453</v>
      </c>
      <c r="L224" s="112" t="s">
        <v>339</v>
      </c>
      <c r="M224" s="112" t="s">
        <v>340</v>
      </c>
      <c r="N224" s="112" t="s">
        <v>1980</v>
      </c>
      <c r="O224" s="112" t="s">
        <v>377</v>
      </c>
      <c r="P224" s="112" t="s">
        <v>431</v>
      </c>
      <c r="Q224" s="112" t="s">
        <v>1981</v>
      </c>
      <c r="R224" s="112">
        <v>3078.6000000000008</v>
      </c>
      <c r="S224" s="112">
        <v>6</v>
      </c>
      <c r="T224" s="112">
        <v>0</v>
      </c>
      <c r="U224" s="112">
        <v>1538.88</v>
      </c>
    </row>
    <row r="225" spans="1:21">
      <c r="A225" s="20" t="str">
        <f t="shared" si="6"/>
        <v>202106</v>
      </c>
      <c r="B225" s="20" t="str">
        <f t="shared" si="7"/>
        <v>202126</v>
      </c>
      <c r="C225" s="112" t="s">
        <v>2606</v>
      </c>
      <c r="D225" s="113">
        <v>44372</v>
      </c>
      <c r="E225" s="113">
        <v>44377</v>
      </c>
      <c r="F225" s="112" t="s">
        <v>346</v>
      </c>
      <c r="G225" s="112" t="s">
        <v>2607</v>
      </c>
      <c r="H225" s="112" t="s">
        <v>2608</v>
      </c>
      <c r="I225" s="112" t="s">
        <v>336</v>
      </c>
      <c r="J225" s="112" t="s">
        <v>464</v>
      </c>
      <c r="K225" s="112" t="s">
        <v>465</v>
      </c>
      <c r="L225" s="112" t="s">
        <v>339</v>
      </c>
      <c r="M225" s="112" t="s">
        <v>386</v>
      </c>
      <c r="N225" s="112" t="s">
        <v>1753</v>
      </c>
      <c r="O225" s="112" t="s">
        <v>342</v>
      </c>
      <c r="P225" s="112" t="s">
        <v>354</v>
      </c>
      <c r="Q225" s="112" t="s">
        <v>1754</v>
      </c>
      <c r="R225" s="112">
        <v>690.48</v>
      </c>
      <c r="S225" s="112">
        <v>3</v>
      </c>
      <c r="T225" s="112">
        <v>0</v>
      </c>
      <c r="U225" s="112">
        <v>151.62</v>
      </c>
    </row>
    <row r="226" spans="1:21">
      <c r="A226" s="20" t="str">
        <f t="shared" si="6"/>
        <v>202106</v>
      </c>
      <c r="B226" s="20" t="str">
        <f t="shared" si="7"/>
        <v>202126</v>
      </c>
      <c r="C226" s="112" t="s">
        <v>2606</v>
      </c>
      <c r="D226" s="113">
        <v>44372</v>
      </c>
      <c r="E226" s="113">
        <v>44377</v>
      </c>
      <c r="F226" s="112" t="s">
        <v>346</v>
      </c>
      <c r="G226" s="112" t="s">
        <v>2607</v>
      </c>
      <c r="H226" s="112" t="s">
        <v>2608</v>
      </c>
      <c r="I226" s="112" t="s">
        <v>336</v>
      </c>
      <c r="J226" s="112" t="s">
        <v>464</v>
      </c>
      <c r="K226" s="112" t="s">
        <v>465</v>
      </c>
      <c r="L226" s="112" t="s">
        <v>339</v>
      </c>
      <c r="M226" s="112" t="s">
        <v>386</v>
      </c>
      <c r="N226" s="112" t="s">
        <v>763</v>
      </c>
      <c r="O226" s="112" t="s">
        <v>372</v>
      </c>
      <c r="P226" s="112" t="s">
        <v>400</v>
      </c>
      <c r="Q226" s="112" t="s">
        <v>764</v>
      </c>
      <c r="R226" s="112">
        <v>1562.4000000000003</v>
      </c>
      <c r="S226" s="112">
        <v>4</v>
      </c>
      <c r="T226" s="112">
        <v>0.4</v>
      </c>
      <c r="U226" s="112">
        <v>-78.400000000000205</v>
      </c>
    </row>
    <row r="227" spans="1:21">
      <c r="A227" s="20" t="str">
        <f t="shared" si="6"/>
        <v>202105</v>
      </c>
      <c r="B227" s="20" t="str">
        <f t="shared" si="7"/>
        <v>202120</v>
      </c>
      <c r="C227" s="112" t="s">
        <v>1641</v>
      </c>
      <c r="D227" s="113">
        <v>44327</v>
      </c>
      <c r="E227" s="113">
        <v>44331</v>
      </c>
      <c r="F227" s="112" t="s">
        <v>346</v>
      </c>
      <c r="G227" s="112" t="s">
        <v>1859</v>
      </c>
      <c r="H227" s="112" t="s">
        <v>1860</v>
      </c>
      <c r="I227" s="112" t="s">
        <v>349</v>
      </c>
      <c r="J227" s="112" t="s">
        <v>2609</v>
      </c>
      <c r="K227" s="112" t="s">
        <v>351</v>
      </c>
      <c r="L227" s="112" t="s">
        <v>339</v>
      </c>
      <c r="M227" s="112" t="s">
        <v>352</v>
      </c>
      <c r="N227" s="112" t="s">
        <v>506</v>
      </c>
      <c r="O227" s="112" t="s">
        <v>342</v>
      </c>
      <c r="P227" s="112" t="s">
        <v>381</v>
      </c>
      <c r="Q227" s="112" t="s">
        <v>507</v>
      </c>
      <c r="R227" s="112">
        <v>121.96799999999998</v>
      </c>
      <c r="S227" s="112">
        <v>3</v>
      </c>
      <c r="T227" s="112">
        <v>0.4</v>
      </c>
      <c r="U227" s="112">
        <v>-40.991999999999997</v>
      </c>
    </row>
    <row r="228" spans="1:21">
      <c r="A228" s="20" t="str">
        <f t="shared" si="6"/>
        <v>202104</v>
      </c>
      <c r="B228" s="20" t="str">
        <f t="shared" si="7"/>
        <v>202114</v>
      </c>
      <c r="C228" s="112" t="s">
        <v>2626</v>
      </c>
      <c r="D228" s="113">
        <v>44289</v>
      </c>
      <c r="E228" s="113">
        <v>44293</v>
      </c>
      <c r="F228" s="112" t="s">
        <v>333</v>
      </c>
      <c r="G228" s="112" t="s">
        <v>2627</v>
      </c>
      <c r="H228" s="112" t="s">
        <v>2628</v>
      </c>
      <c r="I228" s="112" t="s">
        <v>349</v>
      </c>
      <c r="J228" s="112" t="s">
        <v>1808</v>
      </c>
      <c r="K228" s="112" t="s">
        <v>397</v>
      </c>
      <c r="L228" s="112" t="s">
        <v>339</v>
      </c>
      <c r="M228" s="112" t="s">
        <v>340</v>
      </c>
      <c r="N228" s="112" t="s">
        <v>353</v>
      </c>
      <c r="O228" s="112" t="s">
        <v>342</v>
      </c>
      <c r="P228" s="112" t="s">
        <v>354</v>
      </c>
      <c r="Q228" s="112" t="s">
        <v>355</v>
      </c>
      <c r="R228" s="112">
        <v>188.15999999999997</v>
      </c>
      <c r="S228" s="112">
        <v>3</v>
      </c>
      <c r="T228" s="112">
        <v>0</v>
      </c>
      <c r="U228" s="112">
        <v>63.84</v>
      </c>
    </row>
    <row r="229" spans="1:21">
      <c r="A229" s="20" t="str">
        <f t="shared" si="6"/>
        <v>202106</v>
      </c>
      <c r="B229" s="20" t="str">
        <f t="shared" si="7"/>
        <v>202127</v>
      </c>
      <c r="C229" s="112" t="s">
        <v>2652</v>
      </c>
      <c r="D229" s="113">
        <v>44376</v>
      </c>
      <c r="E229" s="113">
        <v>44378</v>
      </c>
      <c r="F229" s="112" t="s">
        <v>333</v>
      </c>
      <c r="G229" s="112" t="s">
        <v>2245</v>
      </c>
      <c r="H229" s="112" t="s">
        <v>2246</v>
      </c>
      <c r="I229" s="112" t="s">
        <v>349</v>
      </c>
      <c r="J229" s="112" t="s">
        <v>855</v>
      </c>
      <c r="K229" s="112" t="s">
        <v>823</v>
      </c>
      <c r="L229" s="112" t="s">
        <v>339</v>
      </c>
      <c r="M229" s="112" t="s">
        <v>439</v>
      </c>
      <c r="N229" s="112" t="s">
        <v>2653</v>
      </c>
      <c r="O229" s="112" t="s">
        <v>342</v>
      </c>
      <c r="P229" s="112" t="s">
        <v>440</v>
      </c>
      <c r="Q229" s="112" t="s">
        <v>2654</v>
      </c>
      <c r="R229" s="112">
        <v>3007.2000000000003</v>
      </c>
      <c r="S229" s="112">
        <v>5</v>
      </c>
      <c r="T229" s="112">
        <v>0</v>
      </c>
      <c r="U229" s="112">
        <v>571.20000000000005</v>
      </c>
    </row>
    <row r="230" spans="1:21">
      <c r="A230" s="20" t="str">
        <f t="shared" si="6"/>
        <v>202106</v>
      </c>
      <c r="B230" s="20" t="str">
        <f t="shared" si="7"/>
        <v>202127</v>
      </c>
      <c r="C230" s="112" t="s">
        <v>2652</v>
      </c>
      <c r="D230" s="113">
        <v>44376</v>
      </c>
      <c r="E230" s="113">
        <v>44378</v>
      </c>
      <c r="F230" s="112" t="s">
        <v>333</v>
      </c>
      <c r="G230" s="112" t="s">
        <v>2245</v>
      </c>
      <c r="H230" s="112" t="s">
        <v>2246</v>
      </c>
      <c r="I230" s="112" t="s">
        <v>349</v>
      </c>
      <c r="J230" s="112" t="s">
        <v>855</v>
      </c>
      <c r="K230" s="112" t="s">
        <v>823</v>
      </c>
      <c r="L230" s="112" t="s">
        <v>339</v>
      </c>
      <c r="M230" s="112" t="s">
        <v>439</v>
      </c>
      <c r="N230" s="112" t="s">
        <v>904</v>
      </c>
      <c r="O230" s="112" t="s">
        <v>342</v>
      </c>
      <c r="P230" s="112" t="s">
        <v>357</v>
      </c>
      <c r="Q230" s="112" t="s">
        <v>905</v>
      </c>
      <c r="R230" s="112">
        <v>50.063999999999986</v>
      </c>
      <c r="S230" s="112">
        <v>2</v>
      </c>
      <c r="T230" s="112">
        <v>0.4</v>
      </c>
      <c r="U230" s="112">
        <v>-22.735999999999997</v>
      </c>
    </row>
    <row r="231" spans="1:21">
      <c r="A231" s="20" t="str">
        <f t="shared" si="6"/>
        <v>202106</v>
      </c>
      <c r="B231" s="20" t="str">
        <f t="shared" si="7"/>
        <v>202127</v>
      </c>
      <c r="C231" s="112" t="s">
        <v>2652</v>
      </c>
      <c r="D231" s="113">
        <v>44376</v>
      </c>
      <c r="E231" s="113">
        <v>44378</v>
      </c>
      <c r="F231" s="112" t="s">
        <v>333</v>
      </c>
      <c r="G231" s="112" t="s">
        <v>2245</v>
      </c>
      <c r="H231" s="112" t="s">
        <v>2246</v>
      </c>
      <c r="I231" s="112" t="s">
        <v>349</v>
      </c>
      <c r="J231" s="112" t="s">
        <v>855</v>
      </c>
      <c r="K231" s="112" t="s">
        <v>823</v>
      </c>
      <c r="L231" s="112" t="s">
        <v>339</v>
      </c>
      <c r="M231" s="112" t="s">
        <v>439</v>
      </c>
      <c r="N231" s="112" t="s">
        <v>2655</v>
      </c>
      <c r="O231" s="112" t="s">
        <v>372</v>
      </c>
      <c r="P231" s="112" t="s">
        <v>394</v>
      </c>
      <c r="Q231" s="112" t="s">
        <v>2656</v>
      </c>
      <c r="R231" s="112">
        <v>2144.6880000000001</v>
      </c>
      <c r="S231" s="112">
        <v>4</v>
      </c>
      <c r="T231" s="112">
        <v>0.4</v>
      </c>
      <c r="U231" s="112">
        <v>-536.59200000000021</v>
      </c>
    </row>
    <row r="232" spans="1:21">
      <c r="A232" s="20" t="str">
        <f t="shared" si="6"/>
        <v>202105</v>
      </c>
      <c r="B232" s="20" t="str">
        <f t="shared" si="7"/>
        <v>202120</v>
      </c>
      <c r="C232" s="112" t="s">
        <v>2659</v>
      </c>
      <c r="D232" s="113">
        <v>44331</v>
      </c>
      <c r="E232" s="113">
        <v>44337</v>
      </c>
      <c r="F232" s="112" t="s">
        <v>346</v>
      </c>
      <c r="G232" s="112" t="s">
        <v>1405</v>
      </c>
      <c r="H232" s="112" t="s">
        <v>1406</v>
      </c>
      <c r="I232" s="112" t="s">
        <v>349</v>
      </c>
      <c r="J232" s="112" t="s">
        <v>2660</v>
      </c>
      <c r="K232" s="112" t="s">
        <v>397</v>
      </c>
      <c r="L232" s="112" t="s">
        <v>339</v>
      </c>
      <c r="M232" s="112" t="s">
        <v>340</v>
      </c>
      <c r="N232" s="112" t="s">
        <v>1367</v>
      </c>
      <c r="O232" s="112" t="s">
        <v>342</v>
      </c>
      <c r="P232" s="112" t="s">
        <v>354</v>
      </c>
      <c r="Q232" s="112" t="s">
        <v>1368</v>
      </c>
      <c r="R232" s="112">
        <v>719.6</v>
      </c>
      <c r="S232" s="112">
        <v>4</v>
      </c>
      <c r="T232" s="112">
        <v>0</v>
      </c>
      <c r="U232" s="112">
        <v>49.84</v>
      </c>
    </row>
    <row r="233" spans="1:21">
      <c r="A233" s="20" t="str">
        <f t="shared" si="6"/>
        <v>202105</v>
      </c>
      <c r="B233" s="20" t="str">
        <f t="shared" si="7"/>
        <v>202120</v>
      </c>
      <c r="C233" s="112" t="s">
        <v>2659</v>
      </c>
      <c r="D233" s="113">
        <v>44331</v>
      </c>
      <c r="E233" s="113">
        <v>44337</v>
      </c>
      <c r="F233" s="112" t="s">
        <v>346</v>
      </c>
      <c r="G233" s="112" t="s">
        <v>1405</v>
      </c>
      <c r="H233" s="112" t="s">
        <v>1406</v>
      </c>
      <c r="I233" s="112" t="s">
        <v>349</v>
      </c>
      <c r="J233" s="112" t="s">
        <v>2660</v>
      </c>
      <c r="K233" s="112" t="s">
        <v>397</v>
      </c>
      <c r="L233" s="112" t="s">
        <v>339</v>
      </c>
      <c r="M233" s="112" t="s">
        <v>340</v>
      </c>
      <c r="N233" s="112" t="s">
        <v>1203</v>
      </c>
      <c r="O233" s="112" t="s">
        <v>342</v>
      </c>
      <c r="P233" s="112" t="s">
        <v>354</v>
      </c>
      <c r="Q233" s="112" t="s">
        <v>1204</v>
      </c>
      <c r="R233" s="112">
        <v>311.22000000000003</v>
      </c>
      <c r="S233" s="112">
        <v>3</v>
      </c>
      <c r="T233" s="112">
        <v>0</v>
      </c>
      <c r="U233" s="112">
        <v>133.56</v>
      </c>
    </row>
    <row r="234" spans="1:21">
      <c r="A234" s="20" t="str">
        <f t="shared" si="6"/>
        <v>202105</v>
      </c>
      <c r="B234" s="20" t="str">
        <f t="shared" si="7"/>
        <v>202120</v>
      </c>
      <c r="C234" s="112" t="s">
        <v>2659</v>
      </c>
      <c r="D234" s="113">
        <v>44331</v>
      </c>
      <c r="E234" s="113">
        <v>44337</v>
      </c>
      <c r="F234" s="112" t="s">
        <v>346</v>
      </c>
      <c r="G234" s="112" t="s">
        <v>1405</v>
      </c>
      <c r="H234" s="112" t="s">
        <v>1406</v>
      </c>
      <c r="I234" s="112" t="s">
        <v>349</v>
      </c>
      <c r="J234" s="112" t="s">
        <v>2660</v>
      </c>
      <c r="K234" s="112" t="s">
        <v>397</v>
      </c>
      <c r="L234" s="112" t="s">
        <v>339</v>
      </c>
      <c r="M234" s="112" t="s">
        <v>340</v>
      </c>
      <c r="N234" s="112" t="s">
        <v>2219</v>
      </c>
      <c r="O234" s="112" t="s">
        <v>342</v>
      </c>
      <c r="P234" s="112" t="s">
        <v>354</v>
      </c>
      <c r="Q234" s="112" t="s">
        <v>2220</v>
      </c>
      <c r="R234" s="112">
        <v>199.64</v>
      </c>
      <c r="S234" s="112">
        <v>2</v>
      </c>
      <c r="T234" s="112">
        <v>0</v>
      </c>
      <c r="U234" s="112">
        <v>11.76</v>
      </c>
    </row>
    <row r="235" spans="1:21">
      <c r="A235" s="20" t="str">
        <f t="shared" si="6"/>
        <v>202105</v>
      </c>
      <c r="B235" s="20" t="str">
        <f t="shared" si="7"/>
        <v>202120</v>
      </c>
      <c r="C235" s="112" t="s">
        <v>1934</v>
      </c>
      <c r="D235" s="113">
        <v>44325</v>
      </c>
      <c r="E235" s="113">
        <v>44330</v>
      </c>
      <c r="F235" s="112" t="s">
        <v>333</v>
      </c>
      <c r="G235" s="112" t="s">
        <v>2663</v>
      </c>
      <c r="H235" s="112" t="s">
        <v>2664</v>
      </c>
      <c r="I235" s="112" t="s">
        <v>384</v>
      </c>
      <c r="J235" s="112" t="s">
        <v>2665</v>
      </c>
      <c r="K235" s="112" t="s">
        <v>367</v>
      </c>
      <c r="L235" s="112" t="s">
        <v>339</v>
      </c>
      <c r="M235" s="112" t="s">
        <v>368</v>
      </c>
      <c r="N235" s="112" t="s">
        <v>2666</v>
      </c>
      <c r="O235" s="112" t="s">
        <v>372</v>
      </c>
      <c r="P235" s="112" t="s">
        <v>398</v>
      </c>
      <c r="Q235" s="112" t="s">
        <v>2667</v>
      </c>
      <c r="R235" s="112">
        <v>414.53999999999996</v>
      </c>
      <c r="S235" s="112">
        <v>3</v>
      </c>
      <c r="T235" s="112">
        <v>0</v>
      </c>
      <c r="U235" s="112">
        <v>32.76</v>
      </c>
    </row>
    <row r="236" spans="1:21">
      <c r="A236" s="20" t="str">
        <f t="shared" si="6"/>
        <v>202107</v>
      </c>
      <c r="B236" s="20" t="str">
        <f t="shared" si="7"/>
        <v>202127</v>
      </c>
      <c r="C236" s="112" t="s">
        <v>2668</v>
      </c>
      <c r="D236" s="113">
        <v>44380</v>
      </c>
      <c r="E236" s="113">
        <v>44384</v>
      </c>
      <c r="F236" s="112" t="s">
        <v>346</v>
      </c>
      <c r="G236" s="112" t="s">
        <v>2669</v>
      </c>
      <c r="H236" s="112" t="s">
        <v>2670</v>
      </c>
      <c r="I236" s="112" t="s">
        <v>349</v>
      </c>
      <c r="J236" s="112" t="s">
        <v>868</v>
      </c>
      <c r="K236" s="112" t="s">
        <v>397</v>
      </c>
      <c r="L236" s="112" t="s">
        <v>339</v>
      </c>
      <c r="M236" s="112" t="s">
        <v>340</v>
      </c>
      <c r="N236" s="112" t="s">
        <v>959</v>
      </c>
      <c r="O236" s="112" t="s">
        <v>342</v>
      </c>
      <c r="P236" s="112" t="s">
        <v>380</v>
      </c>
      <c r="Q236" s="112" t="s">
        <v>960</v>
      </c>
      <c r="R236" s="112">
        <v>278.32</v>
      </c>
      <c r="S236" s="112">
        <v>2</v>
      </c>
      <c r="T236" s="112">
        <v>0</v>
      </c>
      <c r="U236" s="112">
        <v>41.72</v>
      </c>
    </row>
    <row r="237" spans="1:21">
      <c r="A237" s="20" t="str">
        <f t="shared" si="6"/>
        <v>202104</v>
      </c>
      <c r="B237" s="20" t="str">
        <f t="shared" si="7"/>
        <v>202115</v>
      </c>
      <c r="C237" s="112" t="s">
        <v>2671</v>
      </c>
      <c r="D237" s="113">
        <v>44296</v>
      </c>
      <c r="E237" s="113">
        <v>44298</v>
      </c>
      <c r="F237" s="112" t="s">
        <v>402</v>
      </c>
      <c r="G237" s="112" t="s">
        <v>2672</v>
      </c>
      <c r="H237" s="112" t="s">
        <v>2673</v>
      </c>
      <c r="I237" s="112" t="s">
        <v>336</v>
      </c>
      <c r="J237" s="112" t="s">
        <v>390</v>
      </c>
      <c r="K237" s="112" t="s">
        <v>391</v>
      </c>
      <c r="L237" s="112" t="s">
        <v>339</v>
      </c>
      <c r="M237" s="112" t="s">
        <v>392</v>
      </c>
      <c r="N237" s="112" t="s">
        <v>2674</v>
      </c>
      <c r="O237" s="112" t="s">
        <v>342</v>
      </c>
      <c r="P237" s="112" t="s">
        <v>381</v>
      </c>
      <c r="Q237" s="112" t="s">
        <v>814</v>
      </c>
      <c r="R237" s="112">
        <v>120.96000000000001</v>
      </c>
      <c r="S237" s="112">
        <v>2</v>
      </c>
      <c r="T237" s="112">
        <v>0</v>
      </c>
      <c r="U237" s="112">
        <v>59.08</v>
      </c>
    </row>
    <row r="238" spans="1:21">
      <c r="A238" s="20" t="str">
        <f t="shared" si="6"/>
        <v>202105</v>
      </c>
      <c r="B238" s="20" t="str">
        <f t="shared" si="7"/>
        <v>202121</v>
      </c>
      <c r="C238" s="112" t="s">
        <v>2678</v>
      </c>
      <c r="D238" s="113">
        <v>44334</v>
      </c>
      <c r="E238" s="113">
        <v>44339</v>
      </c>
      <c r="F238" s="112" t="s">
        <v>346</v>
      </c>
      <c r="G238" s="112" t="s">
        <v>2679</v>
      </c>
      <c r="H238" s="112" t="s">
        <v>2680</v>
      </c>
      <c r="I238" s="112" t="s">
        <v>349</v>
      </c>
      <c r="J238" s="112" t="s">
        <v>548</v>
      </c>
      <c r="K238" s="112" t="s">
        <v>548</v>
      </c>
      <c r="L238" s="112" t="s">
        <v>339</v>
      </c>
      <c r="M238" s="112" t="s">
        <v>352</v>
      </c>
      <c r="N238" s="112" t="s">
        <v>1444</v>
      </c>
      <c r="O238" s="112" t="s">
        <v>342</v>
      </c>
      <c r="P238" s="112" t="s">
        <v>354</v>
      </c>
      <c r="Q238" s="112" t="s">
        <v>1445</v>
      </c>
      <c r="R238" s="112">
        <v>373.80000000000007</v>
      </c>
      <c r="S238" s="112">
        <v>2</v>
      </c>
      <c r="T238" s="112">
        <v>0</v>
      </c>
      <c r="U238" s="112">
        <v>82.04</v>
      </c>
    </row>
    <row r="239" spans="1:21">
      <c r="A239" s="20" t="str">
        <f t="shared" si="6"/>
        <v>202105</v>
      </c>
      <c r="B239" s="20" t="str">
        <f t="shared" si="7"/>
        <v>202121</v>
      </c>
      <c r="C239" s="112" t="s">
        <v>2678</v>
      </c>
      <c r="D239" s="113">
        <v>44334</v>
      </c>
      <c r="E239" s="113">
        <v>44339</v>
      </c>
      <c r="F239" s="112" t="s">
        <v>346</v>
      </c>
      <c r="G239" s="112" t="s">
        <v>2679</v>
      </c>
      <c r="H239" s="112" t="s">
        <v>2680</v>
      </c>
      <c r="I239" s="112" t="s">
        <v>349</v>
      </c>
      <c r="J239" s="112" t="s">
        <v>548</v>
      </c>
      <c r="K239" s="112" t="s">
        <v>548</v>
      </c>
      <c r="L239" s="112" t="s">
        <v>339</v>
      </c>
      <c r="M239" s="112" t="s">
        <v>352</v>
      </c>
      <c r="N239" s="112" t="s">
        <v>1919</v>
      </c>
      <c r="O239" s="112" t="s">
        <v>342</v>
      </c>
      <c r="P239" s="112" t="s">
        <v>357</v>
      </c>
      <c r="Q239" s="112" t="s">
        <v>1920</v>
      </c>
      <c r="R239" s="112">
        <v>382.62000000000006</v>
      </c>
      <c r="S239" s="112">
        <v>3</v>
      </c>
      <c r="T239" s="112">
        <v>0</v>
      </c>
      <c r="U239" s="112">
        <v>137.34</v>
      </c>
    </row>
    <row r="240" spans="1:21">
      <c r="A240" s="20" t="str">
        <f t="shared" si="6"/>
        <v>202105</v>
      </c>
      <c r="B240" s="20" t="str">
        <f t="shared" si="7"/>
        <v>202121</v>
      </c>
      <c r="C240" s="112" t="s">
        <v>2678</v>
      </c>
      <c r="D240" s="113">
        <v>44334</v>
      </c>
      <c r="E240" s="113">
        <v>44339</v>
      </c>
      <c r="F240" s="112" t="s">
        <v>346</v>
      </c>
      <c r="G240" s="112" t="s">
        <v>2679</v>
      </c>
      <c r="H240" s="112" t="s">
        <v>2680</v>
      </c>
      <c r="I240" s="112" t="s">
        <v>349</v>
      </c>
      <c r="J240" s="112" t="s">
        <v>548</v>
      </c>
      <c r="K240" s="112" t="s">
        <v>548</v>
      </c>
      <c r="L240" s="112" t="s">
        <v>339</v>
      </c>
      <c r="M240" s="112" t="s">
        <v>352</v>
      </c>
      <c r="N240" s="112" t="s">
        <v>2168</v>
      </c>
      <c r="O240" s="112" t="s">
        <v>342</v>
      </c>
      <c r="P240" s="112" t="s">
        <v>357</v>
      </c>
      <c r="Q240" s="112" t="s">
        <v>2169</v>
      </c>
      <c r="R240" s="112">
        <v>182.28</v>
      </c>
      <c r="S240" s="112">
        <v>3</v>
      </c>
      <c r="T240" s="112">
        <v>0</v>
      </c>
      <c r="U240" s="112">
        <v>39.9</v>
      </c>
    </row>
    <row r="241" spans="1:21">
      <c r="A241" s="20" t="str">
        <f t="shared" si="6"/>
        <v>202105</v>
      </c>
      <c r="B241" s="20" t="str">
        <f t="shared" si="7"/>
        <v>202121</v>
      </c>
      <c r="C241" s="112" t="s">
        <v>2678</v>
      </c>
      <c r="D241" s="113">
        <v>44334</v>
      </c>
      <c r="E241" s="113">
        <v>44339</v>
      </c>
      <c r="F241" s="112" t="s">
        <v>346</v>
      </c>
      <c r="G241" s="112" t="s">
        <v>2679</v>
      </c>
      <c r="H241" s="112" t="s">
        <v>2680</v>
      </c>
      <c r="I241" s="112" t="s">
        <v>349</v>
      </c>
      <c r="J241" s="112" t="s">
        <v>548</v>
      </c>
      <c r="K241" s="112" t="s">
        <v>548</v>
      </c>
      <c r="L241" s="112" t="s">
        <v>339</v>
      </c>
      <c r="M241" s="112" t="s">
        <v>352</v>
      </c>
      <c r="N241" s="112" t="s">
        <v>2681</v>
      </c>
      <c r="O241" s="112" t="s">
        <v>342</v>
      </c>
      <c r="P241" s="112" t="s">
        <v>407</v>
      </c>
      <c r="Q241" s="112" t="s">
        <v>2682</v>
      </c>
      <c r="R241" s="112">
        <v>253.4</v>
      </c>
      <c r="S241" s="112">
        <v>5</v>
      </c>
      <c r="T241" s="112">
        <v>0</v>
      </c>
      <c r="U241" s="112">
        <v>7.0000000000000009</v>
      </c>
    </row>
    <row r="242" spans="1:21">
      <c r="A242" s="20" t="str">
        <f t="shared" si="6"/>
        <v>202105</v>
      </c>
      <c r="B242" s="20" t="str">
        <f t="shared" si="7"/>
        <v>202121</v>
      </c>
      <c r="C242" s="112" t="s">
        <v>2678</v>
      </c>
      <c r="D242" s="113">
        <v>44334</v>
      </c>
      <c r="E242" s="113">
        <v>44339</v>
      </c>
      <c r="F242" s="112" t="s">
        <v>346</v>
      </c>
      <c r="G242" s="112" t="s">
        <v>2679</v>
      </c>
      <c r="H242" s="112" t="s">
        <v>2680</v>
      </c>
      <c r="I242" s="112" t="s">
        <v>349</v>
      </c>
      <c r="J242" s="112" t="s">
        <v>548</v>
      </c>
      <c r="K242" s="112" t="s">
        <v>548</v>
      </c>
      <c r="L242" s="112" t="s">
        <v>339</v>
      </c>
      <c r="M242" s="112" t="s">
        <v>352</v>
      </c>
      <c r="N242" s="112" t="s">
        <v>2683</v>
      </c>
      <c r="O242" s="112" t="s">
        <v>377</v>
      </c>
      <c r="P242" s="112" t="s">
        <v>378</v>
      </c>
      <c r="Q242" s="112" t="s">
        <v>2684</v>
      </c>
      <c r="R242" s="112">
        <v>692.16</v>
      </c>
      <c r="S242" s="112">
        <v>3</v>
      </c>
      <c r="T242" s="112">
        <v>0</v>
      </c>
      <c r="U242" s="112">
        <v>338.94</v>
      </c>
    </row>
    <row r="243" spans="1:21">
      <c r="A243" s="20" t="str">
        <f t="shared" si="6"/>
        <v>202105</v>
      </c>
      <c r="B243" s="20" t="str">
        <f t="shared" si="7"/>
        <v>202121</v>
      </c>
      <c r="C243" s="112" t="s">
        <v>2700</v>
      </c>
      <c r="D243" s="113">
        <v>44336</v>
      </c>
      <c r="E243" s="113">
        <v>44342</v>
      </c>
      <c r="F243" s="112" t="s">
        <v>346</v>
      </c>
      <c r="G243" s="112" t="s">
        <v>1898</v>
      </c>
      <c r="H243" s="112" t="s">
        <v>1899</v>
      </c>
      <c r="I243" s="112" t="s">
        <v>349</v>
      </c>
      <c r="J243" s="112" t="s">
        <v>2436</v>
      </c>
      <c r="K243" s="112" t="s">
        <v>397</v>
      </c>
      <c r="L243" s="112" t="s">
        <v>339</v>
      </c>
      <c r="M243" s="112" t="s">
        <v>340</v>
      </c>
      <c r="N243" s="112" t="s">
        <v>2701</v>
      </c>
      <c r="O243" s="112" t="s">
        <v>377</v>
      </c>
      <c r="P243" s="112" t="s">
        <v>378</v>
      </c>
      <c r="Q243" s="112" t="s">
        <v>2702</v>
      </c>
      <c r="R243" s="112">
        <v>2192.4</v>
      </c>
      <c r="S243" s="112">
        <v>5</v>
      </c>
      <c r="T243" s="112">
        <v>0</v>
      </c>
      <c r="U243" s="112">
        <v>328.30000000000007</v>
      </c>
    </row>
    <row r="244" spans="1:21">
      <c r="A244" s="20" t="str">
        <f t="shared" si="6"/>
        <v>202105</v>
      </c>
      <c r="B244" s="20" t="str">
        <f t="shared" si="7"/>
        <v>202121</v>
      </c>
      <c r="C244" s="112" t="s">
        <v>2700</v>
      </c>
      <c r="D244" s="113">
        <v>44336</v>
      </c>
      <c r="E244" s="113">
        <v>44342</v>
      </c>
      <c r="F244" s="112" t="s">
        <v>346</v>
      </c>
      <c r="G244" s="112" t="s">
        <v>1898</v>
      </c>
      <c r="H244" s="112" t="s">
        <v>1899</v>
      </c>
      <c r="I244" s="112" t="s">
        <v>349</v>
      </c>
      <c r="J244" s="112" t="s">
        <v>2436</v>
      </c>
      <c r="K244" s="112" t="s">
        <v>397</v>
      </c>
      <c r="L244" s="112" t="s">
        <v>339</v>
      </c>
      <c r="M244" s="112" t="s">
        <v>340</v>
      </c>
      <c r="N244" s="112" t="s">
        <v>1496</v>
      </c>
      <c r="O244" s="112" t="s">
        <v>372</v>
      </c>
      <c r="P244" s="112" t="s">
        <v>394</v>
      </c>
      <c r="Q244" s="112" t="s">
        <v>1497</v>
      </c>
      <c r="R244" s="112">
        <v>666.12</v>
      </c>
      <c r="S244" s="112">
        <v>1</v>
      </c>
      <c r="T244" s="112">
        <v>0</v>
      </c>
      <c r="U244" s="112">
        <v>266.42</v>
      </c>
    </row>
    <row r="245" spans="1:21">
      <c r="A245" s="20" t="str">
        <f t="shared" si="6"/>
        <v>202105</v>
      </c>
      <c r="B245" s="20" t="str">
        <f t="shared" si="7"/>
        <v>202119</v>
      </c>
      <c r="C245" s="112" t="s">
        <v>2703</v>
      </c>
      <c r="D245" s="113">
        <v>44321</v>
      </c>
      <c r="E245" s="113">
        <v>44322</v>
      </c>
      <c r="F245" s="112" t="s">
        <v>402</v>
      </c>
      <c r="G245" s="112" t="s">
        <v>930</v>
      </c>
      <c r="H245" s="112" t="s">
        <v>931</v>
      </c>
      <c r="I245" s="112" t="s">
        <v>349</v>
      </c>
      <c r="J245" s="112" t="s">
        <v>841</v>
      </c>
      <c r="K245" s="112" t="s">
        <v>351</v>
      </c>
      <c r="L245" s="112" t="s">
        <v>339</v>
      </c>
      <c r="M245" s="112" t="s">
        <v>352</v>
      </c>
      <c r="N245" s="112" t="s">
        <v>2704</v>
      </c>
      <c r="O245" s="112" t="s">
        <v>342</v>
      </c>
      <c r="P245" s="112" t="s">
        <v>407</v>
      </c>
      <c r="Q245" s="112" t="s">
        <v>2705</v>
      </c>
      <c r="R245" s="112">
        <v>247.51999999999998</v>
      </c>
      <c r="S245" s="112">
        <v>8</v>
      </c>
      <c r="T245" s="112">
        <v>0</v>
      </c>
      <c r="U245" s="112">
        <v>33.6</v>
      </c>
    </row>
    <row r="246" spans="1:21">
      <c r="A246" s="20" t="str">
        <f t="shared" si="6"/>
        <v>202105</v>
      </c>
      <c r="B246" s="20" t="str">
        <f t="shared" si="7"/>
        <v>202119</v>
      </c>
      <c r="C246" s="112" t="s">
        <v>2703</v>
      </c>
      <c r="D246" s="113">
        <v>44321</v>
      </c>
      <c r="E246" s="113">
        <v>44322</v>
      </c>
      <c r="F246" s="112" t="s">
        <v>402</v>
      </c>
      <c r="G246" s="112" t="s">
        <v>930</v>
      </c>
      <c r="H246" s="112" t="s">
        <v>931</v>
      </c>
      <c r="I246" s="112" t="s">
        <v>349</v>
      </c>
      <c r="J246" s="112" t="s">
        <v>841</v>
      </c>
      <c r="K246" s="112" t="s">
        <v>351</v>
      </c>
      <c r="L246" s="112" t="s">
        <v>339</v>
      </c>
      <c r="M246" s="112" t="s">
        <v>352</v>
      </c>
      <c r="N246" s="112" t="s">
        <v>2706</v>
      </c>
      <c r="O246" s="112" t="s">
        <v>342</v>
      </c>
      <c r="P246" s="112" t="s">
        <v>380</v>
      </c>
      <c r="Q246" s="112" t="s">
        <v>2707</v>
      </c>
      <c r="R246" s="112">
        <v>78.680000000000007</v>
      </c>
      <c r="S246" s="112">
        <v>1</v>
      </c>
      <c r="T246" s="112">
        <v>0</v>
      </c>
      <c r="U246" s="112">
        <v>0</v>
      </c>
    </row>
    <row r="247" spans="1:21">
      <c r="A247" s="20" t="str">
        <f t="shared" si="6"/>
        <v>202106</v>
      </c>
      <c r="B247" s="20" t="str">
        <f t="shared" si="7"/>
        <v>202125</v>
      </c>
      <c r="C247" s="112" t="s">
        <v>2708</v>
      </c>
      <c r="D247" s="113">
        <v>44364</v>
      </c>
      <c r="E247" s="113">
        <v>44370</v>
      </c>
      <c r="F247" s="112" t="s">
        <v>346</v>
      </c>
      <c r="G247" s="112" t="s">
        <v>2709</v>
      </c>
      <c r="H247" s="112" t="s">
        <v>2710</v>
      </c>
      <c r="I247" s="112" t="s">
        <v>384</v>
      </c>
      <c r="J247" s="112" t="s">
        <v>1611</v>
      </c>
      <c r="K247" s="112" t="s">
        <v>704</v>
      </c>
      <c r="L247" s="112" t="s">
        <v>339</v>
      </c>
      <c r="M247" s="112" t="s">
        <v>368</v>
      </c>
      <c r="N247" s="112" t="s">
        <v>1172</v>
      </c>
      <c r="O247" s="112" t="s">
        <v>377</v>
      </c>
      <c r="P247" s="112" t="s">
        <v>378</v>
      </c>
      <c r="Q247" s="112" t="s">
        <v>1173</v>
      </c>
      <c r="R247" s="112">
        <v>726.89400000000012</v>
      </c>
      <c r="S247" s="112">
        <v>3</v>
      </c>
      <c r="T247" s="112">
        <v>0.1</v>
      </c>
      <c r="U247" s="112">
        <v>32.21399999999997</v>
      </c>
    </row>
    <row r="248" spans="1:21">
      <c r="A248" s="20" t="str">
        <f t="shared" si="6"/>
        <v>202106</v>
      </c>
      <c r="B248" s="20" t="str">
        <f t="shared" si="7"/>
        <v>202125</v>
      </c>
      <c r="C248" s="112" t="s">
        <v>2708</v>
      </c>
      <c r="D248" s="113">
        <v>44364</v>
      </c>
      <c r="E248" s="113">
        <v>44370</v>
      </c>
      <c r="F248" s="112" t="s">
        <v>346</v>
      </c>
      <c r="G248" s="112" t="s">
        <v>2709</v>
      </c>
      <c r="H248" s="112" t="s">
        <v>2710</v>
      </c>
      <c r="I248" s="112" t="s">
        <v>384</v>
      </c>
      <c r="J248" s="112" t="s">
        <v>1611</v>
      </c>
      <c r="K248" s="112" t="s">
        <v>704</v>
      </c>
      <c r="L248" s="112" t="s">
        <v>339</v>
      </c>
      <c r="M248" s="112" t="s">
        <v>368</v>
      </c>
      <c r="N248" s="112" t="s">
        <v>2711</v>
      </c>
      <c r="O248" s="112" t="s">
        <v>372</v>
      </c>
      <c r="P248" s="112" t="s">
        <v>400</v>
      </c>
      <c r="Q248" s="112" t="s">
        <v>2712</v>
      </c>
      <c r="R248" s="112">
        <v>1391.6</v>
      </c>
      <c r="S248" s="112">
        <v>4</v>
      </c>
      <c r="T248" s="112">
        <v>0</v>
      </c>
      <c r="U248" s="112">
        <v>13.44</v>
      </c>
    </row>
    <row r="249" spans="1:21">
      <c r="A249" s="20" t="str">
        <f t="shared" si="6"/>
        <v>202106</v>
      </c>
      <c r="B249" s="20" t="str">
        <f t="shared" si="7"/>
        <v>202125</v>
      </c>
      <c r="C249" s="112" t="s">
        <v>2708</v>
      </c>
      <c r="D249" s="113">
        <v>44364</v>
      </c>
      <c r="E249" s="113">
        <v>44370</v>
      </c>
      <c r="F249" s="112" t="s">
        <v>346</v>
      </c>
      <c r="G249" s="112" t="s">
        <v>2709</v>
      </c>
      <c r="H249" s="112" t="s">
        <v>2710</v>
      </c>
      <c r="I249" s="112" t="s">
        <v>384</v>
      </c>
      <c r="J249" s="112" t="s">
        <v>1611</v>
      </c>
      <c r="K249" s="112" t="s">
        <v>704</v>
      </c>
      <c r="L249" s="112" t="s">
        <v>339</v>
      </c>
      <c r="M249" s="112" t="s">
        <v>368</v>
      </c>
      <c r="N249" s="112" t="s">
        <v>2713</v>
      </c>
      <c r="O249" s="112" t="s">
        <v>377</v>
      </c>
      <c r="P249" s="112" t="s">
        <v>431</v>
      </c>
      <c r="Q249" s="112" t="s">
        <v>2714</v>
      </c>
      <c r="R249" s="112">
        <v>611.1</v>
      </c>
      <c r="S249" s="112">
        <v>3</v>
      </c>
      <c r="T249" s="112">
        <v>0</v>
      </c>
      <c r="U249" s="112">
        <v>79.38</v>
      </c>
    </row>
    <row r="250" spans="1:21">
      <c r="A250" s="20" t="str">
        <f t="shared" si="6"/>
        <v>202102</v>
      </c>
      <c r="B250" s="20" t="str">
        <f t="shared" si="7"/>
        <v>202107</v>
      </c>
      <c r="C250" s="112" t="s">
        <v>2720</v>
      </c>
      <c r="D250" s="113">
        <v>44239</v>
      </c>
      <c r="E250" s="113">
        <v>44241</v>
      </c>
      <c r="F250" s="112" t="s">
        <v>333</v>
      </c>
      <c r="G250" s="112" t="s">
        <v>2540</v>
      </c>
      <c r="H250" s="112" t="s">
        <v>2541</v>
      </c>
      <c r="I250" s="112" t="s">
        <v>349</v>
      </c>
      <c r="J250" s="112" t="s">
        <v>1397</v>
      </c>
      <c r="K250" s="112" t="s">
        <v>397</v>
      </c>
      <c r="L250" s="112" t="s">
        <v>339</v>
      </c>
      <c r="M250" s="112" t="s">
        <v>340</v>
      </c>
      <c r="N250" s="112" t="s">
        <v>2721</v>
      </c>
      <c r="O250" s="112" t="s">
        <v>377</v>
      </c>
      <c r="P250" s="112" t="s">
        <v>425</v>
      </c>
      <c r="Q250" s="112" t="s">
        <v>2722</v>
      </c>
      <c r="R250" s="112">
        <v>3412.92</v>
      </c>
      <c r="S250" s="112">
        <v>2</v>
      </c>
      <c r="T250" s="112">
        <v>0</v>
      </c>
      <c r="U250" s="112">
        <v>1433.32</v>
      </c>
    </row>
    <row r="251" spans="1:21">
      <c r="A251" s="20" t="str">
        <f t="shared" si="6"/>
        <v>202102</v>
      </c>
      <c r="B251" s="20" t="str">
        <f t="shared" si="7"/>
        <v>202107</v>
      </c>
      <c r="C251" s="112" t="s">
        <v>2720</v>
      </c>
      <c r="D251" s="113">
        <v>44239</v>
      </c>
      <c r="E251" s="113">
        <v>44241</v>
      </c>
      <c r="F251" s="112" t="s">
        <v>333</v>
      </c>
      <c r="G251" s="112" t="s">
        <v>2540</v>
      </c>
      <c r="H251" s="112" t="s">
        <v>2541</v>
      </c>
      <c r="I251" s="112" t="s">
        <v>349</v>
      </c>
      <c r="J251" s="112" t="s">
        <v>1397</v>
      </c>
      <c r="K251" s="112" t="s">
        <v>397</v>
      </c>
      <c r="L251" s="112" t="s">
        <v>339</v>
      </c>
      <c r="M251" s="112" t="s">
        <v>340</v>
      </c>
      <c r="N251" s="112" t="s">
        <v>2723</v>
      </c>
      <c r="O251" s="112" t="s">
        <v>372</v>
      </c>
      <c r="P251" s="112" t="s">
        <v>400</v>
      </c>
      <c r="Q251" s="112" t="s">
        <v>2724</v>
      </c>
      <c r="R251" s="112">
        <v>4075.3999999999996</v>
      </c>
      <c r="S251" s="112">
        <v>5</v>
      </c>
      <c r="T251" s="112">
        <v>0</v>
      </c>
      <c r="U251" s="112">
        <v>1304.0999999999999</v>
      </c>
    </row>
    <row r="252" spans="1:21">
      <c r="A252" s="20" t="str">
        <f t="shared" si="6"/>
        <v>202105</v>
      </c>
      <c r="B252" s="20" t="str">
        <f t="shared" si="7"/>
        <v>202122</v>
      </c>
      <c r="C252" s="112" t="s">
        <v>1608</v>
      </c>
      <c r="D252" s="113">
        <v>44343</v>
      </c>
      <c r="E252" s="113">
        <v>44347</v>
      </c>
      <c r="F252" s="112" t="s">
        <v>346</v>
      </c>
      <c r="G252" s="112" t="s">
        <v>2775</v>
      </c>
      <c r="H252" s="112" t="s">
        <v>2776</v>
      </c>
      <c r="I252" s="112" t="s">
        <v>336</v>
      </c>
      <c r="J252" s="112" t="s">
        <v>1315</v>
      </c>
      <c r="K252" s="112" t="s">
        <v>397</v>
      </c>
      <c r="L252" s="112" t="s">
        <v>339</v>
      </c>
      <c r="M252" s="112" t="s">
        <v>340</v>
      </c>
      <c r="N252" s="112" t="s">
        <v>1921</v>
      </c>
      <c r="O252" s="112" t="s">
        <v>372</v>
      </c>
      <c r="P252" s="112" t="s">
        <v>398</v>
      </c>
      <c r="Q252" s="112" t="s">
        <v>1922</v>
      </c>
      <c r="R252" s="112">
        <v>3637.62</v>
      </c>
      <c r="S252" s="112">
        <v>3</v>
      </c>
      <c r="T252" s="112">
        <v>0</v>
      </c>
      <c r="U252" s="112">
        <v>1091.1600000000001</v>
      </c>
    </row>
    <row r="253" spans="1:21">
      <c r="A253" s="20" t="str">
        <f t="shared" si="6"/>
        <v>202105</v>
      </c>
      <c r="B253" s="20" t="str">
        <f t="shared" si="7"/>
        <v>202122</v>
      </c>
      <c r="C253" s="112" t="s">
        <v>1608</v>
      </c>
      <c r="D253" s="113">
        <v>44343</v>
      </c>
      <c r="E253" s="113">
        <v>44347</v>
      </c>
      <c r="F253" s="112" t="s">
        <v>346</v>
      </c>
      <c r="G253" s="112" t="s">
        <v>2775</v>
      </c>
      <c r="H253" s="112" t="s">
        <v>2776</v>
      </c>
      <c r="I253" s="112" t="s">
        <v>336</v>
      </c>
      <c r="J253" s="112" t="s">
        <v>1315</v>
      </c>
      <c r="K253" s="112" t="s">
        <v>397</v>
      </c>
      <c r="L253" s="112" t="s">
        <v>339</v>
      </c>
      <c r="M253" s="112" t="s">
        <v>340</v>
      </c>
      <c r="N253" s="112" t="s">
        <v>511</v>
      </c>
      <c r="O253" s="112" t="s">
        <v>377</v>
      </c>
      <c r="P253" s="112" t="s">
        <v>425</v>
      </c>
      <c r="Q253" s="112" t="s">
        <v>512</v>
      </c>
      <c r="R253" s="112">
        <v>3857.2799999999997</v>
      </c>
      <c r="S253" s="112">
        <v>2</v>
      </c>
      <c r="T253" s="112">
        <v>0</v>
      </c>
      <c r="U253" s="112">
        <v>848.4</v>
      </c>
    </row>
    <row r="254" spans="1:21">
      <c r="A254" s="20" t="str">
        <f t="shared" si="6"/>
        <v>202102</v>
      </c>
      <c r="B254" s="20" t="str">
        <f t="shared" si="7"/>
        <v>202106</v>
      </c>
      <c r="C254" s="112" t="s">
        <v>2792</v>
      </c>
      <c r="D254" s="113">
        <v>44233</v>
      </c>
      <c r="E254" s="113">
        <v>44237</v>
      </c>
      <c r="F254" s="112" t="s">
        <v>333</v>
      </c>
      <c r="G254" s="112" t="s">
        <v>2793</v>
      </c>
      <c r="H254" s="112" t="s">
        <v>2794</v>
      </c>
      <c r="I254" s="112" t="s">
        <v>349</v>
      </c>
      <c r="J254" s="112" t="s">
        <v>500</v>
      </c>
      <c r="K254" s="112" t="s">
        <v>501</v>
      </c>
      <c r="L254" s="112" t="s">
        <v>339</v>
      </c>
      <c r="M254" s="112" t="s">
        <v>392</v>
      </c>
      <c r="N254" s="112" t="s">
        <v>1455</v>
      </c>
      <c r="O254" s="112" t="s">
        <v>342</v>
      </c>
      <c r="P254" s="112" t="s">
        <v>369</v>
      </c>
      <c r="Q254" s="112" t="s">
        <v>1456</v>
      </c>
      <c r="R254" s="112">
        <v>3173.0160000000001</v>
      </c>
      <c r="S254" s="112">
        <v>2</v>
      </c>
      <c r="T254" s="112">
        <v>0.4</v>
      </c>
      <c r="U254" s="112">
        <v>-2115.3440000000005</v>
      </c>
    </row>
    <row r="255" spans="1:21">
      <c r="A255" s="20" t="str">
        <f t="shared" si="6"/>
        <v>202105</v>
      </c>
      <c r="B255" s="20" t="str">
        <f t="shared" si="7"/>
        <v>202118</v>
      </c>
      <c r="C255" s="112" t="s">
        <v>2803</v>
      </c>
      <c r="D255" s="113">
        <v>44317</v>
      </c>
      <c r="E255" s="113">
        <v>44319</v>
      </c>
      <c r="F255" s="112" t="s">
        <v>333</v>
      </c>
      <c r="G255" s="112" t="s">
        <v>1843</v>
      </c>
      <c r="H255" s="112" t="s">
        <v>1844</v>
      </c>
      <c r="I255" s="112" t="s">
        <v>336</v>
      </c>
      <c r="J255" s="112" t="s">
        <v>1186</v>
      </c>
      <c r="K255" s="112" t="s">
        <v>367</v>
      </c>
      <c r="L255" s="112" t="s">
        <v>339</v>
      </c>
      <c r="M255" s="112" t="s">
        <v>368</v>
      </c>
      <c r="N255" s="112" t="s">
        <v>575</v>
      </c>
      <c r="O255" s="112" t="s">
        <v>342</v>
      </c>
      <c r="P255" s="112" t="s">
        <v>407</v>
      </c>
      <c r="Q255" s="112" t="s">
        <v>576</v>
      </c>
      <c r="R255" s="112">
        <v>201.59999999999997</v>
      </c>
      <c r="S255" s="112">
        <v>4</v>
      </c>
      <c r="T255" s="112">
        <v>0</v>
      </c>
      <c r="U255" s="112">
        <v>30.240000000000002</v>
      </c>
    </row>
    <row r="256" spans="1:21">
      <c r="A256" s="20" t="str">
        <f t="shared" si="6"/>
        <v>202105</v>
      </c>
      <c r="B256" s="20" t="str">
        <f t="shared" si="7"/>
        <v>202118</v>
      </c>
      <c r="C256" s="112" t="s">
        <v>2803</v>
      </c>
      <c r="D256" s="113">
        <v>44317</v>
      </c>
      <c r="E256" s="113">
        <v>44319</v>
      </c>
      <c r="F256" s="112" t="s">
        <v>333</v>
      </c>
      <c r="G256" s="112" t="s">
        <v>1843</v>
      </c>
      <c r="H256" s="112" t="s">
        <v>1844</v>
      </c>
      <c r="I256" s="112" t="s">
        <v>336</v>
      </c>
      <c r="J256" s="112" t="s">
        <v>1186</v>
      </c>
      <c r="K256" s="112" t="s">
        <v>367</v>
      </c>
      <c r="L256" s="112" t="s">
        <v>339</v>
      </c>
      <c r="M256" s="112" t="s">
        <v>368</v>
      </c>
      <c r="N256" s="112" t="s">
        <v>2422</v>
      </c>
      <c r="O256" s="112" t="s">
        <v>342</v>
      </c>
      <c r="P256" s="112" t="s">
        <v>440</v>
      </c>
      <c r="Q256" s="112" t="s">
        <v>2423</v>
      </c>
      <c r="R256" s="112">
        <v>456.96000000000004</v>
      </c>
      <c r="S256" s="112">
        <v>2</v>
      </c>
      <c r="T256" s="112">
        <v>0</v>
      </c>
      <c r="U256" s="112">
        <v>136.91999999999999</v>
      </c>
    </row>
    <row r="257" spans="1:21">
      <c r="A257" s="20" t="str">
        <f t="shared" si="6"/>
        <v>202105</v>
      </c>
      <c r="B257" s="20" t="str">
        <f t="shared" si="7"/>
        <v>202118</v>
      </c>
      <c r="C257" s="112" t="s">
        <v>2803</v>
      </c>
      <c r="D257" s="113">
        <v>44317</v>
      </c>
      <c r="E257" s="113">
        <v>44319</v>
      </c>
      <c r="F257" s="112" t="s">
        <v>333</v>
      </c>
      <c r="G257" s="112" t="s">
        <v>1843</v>
      </c>
      <c r="H257" s="112" t="s">
        <v>1844</v>
      </c>
      <c r="I257" s="112" t="s">
        <v>336</v>
      </c>
      <c r="J257" s="112" t="s">
        <v>1186</v>
      </c>
      <c r="K257" s="112" t="s">
        <v>367</v>
      </c>
      <c r="L257" s="112" t="s">
        <v>339</v>
      </c>
      <c r="M257" s="112" t="s">
        <v>368</v>
      </c>
      <c r="N257" s="112" t="s">
        <v>2804</v>
      </c>
      <c r="O257" s="112" t="s">
        <v>342</v>
      </c>
      <c r="P257" s="112" t="s">
        <v>354</v>
      </c>
      <c r="Q257" s="112" t="s">
        <v>2805</v>
      </c>
      <c r="R257" s="112">
        <v>382.48</v>
      </c>
      <c r="S257" s="112">
        <v>4</v>
      </c>
      <c r="T257" s="112">
        <v>0</v>
      </c>
      <c r="U257" s="112">
        <v>164.08</v>
      </c>
    </row>
    <row r="258" spans="1:21">
      <c r="A258" s="20" t="str">
        <f t="shared" si="6"/>
        <v>202106</v>
      </c>
      <c r="B258" s="20" t="str">
        <f t="shared" si="7"/>
        <v>202124</v>
      </c>
      <c r="C258" s="112" t="s">
        <v>2806</v>
      </c>
      <c r="D258" s="113">
        <v>44355</v>
      </c>
      <c r="E258" s="113">
        <v>44359</v>
      </c>
      <c r="F258" s="112" t="s">
        <v>333</v>
      </c>
      <c r="G258" s="112" t="s">
        <v>1042</v>
      </c>
      <c r="H258" s="112" t="s">
        <v>1043</v>
      </c>
      <c r="I258" s="112" t="s">
        <v>349</v>
      </c>
      <c r="J258" s="112" t="s">
        <v>1037</v>
      </c>
      <c r="K258" s="112" t="s">
        <v>535</v>
      </c>
      <c r="L258" s="112" t="s">
        <v>339</v>
      </c>
      <c r="M258" s="112" t="s">
        <v>368</v>
      </c>
      <c r="N258" s="112" t="s">
        <v>2713</v>
      </c>
      <c r="O258" s="112" t="s">
        <v>377</v>
      </c>
      <c r="P258" s="112" t="s">
        <v>431</v>
      </c>
      <c r="Q258" s="112" t="s">
        <v>2714</v>
      </c>
      <c r="R258" s="112">
        <v>611.1</v>
      </c>
      <c r="S258" s="112">
        <v>3</v>
      </c>
      <c r="T258" s="112">
        <v>0</v>
      </c>
      <c r="U258" s="112">
        <v>79.38</v>
      </c>
    </row>
    <row r="259" spans="1:21">
      <c r="A259" s="20" t="str">
        <f t="shared" ref="A259:A322" si="8">YEAR(D259)&amp;TEXT(MONTH(D259),"00")</f>
        <v>202105</v>
      </c>
      <c r="B259" s="20" t="str">
        <f t="shared" ref="B259:B322" si="9">YEAR(D259)&amp;TEXT(WEEKNUM(D259),"00")</f>
        <v>202119</v>
      </c>
      <c r="C259" s="112" t="s">
        <v>2811</v>
      </c>
      <c r="D259" s="113">
        <v>44321</v>
      </c>
      <c r="E259" s="113">
        <v>44325</v>
      </c>
      <c r="F259" s="112" t="s">
        <v>333</v>
      </c>
      <c r="G259" s="112" t="s">
        <v>2812</v>
      </c>
      <c r="H259" s="112" t="s">
        <v>2813</v>
      </c>
      <c r="I259" s="112" t="s">
        <v>349</v>
      </c>
      <c r="J259" s="112" t="s">
        <v>1993</v>
      </c>
      <c r="K259" s="112" t="s">
        <v>521</v>
      </c>
      <c r="L259" s="112" t="s">
        <v>339</v>
      </c>
      <c r="M259" s="112" t="s">
        <v>368</v>
      </c>
      <c r="N259" s="112" t="s">
        <v>2089</v>
      </c>
      <c r="O259" s="112" t="s">
        <v>342</v>
      </c>
      <c r="P259" s="112" t="s">
        <v>381</v>
      </c>
      <c r="Q259" s="112" t="s">
        <v>2090</v>
      </c>
      <c r="R259" s="112">
        <v>136.63999999999999</v>
      </c>
      <c r="S259" s="112">
        <v>2</v>
      </c>
      <c r="T259" s="112">
        <v>0</v>
      </c>
      <c r="U259" s="112">
        <v>47.6</v>
      </c>
    </row>
    <row r="260" spans="1:21">
      <c r="A260" s="20" t="str">
        <f t="shared" si="8"/>
        <v>202101</v>
      </c>
      <c r="B260" s="20" t="str">
        <f t="shared" si="9"/>
        <v>202102</v>
      </c>
      <c r="C260" s="112" t="s">
        <v>2822</v>
      </c>
      <c r="D260" s="113">
        <v>44199</v>
      </c>
      <c r="E260" s="113">
        <v>44201</v>
      </c>
      <c r="F260" s="112" t="s">
        <v>402</v>
      </c>
      <c r="G260" s="112" t="s">
        <v>2559</v>
      </c>
      <c r="H260" s="112" t="s">
        <v>2560</v>
      </c>
      <c r="I260" s="112" t="s">
        <v>336</v>
      </c>
      <c r="J260" s="112" t="s">
        <v>943</v>
      </c>
      <c r="K260" s="112" t="s">
        <v>510</v>
      </c>
      <c r="L260" s="112" t="s">
        <v>339</v>
      </c>
      <c r="M260" s="112" t="s">
        <v>368</v>
      </c>
      <c r="N260" s="112" t="s">
        <v>1774</v>
      </c>
      <c r="O260" s="112" t="s">
        <v>342</v>
      </c>
      <c r="P260" s="112" t="s">
        <v>343</v>
      </c>
      <c r="Q260" s="112" t="s">
        <v>1775</v>
      </c>
      <c r="R260" s="112">
        <v>586.15199999999993</v>
      </c>
      <c r="S260" s="112">
        <v>6</v>
      </c>
      <c r="T260" s="112">
        <v>0.4</v>
      </c>
      <c r="U260" s="112">
        <v>-274.00800000000004</v>
      </c>
    </row>
    <row r="261" spans="1:21">
      <c r="A261" s="20" t="str">
        <f t="shared" si="8"/>
        <v>202101</v>
      </c>
      <c r="B261" s="20" t="str">
        <f t="shared" si="9"/>
        <v>202102</v>
      </c>
      <c r="C261" s="112" t="s">
        <v>2822</v>
      </c>
      <c r="D261" s="113">
        <v>44199</v>
      </c>
      <c r="E261" s="113">
        <v>44201</v>
      </c>
      <c r="F261" s="112" t="s">
        <v>402</v>
      </c>
      <c r="G261" s="112" t="s">
        <v>2559</v>
      </c>
      <c r="H261" s="112" t="s">
        <v>2560</v>
      </c>
      <c r="I261" s="112" t="s">
        <v>336</v>
      </c>
      <c r="J261" s="112" t="s">
        <v>943</v>
      </c>
      <c r="K261" s="112" t="s">
        <v>510</v>
      </c>
      <c r="L261" s="112" t="s">
        <v>339</v>
      </c>
      <c r="M261" s="112" t="s">
        <v>368</v>
      </c>
      <c r="N261" s="112" t="s">
        <v>2823</v>
      </c>
      <c r="O261" s="112" t="s">
        <v>342</v>
      </c>
      <c r="P261" s="112" t="s">
        <v>381</v>
      </c>
      <c r="Q261" s="112" t="s">
        <v>2824</v>
      </c>
      <c r="R261" s="112">
        <v>32.088000000000001</v>
      </c>
      <c r="S261" s="112">
        <v>1</v>
      </c>
      <c r="T261" s="112">
        <v>0.4</v>
      </c>
      <c r="U261" s="112">
        <v>-17.752000000000002</v>
      </c>
    </row>
    <row r="262" spans="1:21">
      <c r="A262" s="20" t="str">
        <f t="shared" si="8"/>
        <v>202101</v>
      </c>
      <c r="B262" s="20" t="str">
        <f t="shared" si="9"/>
        <v>202102</v>
      </c>
      <c r="C262" s="112" t="s">
        <v>2827</v>
      </c>
      <c r="D262" s="113">
        <v>44201</v>
      </c>
      <c r="E262" s="113">
        <v>44203</v>
      </c>
      <c r="F262" s="112" t="s">
        <v>402</v>
      </c>
      <c r="G262" s="112" t="s">
        <v>1010</v>
      </c>
      <c r="H262" s="112" t="s">
        <v>1011</v>
      </c>
      <c r="I262" s="112" t="s">
        <v>336</v>
      </c>
      <c r="J262" s="112" t="s">
        <v>1700</v>
      </c>
      <c r="K262" s="112" t="s">
        <v>367</v>
      </c>
      <c r="L262" s="112" t="s">
        <v>339</v>
      </c>
      <c r="M262" s="112" t="s">
        <v>368</v>
      </c>
      <c r="N262" s="112" t="s">
        <v>2828</v>
      </c>
      <c r="O262" s="112" t="s">
        <v>342</v>
      </c>
      <c r="P262" s="112" t="s">
        <v>407</v>
      </c>
      <c r="Q262" s="112" t="s">
        <v>2829</v>
      </c>
      <c r="R262" s="112">
        <v>365.40000000000003</v>
      </c>
      <c r="S262" s="112">
        <v>9</v>
      </c>
      <c r="T262" s="112">
        <v>0</v>
      </c>
      <c r="U262" s="112">
        <v>42.84</v>
      </c>
    </row>
    <row r="263" spans="1:21">
      <c r="A263" s="20" t="str">
        <f t="shared" si="8"/>
        <v>202101</v>
      </c>
      <c r="B263" s="20" t="str">
        <f t="shared" si="9"/>
        <v>202102</v>
      </c>
      <c r="C263" s="112" t="s">
        <v>2827</v>
      </c>
      <c r="D263" s="113">
        <v>44201</v>
      </c>
      <c r="E263" s="113">
        <v>44203</v>
      </c>
      <c r="F263" s="112" t="s">
        <v>402</v>
      </c>
      <c r="G263" s="112" t="s">
        <v>1010</v>
      </c>
      <c r="H263" s="112" t="s">
        <v>1011</v>
      </c>
      <c r="I263" s="112" t="s">
        <v>336</v>
      </c>
      <c r="J263" s="112" t="s">
        <v>1700</v>
      </c>
      <c r="K263" s="112" t="s">
        <v>367</v>
      </c>
      <c r="L263" s="112" t="s">
        <v>339</v>
      </c>
      <c r="M263" s="112" t="s">
        <v>368</v>
      </c>
      <c r="N263" s="112" t="s">
        <v>559</v>
      </c>
      <c r="O263" s="112" t="s">
        <v>342</v>
      </c>
      <c r="P263" s="112" t="s">
        <v>381</v>
      </c>
      <c r="Q263" s="112" t="s">
        <v>560</v>
      </c>
      <c r="R263" s="112">
        <v>150.36000000000001</v>
      </c>
      <c r="S263" s="112">
        <v>2</v>
      </c>
      <c r="T263" s="112">
        <v>0</v>
      </c>
      <c r="U263" s="112">
        <v>23.8</v>
      </c>
    </row>
    <row r="264" spans="1:21">
      <c r="A264" s="20" t="str">
        <f t="shared" si="8"/>
        <v>202107</v>
      </c>
      <c r="B264" s="20" t="str">
        <f t="shared" si="9"/>
        <v>202127</v>
      </c>
      <c r="C264" s="112" t="s">
        <v>2181</v>
      </c>
      <c r="D264" s="113">
        <v>44379</v>
      </c>
      <c r="E264" s="113">
        <v>44382</v>
      </c>
      <c r="F264" s="112" t="s">
        <v>402</v>
      </c>
      <c r="G264" s="112" t="s">
        <v>2391</v>
      </c>
      <c r="H264" s="112" t="s">
        <v>2392</v>
      </c>
      <c r="I264" s="112" t="s">
        <v>384</v>
      </c>
      <c r="J264" s="112" t="s">
        <v>584</v>
      </c>
      <c r="K264" s="112" t="s">
        <v>510</v>
      </c>
      <c r="L264" s="112" t="s">
        <v>339</v>
      </c>
      <c r="M264" s="112" t="s">
        <v>368</v>
      </c>
      <c r="N264" s="112" t="s">
        <v>2830</v>
      </c>
      <c r="O264" s="112" t="s">
        <v>372</v>
      </c>
      <c r="P264" s="112" t="s">
        <v>373</v>
      </c>
      <c r="Q264" s="112" t="s">
        <v>2831</v>
      </c>
      <c r="R264" s="112">
        <v>916.27200000000005</v>
      </c>
      <c r="S264" s="112">
        <v>2</v>
      </c>
      <c r="T264" s="112">
        <v>0.4</v>
      </c>
      <c r="U264" s="112">
        <v>91.391999999999939</v>
      </c>
    </row>
    <row r="265" spans="1:21">
      <c r="A265" s="20" t="str">
        <f t="shared" si="8"/>
        <v>202105</v>
      </c>
      <c r="B265" s="20" t="str">
        <f t="shared" si="9"/>
        <v>202119</v>
      </c>
      <c r="C265" s="112" t="s">
        <v>2832</v>
      </c>
      <c r="D265" s="113">
        <v>44324</v>
      </c>
      <c r="E265" s="113">
        <v>44329</v>
      </c>
      <c r="F265" s="112" t="s">
        <v>346</v>
      </c>
      <c r="G265" s="112" t="s">
        <v>2276</v>
      </c>
      <c r="H265" s="112" t="s">
        <v>2277</v>
      </c>
      <c r="I265" s="112" t="s">
        <v>349</v>
      </c>
      <c r="J265" s="112" t="s">
        <v>893</v>
      </c>
      <c r="K265" s="112" t="s">
        <v>521</v>
      </c>
      <c r="L265" s="112" t="s">
        <v>339</v>
      </c>
      <c r="M265" s="112" t="s">
        <v>368</v>
      </c>
      <c r="N265" s="112" t="s">
        <v>2833</v>
      </c>
      <c r="O265" s="112" t="s">
        <v>372</v>
      </c>
      <c r="P265" s="112" t="s">
        <v>373</v>
      </c>
      <c r="Q265" s="112" t="s">
        <v>2834</v>
      </c>
      <c r="R265" s="112">
        <v>19022.64</v>
      </c>
      <c r="S265" s="112">
        <v>13</v>
      </c>
      <c r="T265" s="112">
        <v>0</v>
      </c>
      <c r="U265" s="112">
        <v>9129.1200000000008</v>
      </c>
    </row>
    <row r="266" spans="1:21">
      <c r="A266" s="20" t="str">
        <f t="shared" si="8"/>
        <v>202105</v>
      </c>
      <c r="B266" s="20" t="str">
        <f t="shared" si="9"/>
        <v>202119</v>
      </c>
      <c r="C266" s="112" t="s">
        <v>2837</v>
      </c>
      <c r="D266" s="113">
        <v>44323</v>
      </c>
      <c r="E266" s="113">
        <v>44327</v>
      </c>
      <c r="F266" s="112" t="s">
        <v>346</v>
      </c>
      <c r="G266" s="112" t="s">
        <v>2838</v>
      </c>
      <c r="H266" s="112" t="s">
        <v>2686</v>
      </c>
      <c r="I266" s="112" t="s">
        <v>349</v>
      </c>
      <c r="J266" s="112" t="s">
        <v>584</v>
      </c>
      <c r="K266" s="112" t="s">
        <v>510</v>
      </c>
      <c r="L266" s="112" t="s">
        <v>339</v>
      </c>
      <c r="M266" s="112" t="s">
        <v>368</v>
      </c>
      <c r="N266" s="112" t="s">
        <v>2185</v>
      </c>
      <c r="O266" s="112" t="s">
        <v>377</v>
      </c>
      <c r="P266" s="112" t="s">
        <v>378</v>
      </c>
      <c r="Q266" s="112" t="s">
        <v>2186</v>
      </c>
      <c r="R266" s="112">
        <v>1513.0079999999998</v>
      </c>
      <c r="S266" s="112">
        <v>3</v>
      </c>
      <c r="T266" s="112">
        <v>0.4</v>
      </c>
      <c r="U266" s="112">
        <v>-504.67200000000003</v>
      </c>
    </row>
    <row r="267" spans="1:21">
      <c r="A267" s="20" t="str">
        <f t="shared" si="8"/>
        <v>202105</v>
      </c>
      <c r="B267" s="20" t="str">
        <f t="shared" si="9"/>
        <v>202119</v>
      </c>
      <c r="C267" s="112" t="s">
        <v>2837</v>
      </c>
      <c r="D267" s="113">
        <v>44323</v>
      </c>
      <c r="E267" s="113">
        <v>44327</v>
      </c>
      <c r="F267" s="112" t="s">
        <v>346</v>
      </c>
      <c r="G267" s="112" t="s">
        <v>2838</v>
      </c>
      <c r="H267" s="112" t="s">
        <v>2686</v>
      </c>
      <c r="I267" s="112" t="s">
        <v>349</v>
      </c>
      <c r="J267" s="112" t="s">
        <v>584</v>
      </c>
      <c r="K267" s="112" t="s">
        <v>510</v>
      </c>
      <c r="L267" s="112" t="s">
        <v>339</v>
      </c>
      <c r="M267" s="112" t="s">
        <v>368</v>
      </c>
      <c r="N267" s="112" t="s">
        <v>2642</v>
      </c>
      <c r="O267" s="112" t="s">
        <v>377</v>
      </c>
      <c r="P267" s="112" t="s">
        <v>378</v>
      </c>
      <c r="Q267" s="112" t="s">
        <v>2643</v>
      </c>
      <c r="R267" s="112">
        <v>324.91199999999998</v>
      </c>
      <c r="S267" s="112">
        <v>2</v>
      </c>
      <c r="T267" s="112">
        <v>0.4</v>
      </c>
      <c r="U267" s="112">
        <v>54.151999999999987</v>
      </c>
    </row>
    <row r="268" spans="1:21">
      <c r="A268" s="20" t="str">
        <f t="shared" si="8"/>
        <v>202103</v>
      </c>
      <c r="B268" s="20" t="str">
        <f t="shared" si="9"/>
        <v>202110</v>
      </c>
      <c r="C268" s="112" t="s">
        <v>2839</v>
      </c>
      <c r="D268" s="113">
        <v>44261</v>
      </c>
      <c r="E268" s="113">
        <v>44268</v>
      </c>
      <c r="F268" s="112" t="s">
        <v>346</v>
      </c>
      <c r="G268" s="112" t="s">
        <v>582</v>
      </c>
      <c r="H268" s="112" t="s">
        <v>583</v>
      </c>
      <c r="I268" s="112" t="s">
        <v>349</v>
      </c>
      <c r="J268" s="112" t="s">
        <v>2180</v>
      </c>
      <c r="K268" s="112" t="s">
        <v>610</v>
      </c>
      <c r="L268" s="112" t="s">
        <v>339</v>
      </c>
      <c r="M268" s="112" t="s">
        <v>439</v>
      </c>
      <c r="N268" s="112" t="s">
        <v>1656</v>
      </c>
      <c r="O268" s="112" t="s">
        <v>342</v>
      </c>
      <c r="P268" s="112" t="s">
        <v>354</v>
      </c>
      <c r="Q268" s="112" t="s">
        <v>1657</v>
      </c>
      <c r="R268" s="112">
        <v>159.04000000000002</v>
      </c>
      <c r="S268" s="112">
        <v>2</v>
      </c>
      <c r="T268" s="112">
        <v>0</v>
      </c>
      <c r="U268" s="112">
        <v>31.639999999999997</v>
      </c>
    </row>
    <row r="269" spans="1:21">
      <c r="A269" s="20" t="str">
        <f t="shared" si="8"/>
        <v>202105</v>
      </c>
      <c r="B269" s="20" t="str">
        <f t="shared" si="9"/>
        <v>202122</v>
      </c>
      <c r="C269" s="112" t="s">
        <v>2364</v>
      </c>
      <c r="D269" s="113">
        <v>44344</v>
      </c>
      <c r="E269" s="113">
        <v>44348</v>
      </c>
      <c r="F269" s="112" t="s">
        <v>346</v>
      </c>
      <c r="G269" s="112" t="s">
        <v>2389</v>
      </c>
      <c r="H269" s="112" t="s">
        <v>2390</v>
      </c>
      <c r="I269" s="112" t="s">
        <v>349</v>
      </c>
      <c r="J269" s="112" t="s">
        <v>2840</v>
      </c>
      <c r="K269" s="112" t="s">
        <v>823</v>
      </c>
      <c r="L269" s="112" t="s">
        <v>339</v>
      </c>
      <c r="M269" s="112" t="s">
        <v>439</v>
      </c>
      <c r="N269" s="112" t="s">
        <v>1841</v>
      </c>
      <c r="O269" s="112" t="s">
        <v>342</v>
      </c>
      <c r="P269" s="112" t="s">
        <v>440</v>
      </c>
      <c r="Q269" s="112" t="s">
        <v>1842</v>
      </c>
      <c r="R269" s="112">
        <v>1018.2199999999998</v>
      </c>
      <c r="S269" s="112">
        <v>7</v>
      </c>
      <c r="T269" s="112">
        <v>0</v>
      </c>
      <c r="U269" s="112">
        <v>111.72</v>
      </c>
    </row>
    <row r="270" spans="1:21">
      <c r="A270" s="20" t="str">
        <f t="shared" si="8"/>
        <v>202104</v>
      </c>
      <c r="B270" s="20" t="str">
        <f t="shared" si="9"/>
        <v>202118</v>
      </c>
      <c r="C270" s="112" t="s">
        <v>2846</v>
      </c>
      <c r="D270" s="113">
        <v>44315</v>
      </c>
      <c r="E270" s="113">
        <v>44320</v>
      </c>
      <c r="F270" s="112" t="s">
        <v>333</v>
      </c>
      <c r="G270" s="112" t="s">
        <v>2847</v>
      </c>
      <c r="H270" s="112" t="s">
        <v>2848</v>
      </c>
      <c r="I270" s="112" t="s">
        <v>349</v>
      </c>
      <c r="J270" s="112" t="s">
        <v>1629</v>
      </c>
      <c r="K270" s="112" t="s">
        <v>397</v>
      </c>
      <c r="L270" s="112" t="s">
        <v>339</v>
      </c>
      <c r="M270" s="112" t="s">
        <v>340</v>
      </c>
      <c r="N270" s="112" t="s">
        <v>2849</v>
      </c>
      <c r="O270" s="112" t="s">
        <v>342</v>
      </c>
      <c r="P270" s="112" t="s">
        <v>407</v>
      </c>
      <c r="Q270" s="112" t="s">
        <v>2850</v>
      </c>
      <c r="R270" s="112">
        <v>162.53999999999996</v>
      </c>
      <c r="S270" s="112">
        <v>3</v>
      </c>
      <c r="T270" s="112">
        <v>0</v>
      </c>
      <c r="U270" s="112">
        <v>2.9400000000000004</v>
      </c>
    </row>
    <row r="271" spans="1:21">
      <c r="A271" s="20" t="str">
        <f t="shared" si="8"/>
        <v>202107</v>
      </c>
      <c r="B271" s="20" t="str">
        <f t="shared" si="9"/>
        <v>202128</v>
      </c>
      <c r="C271" s="112" t="s">
        <v>2855</v>
      </c>
      <c r="D271" s="113">
        <v>44384</v>
      </c>
      <c r="E271" s="113">
        <v>44388</v>
      </c>
      <c r="F271" s="112" t="s">
        <v>346</v>
      </c>
      <c r="G271" s="112" t="s">
        <v>2785</v>
      </c>
      <c r="H271" s="112" t="s">
        <v>2786</v>
      </c>
      <c r="I271" s="112" t="s">
        <v>349</v>
      </c>
      <c r="J271" s="112" t="s">
        <v>1806</v>
      </c>
      <c r="K271" s="112" t="s">
        <v>521</v>
      </c>
      <c r="L271" s="112" t="s">
        <v>339</v>
      </c>
      <c r="M271" s="112" t="s">
        <v>368</v>
      </c>
      <c r="N271" s="112" t="s">
        <v>1663</v>
      </c>
      <c r="O271" s="112" t="s">
        <v>377</v>
      </c>
      <c r="P271" s="112" t="s">
        <v>378</v>
      </c>
      <c r="Q271" s="112" t="s">
        <v>1664</v>
      </c>
      <c r="R271" s="112">
        <v>699.55200000000002</v>
      </c>
      <c r="S271" s="112">
        <v>2</v>
      </c>
      <c r="T271" s="112">
        <v>0.1</v>
      </c>
      <c r="U271" s="112">
        <v>-31.248000000000012</v>
      </c>
    </row>
    <row r="272" spans="1:21">
      <c r="A272" s="20" t="str">
        <f t="shared" si="8"/>
        <v>202103</v>
      </c>
      <c r="B272" s="20" t="str">
        <f t="shared" si="9"/>
        <v>202114</v>
      </c>
      <c r="C272" s="112" t="s">
        <v>1925</v>
      </c>
      <c r="D272" s="113">
        <v>44283</v>
      </c>
      <c r="E272" s="113">
        <v>44288</v>
      </c>
      <c r="F272" s="112" t="s">
        <v>346</v>
      </c>
      <c r="G272" s="112" t="s">
        <v>1293</v>
      </c>
      <c r="H272" s="112" t="s">
        <v>1294</v>
      </c>
      <c r="I272" s="112" t="s">
        <v>336</v>
      </c>
      <c r="J272" s="112" t="s">
        <v>2059</v>
      </c>
      <c r="K272" s="112" t="s">
        <v>391</v>
      </c>
      <c r="L272" s="112" t="s">
        <v>339</v>
      </c>
      <c r="M272" s="112" t="s">
        <v>392</v>
      </c>
      <c r="N272" s="112" t="s">
        <v>461</v>
      </c>
      <c r="O272" s="112" t="s">
        <v>377</v>
      </c>
      <c r="P272" s="112" t="s">
        <v>462</v>
      </c>
      <c r="Q272" s="112" t="s">
        <v>463</v>
      </c>
      <c r="R272" s="112">
        <v>6526.0649999999996</v>
      </c>
      <c r="S272" s="112">
        <v>7</v>
      </c>
      <c r="T272" s="112">
        <v>0.25</v>
      </c>
      <c r="U272" s="112">
        <v>-1479.5550000000001</v>
      </c>
    </row>
    <row r="273" spans="1:21">
      <c r="A273" s="20" t="str">
        <f t="shared" si="8"/>
        <v>202103</v>
      </c>
      <c r="B273" s="20" t="str">
        <f t="shared" si="9"/>
        <v>202114</v>
      </c>
      <c r="C273" s="112" t="s">
        <v>1925</v>
      </c>
      <c r="D273" s="113">
        <v>44283</v>
      </c>
      <c r="E273" s="113">
        <v>44288</v>
      </c>
      <c r="F273" s="112" t="s">
        <v>346</v>
      </c>
      <c r="G273" s="112" t="s">
        <v>1293</v>
      </c>
      <c r="H273" s="112" t="s">
        <v>1294</v>
      </c>
      <c r="I273" s="112" t="s">
        <v>336</v>
      </c>
      <c r="J273" s="112" t="s">
        <v>2059</v>
      </c>
      <c r="K273" s="112" t="s">
        <v>391</v>
      </c>
      <c r="L273" s="112" t="s">
        <v>339</v>
      </c>
      <c r="M273" s="112" t="s">
        <v>392</v>
      </c>
      <c r="N273" s="112" t="s">
        <v>1569</v>
      </c>
      <c r="O273" s="112" t="s">
        <v>372</v>
      </c>
      <c r="P273" s="112" t="s">
        <v>398</v>
      </c>
      <c r="Q273" s="112" t="s">
        <v>1570</v>
      </c>
      <c r="R273" s="112">
        <v>3141.5999999999995</v>
      </c>
      <c r="S273" s="112">
        <v>6</v>
      </c>
      <c r="T273" s="112">
        <v>0</v>
      </c>
      <c r="U273" s="112">
        <v>1193.6399999999999</v>
      </c>
    </row>
    <row r="274" spans="1:21">
      <c r="A274" s="20" t="str">
        <f t="shared" si="8"/>
        <v>202106</v>
      </c>
      <c r="B274" s="20" t="str">
        <f t="shared" si="9"/>
        <v>202125</v>
      </c>
      <c r="C274" s="112" t="s">
        <v>434</v>
      </c>
      <c r="D274" s="113">
        <v>44360</v>
      </c>
      <c r="E274" s="113">
        <v>44362</v>
      </c>
      <c r="F274" s="112" t="s">
        <v>333</v>
      </c>
      <c r="G274" s="112" t="s">
        <v>2264</v>
      </c>
      <c r="H274" s="112" t="s">
        <v>2265</v>
      </c>
      <c r="I274" s="112" t="s">
        <v>384</v>
      </c>
      <c r="J274" s="112" t="s">
        <v>801</v>
      </c>
      <c r="K274" s="112" t="s">
        <v>501</v>
      </c>
      <c r="L274" s="112" t="s">
        <v>339</v>
      </c>
      <c r="M274" s="112" t="s">
        <v>392</v>
      </c>
      <c r="N274" s="112" t="s">
        <v>2876</v>
      </c>
      <c r="O274" s="112" t="s">
        <v>342</v>
      </c>
      <c r="P274" s="112" t="s">
        <v>343</v>
      </c>
      <c r="Q274" s="112" t="s">
        <v>2877</v>
      </c>
      <c r="R274" s="112">
        <v>270.64800000000002</v>
      </c>
      <c r="S274" s="112">
        <v>3</v>
      </c>
      <c r="T274" s="112">
        <v>0.4</v>
      </c>
      <c r="U274" s="112">
        <v>-4.8720000000000141</v>
      </c>
    </row>
    <row r="275" spans="1:21">
      <c r="A275" s="20" t="str">
        <f t="shared" si="8"/>
        <v>202106</v>
      </c>
      <c r="B275" s="20" t="str">
        <f t="shared" si="9"/>
        <v>202125</v>
      </c>
      <c r="C275" s="112" t="s">
        <v>434</v>
      </c>
      <c r="D275" s="113">
        <v>44360</v>
      </c>
      <c r="E275" s="113">
        <v>44362</v>
      </c>
      <c r="F275" s="112" t="s">
        <v>333</v>
      </c>
      <c r="G275" s="112" t="s">
        <v>2264</v>
      </c>
      <c r="H275" s="112" t="s">
        <v>2265</v>
      </c>
      <c r="I275" s="112" t="s">
        <v>384</v>
      </c>
      <c r="J275" s="112" t="s">
        <v>801</v>
      </c>
      <c r="K275" s="112" t="s">
        <v>501</v>
      </c>
      <c r="L275" s="112" t="s">
        <v>339</v>
      </c>
      <c r="M275" s="112" t="s">
        <v>392</v>
      </c>
      <c r="N275" s="112" t="s">
        <v>1759</v>
      </c>
      <c r="O275" s="112" t="s">
        <v>372</v>
      </c>
      <c r="P275" s="112" t="s">
        <v>400</v>
      </c>
      <c r="Q275" s="112" t="s">
        <v>1760</v>
      </c>
      <c r="R275" s="112">
        <v>780.86400000000003</v>
      </c>
      <c r="S275" s="112">
        <v>2</v>
      </c>
      <c r="T275" s="112">
        <v>0.4</v>
      </c>
      <c r="U275" s="112">
        <v>-299.37599999999998</v>
      </c>
    </row>
    <row r="276" spans="1:21">
      <c r="A276" s="20" t="str">
        <f t="shared" si="8"/>
        <v>202102</v>
      </c>
      <c r="B276" s="20" t="str">
        <f t="shared" si="9"/>
        <v>202110</v>
      </c>
      <c r="C276" s="112" t="s">
        <v>2890</v>
      </c>
      <c r="D276" s="113">
        <v>44255</v>
      </c>
      <c r="E276" s="113">
        <v>44257</v>
      </c>
      <c r="F276" s="112" t="s">
        <v>402</v>
      </c>
      <c r="G276" s="112" t="s">
        <v>1684</v>
      </c>
      <c r="H276" s="112" t="s">
        <v>1685</v>
      </c>
      <c r="I276" s="112" t="s">
        <v>349</v>
      </c>
      <c r="J276" s="112" t="s">
        <v>1762</v>
      </c>
      <c r="K276" s="112" t="s">
        <v>535</v>
      </c>
      <c r="L276" s="112" t="s">
        <v>339</v>
      </c>
      <c r="M276" s="112" t="s">
        <v>368</v>
      </c>
      <c r="N276" s="112" t="s">
        <v>2891</v>
      </c>
      <c r="O276" s="112" t="s">
        <v>342</v>
      </c>
      <c r="P276" s="112" t="s">
        <v>455</v>
      </c>
      <c r="Q276" s="112" t="s">
        <v>2892</v>
      </c>
      <c r="R276" s="112">
        <v>193.31200000000001</v>
      </c>
      <c r="S276" s="112">
        <v>1</v>
      </c>
      <c r="T276" s="112">
        <v>0.2</v>
      </c>
      <c r="U276" s="112">
        <v>28.951999999999998</v>
      </c>
    </row>
    <row r="277" spans="1:21">
      <c r="A277" s="20" t="str">
        <f t="shared" si="8"/>
        <v>202102</v>
      </c>
      <c r="B277" s="20" t="str">
        <f t="shared" si="9"/>
        <v>202110</v>
      </c>
      <c r="C277" s="112" t="s">
        <v>2890</v>
      </c>
      <c r="D277" s="113">
        <v>44255</v>
      </c>
      <c r="E277" s="113">
        <v>44257</v>
      </c>
      <c r="F277" s="112" t="s">
        <v>402</v>
      </c>
      <c r="G277" s="112" t="s">
        <v>1684</v>
      </c>
      <c r="H277" s="112" t="s">
        <v>1685</v>
      </c>
      <c r="I277" s="112" t="s">
        <v>349</v>
      </c>
      <c r="J277" s="112" t="s">
        <v>1762</v>
      </c>
      <c r="K277" s="112" t="s">
        <v>535</v>
      </c>
      <c r="L277" s="112" t="s">
        <v>339</v>
      </c>
      <c r="M277" s="112" t="s">
        <v>368</v>
      </c>
      <c r="N277" s="112" t="s">
        <v>2893</v>
      </c>
      <c r="O277" s="112" t="s">
        <v>342</v>
      </c>
      <c r="P277" s="112" t="s">
        <v>369</v>
      </c>
      <c r="Q277" s="112" t="s">
        <v>2894</v>
      </c>
      <c r="R277" s="112">
        <v>722.40000000000009</v>
      </c>
      <c r="S277" s="112">
        <v>3</v>
      </c>
      <c r="T277" s="112">
        <v>0</v>
      </c>
      <c r="U277" s="112">
        <v>122.63999999999999</v>
      </c>
    </row>
    <row r="278" spans="1:21">
      <c r="A278" s="20" t="str">
        <f t="shared" si="8"/>
        <v>202102</v>
      </c>
      <c r="B278" s="20" t="str">
        <f t="shared" si="9"/>
        <v>202110</v>
      </c>
      <c r="C278" s="112" t="s">
        <v>2890</v>
      </c>
      <c r="D278" s="113">
        <v>44255</v>
      </c>
      <c r="E278" s="113">
        <v>44257</v>
      </c>
      <c r="F278" s="112" t="s">
        <v>402</v>
      </c>
      <c r="G278" s="112" t="s">
        <v>1684</v>
      </c>
      <c r="H278" s="112" t="s">
        <v>1685</v>
      </c>
      <c r="I278" s="112" t="s">
        <v>349</v>
      </c>
      <c r="J278" s="112" t="s">
        <v>1762</v>
      </c>
      <c r="K278" s="112" t="s">
        <v>535</v>
      </c>
      <c r="L278" s="112" t="s">
        <v>339</v>
      </c>
      <c r="M278" s="112" t="s">
        <v>368</v>
      </c>
      <c r="N278" s="112" t="s">
        <v>1266</v>
      </c>
      <c r="O278" s="112" t="s">
        <v>377</v>
      </c>
      <c r="P278" s="112" t="s">
        <v>425</v>
      </c>
      <c r="Q278" s="112" t="s">
        <v>1267</v>
      </c>
      <c r="R278" s="112">
        <v>6338.64</v>
      </c>
      <c r="S278" s="112">
        <v>7</v>
      </c>
      <c r="T278" s="112">
        <v>0</v>
      </c>
      <c r="U278" s="112">
        <v>886.90000000000009</v>
      </c>
    </row>
    <row r="279" spans="1:21">
      <c r="A279" s="20" t="str">
        <f t="shared" si="8"/>
        <v>202102</v>
      </c>
      <c r="B279" s="20" t="str">
        <f t="shared" si="9"/>
        <v>202110</v>
      </c>
      <c r="C279" s="112" t="s">
        <v>2890</v>
      </c>
      <c r="D279" s="113">
        <v>44255</v>
      </c>
      <c r="E279" s="113">
        <v>44257</v>
      </c>
      <c r="F279" s="112" t="s">
        <v>402</v>
      </c>
      <c r="G279" s="112" t="s">
        <v>1684</v>
      </c>
      <c r="H279" s="112" t="s">
        <v>1685</v>
      </c>
      <c r="I279" s="112" t="s">
        <v>349</v>
      </c>
      <c r="J279" s="112" t="s">
        <v>1762</v>
      </c>
      <c r="K279" s="112" t="s">
        <v>535</v>
      </c>
      <c r="L279" s="112" t="s">
        <v>339</v>
      </c>
      <c r="M279" s="112" t="s">
        <v>368</v>
      </c>
      <c r="N279" s="112" t="s">
        <v>655</v>
      </c>
      <c r="O279" s="112" t="s">
        <v>372</v>
      </c>
      <c r="P279" s="112" t="s">
        <v>394</v>
      </c>
      <c r="Q279" s="112" t="s">
        <v>656</v>
      </c>
      <c r="R279" s="112">
        <v>1821.96</v>
      </c>
      <c r="S279" s="112">
        <v>3</v>
      </c>
      <c r="T279" s="112">
        <v>0</v>
      </c>
      <c r="U279" s="112">
        <v>801.36</v>
      </c>
    </row>
    <row r="280" spans="1:21">
      <c r="A280" s="20" t="str">
        <f t="shared" si="8"/>
        <v>202102</v>
      </c>
      <c r="B280" s="20" t="str">
        <f t="shared" si="9"/>
        <v>202110</v>
      </c>
      <c r="C280" s="112" t="s">
        <v>2890</v>
      </c>
      <c r="D280" s="113">
        <v>44255</v>
      </c>
      <c r="E280" s="113">
        <v>44257</v>
      </c>
      <c r="F280" s="112" t="s">
        <v>402</v>
      </c>
      <c r="G280" s="112" t="s">
        <v>1684</v>
      </c>
      <c r="H280" s="112" t="s">
        <v>1685</v>
      </c>
      <c r="I280" s="112" t="s">
        <v>349</v>
      </c>
      <c r="J280" s="112" t="s">
        <v>1762</v>
      </c>
      <c r="K280" s="112" t="s">
        <v>535</v>
      </c>
      <c r="L280" s="112" t="s">
        <v>339</v>
      </c>
      <c r="M280" s="112" t="s">
        <v>368</v>
      </c>
      <c r="N280" s="112" t="s">
        <v>2895</v>
      </c>
      <c r="O280" s="112" t="s">
        <v>342</v>
      </c>
      <c r="P280" s="112" t="s">
        <v>440</v>
      </c>
      <c r="Q280" s="112" t="s">
        <v>2896</v>
      </c>
      <c r="R280" s="112">
        <v>525</v>
      </c>
      <c r="S280" s="112">
        <v>6</v>
      </c>
      <c r="T280" s="112">
        <v>0</v>
      </c>
      <c r="U280" s="112">
        <v>73.08</v>
      </c>
    </row>
    <row r="281" spans="1:21">
      <c r="A281" s="20" t="str">
        <f t="shared" si="8"/>
        <v>202102</v>
      </c>
      <c r="B281" s="20" t="str">
        <f t="shared" si="9"/>
        <v>202110</v>
      </c>
      <c r="C281" s="112" t="s">
        <v>2890</v>
      </c>
      <c r="D281" s="113">
        <v>44255</v>
      </c>
      <c r="E281" s="113">
        <v>44257</v>
      </c>
      <c r="F281" s="112" t="s">
        <v>402</v>
      </c>
      <c r="G281" s="112" t="s">
        <v>1684</v>
      </c>
      <c r="H281" s="112" t="s">
        <v>1685</v>
      </c>
      <c r="I281" s="112" t="s">
        <v>349</v>
      </c>
      <c r="J281" s="112" t="s">
        <v>1762</v>
      </c>
      <c r="K281" s="112" t="s">
        <v>535</v>
      </c>
      <c r="L281" s="112" t="s">
        <v>339</v>
      </c>
      <c r="M281" s="112" t="s">
        <v>368</v>
      </c>
      <c r="N281" s="112" t="s">
        <v>2062</v>
      </c>
      <c r="O281" s="112" t="s">
        <v>377</v>
      </c>
      <c r="P281" s="112" t="s">
        <v>378</v>
      </c>
      <c r="Q281" s="112" t="s">
        <v>2063</v>
      </c>
      <c r="R281" s="112">
        <v>1431.6120000000003</v>
      </c>
      <c r="S281" s="112">
        <v>2</v>
      </c>
      <c r="T281" s="112">
        <v>0.1</v>
      </c>
      <c r="U281" s="112">
        <v>254.49199999999996</v>
      </c>
    </row>
    <row r="282" spans="1:21">
      <c r="A282" s="20" t="str">
        <f t="shared" si="8"/>
        <v>202106</v>
      </c>
      <c r="B282" s="20" t="str">
        <f t="shared" si="9"/>
        <v>202126</v>
      </c>
      <c r="C282" s="112" t="s">
        <v>2921</v>
      </c>
      <c r="D282" s="113">
        <v>44371</v>
      </c>
      <c r="E282" s="113">
        <v>44373</v>
      </c>
      <c r="F282" s="112" t="s">
        <v>333</v>
      </c>
      <c r="G282" s="112" t="s">
        <v>2518</v>
      </c>
      <c r="H282" s="112" t="s">
        <v>2519</v>
      </c>
      <c r="I282" s="112" t="s">
        <v>349</v>
      </c>
      <c r="J282" s="112" t="s">
        <v>592</v>
      </c>
      <c r="K282" s="112" t="s">
        <v>363</v>
      </c>
      <c r="L282" s="112" t="s">
        <v>339</v>
      </c>
      <c r="M282" s="112" t="s">
        <v>340</v>
      </c>
      <c r="N282" s="112" t="s">
        <v>919</v>
      </c>
      <c r="O282" s="112" t="s">
        <v>377</v>
      </c>
      <c r="P282" s="112" t="s">
        <v>425</v>
      </c>
      <c r="Q282" s="112" t="s">
        <v>920</v>
      </c>
      <c r="R282" s="112">
        <v>3055.7520000000004</v>
      </c>
      <c r="S282" s="112">
        <v>3</v>
      </c>
      <c r="T282" s="112">
        <v>0.4</v>
      </c>
      <c r="U282" s="112">
        <v>-1629.768</v>
      </c>
    </row>
    <row r="283" spans="1:21">
      <c r="A283" s="20" t="str">
        <f t="shared" si="8"/>
        <v>202106</v>
      </c>
      <c r="B283" s="20" t="str">
        <f t="shared" si="9"/>
        <v>202126</v>
      </c>
      <c r="C283" s="112" t="s">
        <v>2921</v>
      </c>
      <c r="D283" s="113">
        <v>44371</v>
      </c>
      <c r="E283" s="113">
        <v>44373</v>
      </c>
      <c r="F283" s="112" t="s">
        <v>333</v>
      </c>
      <c r="G283" s="112" t="s">
        <v>2518</v>
      </c>
      <c r="H283" s="112" t="s">
        <v>2519</v>
      </c>
      <c r="I283" s="112" t="s">
        <v>349</v>
      </c>
      <c r="J283" s="112" t="s">
        <v>592</v>
      </c>
      <c r="K283" s="112" t="s">
        <v>363</v>
      </c>
      <c r="L283" s="112" t="s">
        <v>339</v>
      </c>
      <c r="M283" s="112" t="s">
        <v>340</v>
      </c>
      <c r="N283" s="112" t="s">
        <v>1636</v>
      </c>
      <c r="O283" s="112" t="s">
        <v>342</v>
      </c>
      <c r="P283" s="112" t="s">
        <v>381</v>
      </c>
      <c r="Q283" s="112" t="s">
        <v>1637</v>
      </c>
      <c r="R283" s="112">
        <v>77.616</v>
      </c>
      <c r="S283" s="112">
        <v>2</v>
      </c>
      <c r="T283" s="112">
        <v>0.4</v>
      </c>
      <c r="U283" s="112">
        <v>-33.824000000000005</v>
      </c>
    </row>
    <row r="284" spans="1:21">
      <c r="A284" s="20" t="str">
        <f t="shared" si="8"/>
        <v>202102</v>
      </c>
      <c r="B284" s="20" t="str">
        <f t="shared" si="9"/>
        <v>202106</v>
      </c>
      <c r="C284" s="112" t="s">
        <v>2944</v>
      </c>
      <c r="D284" s="113">
        <v>44230</v>
      </c>
      <c r="E284" s="113">
        <v>44235</v>
      </c>
      <c r="F284" s="112" t="s">
        <v>333</v>
      </c>
      <c r="G284" s="112" t="s">
        <v>2945</v>
      </c>
      <c r="H284" s="112" t="s">
        <v>2946</v>
      </c>
      <c r="I284" s="112" t="s">
        <v>349</v>
      </c>
      <c r="J284" s="112" t="s">
        <v>606</v>
      </c>
      <c r="K284" s="112" t="s">
        <v>607</v>
      </c>
      <c r="L284" s="112" t="s">
        <v>339</v>
      </c>
      <c r="M284" s="112" t="s">
        <v>368</v>
      </c>
      <c r="N284" s="112" t="s">
        <v>2947</v>
      </c>
      <c r="O284" s="112" t="s">
        <v>342</v>
      </c>
      <c r="P284" s="112" t="s">
        <v>407</v>
      </c>
      <c r="Q284" s="112" t="s">
        <v>2948</v>
      </c>
      <c r="R284" s="112">
        <v>152.32</v>
      </c>
      <c r="S284" s="112">
        <v>4</v>
      </c>
      <c r="T284" s="112">
        <v>0</v>
      </c>
      <c r="U284" s="112">
        <v>70</v>
      </c>
    </row>
    <row r="285" spans="1:21">
      <c r="A285" s="20" t="str">
        <f t="shared" si="8"/>
        <v>202107</v>
      </c>
      <c r="B285" s="20" t="str">
        <f t="shared" si="9"/>
        <v>202127</v>
      </c>
      <c r="C285" s="112" t="s">
        <v>2949</v>
      </c>
      <c r="D285" s="113">
        <v>44380</v>
      </c>
      <c r="E285" s="113">
        <v>44383</v>
      </c>
      <c r="F285" s="112" t="s">
        <v>333</v>
      </c>
      <c r="G285" s="112" t="s">
        <v>1177</v>
      </c>
      <c r="H285" s="112" t="s">
        <v>1178</v>
      </c>
      <c r="I285" s="112" t="s">
        <v>349</v>
      </c>
      <c r="J285" s="112" t="s">
        <v>2436</v>
      </c>
      <c r="K285" s="112" t="s">
        <v>397</v>
      </c>
      <c r="L285" s="112" t="s">
        <v>339</v>
      </c>
      <c r="M285" s="112" t="s">
        <v>340</v>
      </c>
      <c r="N285" s="112" t="s">
        <v>2950</v>
      </c>
      <c r="O285" s="112" t="s">
        <v>377</v>
      </c>
      <c r="P285" s="112" t="s">
        <v>378</v>
      </c>
      <c r="Q285" s="112" t="s">
        <v>2951</v>
      </c>
      <c r="R285" s="112">
        <v>1236.48</v>
      </c>
      <c r="S285" s="112">
        <v>2</v>
      </c>
      <c r="T285" s="112">
        <v>0</v>
      </c>
      <c r="U285" s="112">
        <v>222.32000000000002</v>
      </c>
    </row>
    <row r="286" spans="1:21">
      <c r="A286" s="20" t="str">
        <f t="shared" si="8"/>
        <v>202102</v>
      </c>
      <c r="B286" s="20" t="str">
        <f t="shared" si="9"/>
        <v>202107</v>
      </c>
      <c r="C286" s="112" t="s">
        <v>2958</v>
      </c>
      <c r="D286" s="113">
        <v>44236</v>
      </c>
      <c r="E286" s="113">
        <v>44241</v>
      </c>
      <c r="F286" s="112" t="s">
        <v>346</v>
      </c>
      <c r="G286" s="112" t="s">
        <v>2591</v>
      </c>
      <c r="H286" s="112" t="s">
        <v>2592</v>
      </c>
      <c r="I286" s="112" t="s">
        <v>384</v>
      </c>
      <c r="J286" s="112" t="s">
        <v>723</v>
      </c>
      <c r="K286" s="112" t="s">
        <v>338</v>
      </c>
      <c r="L286" s="112" t="s">
        <v>339</v>
      </c>
      <c r="M286" s="112" t="s">
        <v>340</v>
      </c>
      <c r="N286" s="112" t="s">
        <v>2959</v>
      </c>
      <c r="O286" s="112" t="s">
        <v>377</v>
      </c>
      <c r="P286" s="112" t="s">
        <v>462</v>
      </c>
      <c r="Q286" s="112" t="s">
        <v>2960</v>
      </c>
      <c r="R286" s="112">
        <v>3198.2720000000004</v>
      </c>
      <c r="S286" s="112">
        <v>4</v>
      </c>
      <c r="T286" s="112">
        <v>0.6</v>
      </c>
      <c r="U286" s="112">
        <v>-2638.6080000000006</v>
      </c>
    </row>
    <row r="287" spans="1:21">
      <c r="A287" s="20" t="str">
        <f t="shared" si="8"/>
        <v>202102</v>
      </c>
      <c r="B287" s="20" t="str">
        <f t="shared" si="9"/>
        <v>202107</v>
      </c>
      <c r="C287" s="112" t="s">
        <v>2958</v>
      </c>
      <c r="D287" s="113">
        <v>44236</v>
      </c>
      <c r="E287" s="113">
        <v>44241</v>
      </c>
      <c r="F287" s="112" t="s">
        <v>346</v>
      </c>
      <c r="G287" s="112" t="s">
        <v>2591</v>
      </c>
      <c r="H287" s="112" t="s">
        <v>2592</v>
      </c>
      <c r="I287" s="112" t="s">
        <v>384</v>
      </c>
      <c r="J287" s="112" t="s">
        <v>723</v>
      </c>
      <c r="K287" s="112" t="s">
        <v>338</v>
      </c>
      <c r="L287" s="112" t="s">
        <v>339</v>
      </c>
      <c r="M287" s="112" t="s">
        <v>340</v>
      </c>
      <c r="N287" s="112" t="s">
        <v>2961</v>
      </c>
      <c r="O287" s="112" t="s">
        <v>372</v>
      </c>
      <c r="P287" s="112" t="s">
        <v>398</v>
      </c>
      <c r="Q287" s="112" t="s">
        <v>2962</v>
      </c>
      <c r="R287" s="112">
        <v>79.295999999999992</v>
      </c>
      <c r="S287" s="112">
        <v>1</v>
      </c>
      <c r="T287" s="112">
        <v>0.4</v>
      </c>
      <c r="U287" s="112">
        <v>-45.024000000000001</v>
      </c>
    </row>
    <row r="288" spans="1:21">
      <c r="A288" s="20" t="str">
        <f t="shared" si="8"/>
        <v>202106</v>
      </c>
      <c r="B288" s="20" t="str">
        <f t="shared" si="9"/>
        <v>202125</v>
      </c>
      <c r="C288" s="112" t="s">
        <v>2488</v>
      </c>
      <c r="D288" s="113">
        <v>44363</v>
      </c>
      <c r="E288" s="113">
        <v>44368</v>
      </c>
      <c r="F288" s="112" t="s">
        <v>346</v>
      </c>
      <c r="G288" s="112" t="s">
        <v>2318</v>
      </c>
      <c r="H288" s="112" t="s">
        <v>2319</v>
      </c>
      <c r="I288" s="112" t="s">
        <v>349</v>
      </c>
      <c r="J288" s="112" t="s">
        <v>390</v>
      </c>
      <c r="K288" s="112" t="s">
        <v>391</v>
      </c>
      <c r="L288" s="112" t="s">
        <v>339</v>
      </c>
      <c r="M288" s="112" t="s">
        <v>392</v>
      </c>
      <c r="N288" s="112" t="s">
        <v>1654</v>
      </c>
      <c r="O288" s="112" t="s">
        <v>342</v>
      </c>
      <c r="P288" s="112" t="s">
        <v>407</v>
      </c>
      <c r="Q288" s="112" t="s">
        <v>1655</v>
      </c>
      <c r="R288" s="112">
        <v>155.39999999999998</v>
      </c>
      <c r="S288" s="112">
        <v>3</v>
      </c>
      <c r="T288" s="112">
        <v>0</v>
      </c>
      <c r="U288" s="112">
        <v>9.24</v>
      </c>
    </row>
    <row r="289" spans="1:21">
      <c r="A289" s="20" t="str">
        <f t="shared" si="8"/>
        <v>202104</v>
      </c>
      <c r="B289" s="20" t="str">
        <f t="shared" si="9"/>
        <v>202118</v>
      </c>
      <c r="C289" s="112" t="s">
        <v>2972</v>
      </c>
      <c r="D289" s="113">
        <v>44311</v>
      </c>
      <c r="E289" s="113">
        <v>44317</v>
      </c>
      <c r="F289" s="112" t="s">
        <v>346</v>
      </c>
      <c r="G289" s="112" t="s">
        <v>2505</v>
      </c>
      <c r="H289" s="112" t="s">
        <v>1990</v>
      </c>
      <c r="I289" s="112" t="s">
        <v>349</v>
      </c>
      <c r="J289" s="112" t="s">
        <v>584</v>
      </c>
      <c r="K289" s="112" t="s">
        <v>510</v>
      </c>
      <c r="L289" s="112" t="s">
        <v>339</v>
      </c>
      <c r="M289" s="112" t="s">
        <v>368</v>
      </c>
      <c r="N289" s="112" t="s">
        <v>2973</v>
      </c>
      <c r="O289" s="112" t="s">
        <v>342</v>
      </c>
      <c r="P289" s="112" t="s">
        <v>455</v>
      </c>
      <c r="Q289" s="112" t="s">
        <v>2974</v>
      </c>
      <c r="R289" s="112">
        <v>163.96799999999996</v>
      </c>
      <c r="S289" s="112">
        <v>6</v>
      </c>
      <c r="T289" s="112">
        <v>0.8</v>
      </c>
      <c r="U289" s="112">
        <v>-279.55199999999991</v>
      </c>
    </row>
    <row r="290" spans="1:21">
      <c r="A290" s="20" t="str">
        <f t="shared" si="8"/>
        <v>202105</v>
      </c>
      <c r="B290" s="20" t="str">
        <f t="shared" si="9"/>
        <v>202120</v>
      </c>
      <c r="C290" s="112" t="s">
        <v>2993</v>
      </c>
      <c r="D290" s="113">
        <v>44329</v>
      </c>
      <c r="E290" s="113">
        <v>44332</v>
      </c>
      <c r="F290" s="112" t="s">
        <v>333</v>
      </c>
      <c r="G290" s="112" t="s">
        <v>435</v>
      </c>
      <c r="H290" s="112" t="s">
        <v>436</v>
      </c>
      <c r="I290" s="112" t="s">
        <v>336</v>
      </c>
      <c r="J290" s="112" t="s">
        <v>671</v>
      </c>
      <c r="K290" s="112" t="s">
        <v>363</v>
      </c>
      <c r="L290" s="112" t="s">
        <v>339</v>
      </c>
      <c r="M290" s="112" t="s">
        <v>340</v>
      </c>
      <c r="N290" s="112" t="s">
        <v>2994</v>
      </c>
      <c r="O290" s="112" t="s">
        <v>342</v>
      </c>
      <c r="P290" s="112" t="s">
        <v>440</v>
      </c>
      <c r="Q290" s="112" t="s">
        <v>2995</v>
      </c>
      <c r="R290" s="112">
        <v>2397.3599999999997</v>
      </c>
      <c r="S290" s="112">
        <v>4</v>
      </c>
      <c r="T290" s="112">
        <v>0</v>
      </c>
      <c r="U290" s="112">
        <v>790.71999999999991</v>
      </c>
    </row>
    <row r="291" spans="1:21">
      <c r="A291" s="20" t="str">
        <f t="shared" si="8"/>
        <v>202105</v>
      </c>
      <c r="B291" s="20" t="str">
        <f t="shared" si="9"/>
        <v>202120</v>
      </c>
      <c r="C291" s="112" t="s">
        <v>2993</v>
      </c>
      <c r="D291" s="113">
        <v>44329</v>
      </c>
      <c r="E291" s="113">
        <v>44332</v>
      </c>
      <c r="F291" s="112" t="s">
        <v>333</v>
      </c>
      <c r="G291" s="112" t="s">
        <v>435</v>
      </c>
      <c r="H291" s="112" t="s">
        <v>436</v>
      </c>
      <c r="I291" s="112" t="s">
        <v>336</v>
      </c>
      <c r="J291" s="112" t="s">
        <v>671</v>
      </c>
      <c r="K291" s="112" t="s">
        <v>363</v>
      </c>
      <c r="L291" s="112" t="s">
        <v>339</v>
      </c>
      <c r="M291" s="112" t="s">
        <v>340</v>
      </c>
      <c r="N291" s="112" t="s">
        <v>1642</v>
      </c>
      <c r="O291" s="112" t="s">
        <v>342</v>
      </c>
      <c r="P291" s="112" t="s">
        <v>381</v>
      </c>
      <c r="Q291" s="112" t="s">
        <v>987</v>
      </c>
      <c r="R291" s="112">
        <v>376.90800000000002</v>
      </c>
      <c r="S291" s="112">
        <v>7</v>
      </c>
      <c r="T291" s="112">
        <v>0.4</v>
      </c>
      <c r="U291" s="112">
        <v>-44.492000000000047</v>
      </c>
    </row>
    <row r="292" spans="1:21">
      <c r="A292" s="20" t="str">
        <f t="shared" si="8"/>
        <v>202105</v>
      </c>
      <c r="B292" s="20" t="str">
        <f t="shared" si="9"/>
        <v>202120</v>
      </c>
      <c r="C292" s="112" t="s">
        <v>2993</v>
      </c>
      <c r="D292" s="113">
        <v>44329</v>
      </c>
      <c r="E292" s="113">
        <v>44332</v>
      </c>
      <c r="F292" s="112" t="s">
        <v>333</v>
      </c>
      <c r="G292" s="112" t="s">
        <v>435</v>
      </c>
      <c r="H292" s="112" t="s">
        <v>436</v>
      </c>
      <c r="I292" s="112" t="s">
        <v>336</v>
      </c>
      <c r="J292" s="112" t="s">
        <v>671</v>
      </c>
      <c r="K292" s="112" t="s">
        <v>363</v>
      </c>
      <c r="L292" s="112" t="s">
        <v>339</v>
      </c>
      <c r="M292" s="112" t="s">
        <v>340</v>
      </c>
      <c r="N292" s="112" t="s">
        <v>2996</v>
      </c>
      <c r="O292" s="112" t="s">
        <v>342</v>
      </c>
      <c r="P292" s="112" t="s">
        <v>440</v>
      </c>
      <c r="Q292" s="112" t="s">
        <v>2997</v>
      </c>
      <c r="R292" s="112">
        <v>6885.34</v>
      </c>
      <c r="S292" s="112">
        <v>11</v>
      </c>
      <c r="T292" s="112">
        <v>0</v>
      </c>
      <c r="U292" s="112">
        <v>549.78</v>
      </c>
    </row>
    <row r="293" spans="1:21">
      <c r="A293" s="20" t="str">
        <f t="shared" si="8"/>
        <v>202105</v>
      </c>
      <c r="B293" s="20" t="str">
        <f t="shared" si="9"/>
        <v>202120</v>
      </c>
      <c r="C293" s="112" t="s">
        <v>1537</v>
      </c>
      <c r="D293" s="113">
        <v>44328</v>
      </c>
      <c r="E293" s="113">
        <v>44328</v>
      </c>
      <c r="F293" s="112" t="s">
        <v>534</v>
      </c>
      <c r="G293" s="112" t="s">
        <v>3008</v>
      </c>
      <c r="H293" s="112" t="s">
        <v>3009</v>
      </c>
      <c r="I293" s="112" t="s">
        <v>384</v>
      </c>
      <c r="J293" s="112" t="s">
        <v>2821</v>
      </c>
      <c r="K293" s="112" t="s">
        <v>607</v>
      </c>
      <c r="L293" s="112" t="s">
        <v>339</v>
      </c>
      <c r="M293" s="112" t="s">
        <v>368</v>
      </c>
      <c r="N293" s="112" t="s">
        <v>793</v>
      </c>
      <c r="O293" s="112" t="s">
        <v>372</v>
      </c>
      <c r="P293" s="112" t="s">
        <v>398</v>
      </c>
      <c r="Q293" s="112" t="s">
        <v>794</v>
      </c>
      <c r="R293" s="112">
        <v>536.76</v>
      </c>
      <c r="S293" s="112">
        <v>1</v>
      </c>
      <c r="T293" s="112">
        <v>0</v>
      </c>
      <c r="U293" s="112">
        <v>139.44</v>
      </c>
    </row>
    <row r="294" spans="1:21">
      <c r="A294" s="20" t="str">
        <f t="shared" si="8"/>
        <v>202105</v>
      </c>
      <c r="B294" s="20" t="str">
        <f t="shared" si="9"/>
        <v>202120</v>
      </c>
      <c r="C294" s="112" t="s">
        <v>1537</v>
      </c>
      <c r="D294" s="113">
        <v>44328</v>
      </c>
      <c r="E294" s="113">
        <v>44328</v>
      </c>
      <c r="F294" s="112" t="s">
        <v>534</v>
      </c>
      <c r="G294" s="112" t="s">
        <v>3008</v>
      </c>
      <c r="H294" s="112" t="s">
        <v>3009</v>
      </c>
      <c r="I294" s="112" t="s">
        <v>384</v>
      </c>
      <c r="J294" s="112" t="s">
        <v>2821</v>
      </c>
      <c r="K294" s="112" t="s">
        <v>607</v>
      </c>
      <c r="L294" s="112" t="s">
        <v>339</v>
      </c>
      <c r="M294" s="112" t="s">
        <v>368</v>
      </c>
      <c r="N294" s="112" t="s">
        <v>3010</v>
      </c>
      <c r="O294" s="112" t="s">
        <v>372</v>
      </c>
      <c r="P294" s="112" t="s">
        <v>394</v>
      </c>
      <c r="Q294" s="112" t="s">
        <v>3011</v>
      </c>
      <c r="R294" s="112">
        <v>1800.68</v>
      </c>
      <c r="S294" s="112">
        <v>2</v>
      </c>
      <c r="T294" s="112">
        <v>0</v>
      </c>
      <c r="U294" s="112">
        <v>684.04</v>
      </c>
    </row>
    <row r="295" spans="1:21">
      <c r="A295" s="20" t="str">
        <f t="shared" si="8"/>
        <v>202105</v>
      </c>
      <c r="B295" s="20" t="str">
        <f t="shared" si="9"/>
        <v>202121</v>
      </c>
      <c r="C295" s="112" t="s">
        <v>1512</v>
      </c>
      <c r="D295" s="113">
        <v>44337</v>
      </c>
      <c r="E295" s="113">
        <v>44341</v>
      </c>
      <c r="F295" s="112" t="s">
        <v>333</v>
      </c>
      <c r="G295" s="112" t="s">
        <v>1128</v>
      </c>
      <c r="H295" s="112" t="s">
        <v>1129</v>
      </c>
      <c r="I295" s="112" t="s">
        <v>336</v>
      </c>
      <c r="J295" s="112" t="s">
        <v>807</v>
      </c>
      <c r="K295" s="112" t="s">
        <v>367</v>
      </c>
      <c r="L295" s="112" t="s">
        <v>339</v>
      </c>
      <c r="M295" s="112" t="s">
        <v>368</v>
      </c>
      <c r="N295" s="112" t="s">
        <v>2790</v>
      </c>
      <c r="O295" s="112" t="s">
        <v>377</v>
      </c>
      <c r="P295" s="112" t="s">
        <v>431</v>
      </c>
      <c r="Q295" s="112" t="s">
        <v>2791</v>
      </c>
      <c r="R295" s="112">
        <v>468.16000000000008</v>
      </c>
      <c r="S295" s="112">
        <v>2</v>
      </c>
      <c r="T295" s="112">
        <v>0</v>
      </c>
      <c r="U295" s="112">
        <v>135.51999999999998</v>
      </c>
    </row>
    <row r="296" spans="1:21">
      <c r="A296" s="20" t="str">
        <f t="shared" si="8"/>
        <v>202107</v>
      </c>
      <c r="B296" s="20" t="str">
        <f t="shared" si="9"/>
        <v>202127</v>
      </c>
      <c r="C296" s="112" t="s">
        <v>3019</v>
      </c>
      <c r="D296" s="113">
        <v>44378</v>
      </c>
      <c r="E296" s="113">
        <v>44381</v>
      </c>
      <c r="F296" s="112" t="s">
        <v>333</v>
      </c>
      <c r="G296" s="112" t="s">
        <v>3020</v>
      </c>
      <c r="H296" s="112" t="s">
        <v>3021</v>
      </c>
      <c r="I296" s="112" t="s">
        <v>384</v>
      </c>
      <c r="J296" s="112" t="s">
        <v>2128</v>
      </c>
      <c r="K296" s="112" t="s">
        <v>338</v>
      </c>
      <c r="L296" s="112" t="s">
        <v>339</v>
      </c>
      <c r="M296" s="112" t="s">
        <v>340</v>
      </c>
      <c r="N296" s="112" t="s">
        <v>1130</v>
      </c>
      <c r="O296" s="112" t="s">
        <v>342</v>
      </c>
      <c r="P296" s="112" t="s">
        <v>357</v>
      </c>
      <c r="Q296" s="112" t="s">
        <v>1131</v>
      </c>
      <c r="R296" s="112">
        <v>61.740000000000009</v>
      </c>
      <c r="S296" s="112">
        <v>3</v>
      </c>
      <c r="T296" s="112">
        <v>0.4</v>
      </c>
      <c r="U296" s="112">
        <v>-6.3000000000000114</v>
      </c>
    </row>
    <row r="297" spans="1:21">
      <c r="A297" s="20" t="str">
        <f t="shared" si="8"/>
        <v>202103</v>
      </c>
      <c r="B297" s="20" t="str">
        <f t="shared" si="9"/>
        <v>202113</v>
      </c>
      <c r="C297" s="112" t="s">
        <v>3024</v>
      </c>
      <c r="D297" s="113">
        <v>44281</v>
      </c>
      <c r="E297" s="113">
        <v>44285</v>
      </c>
      <c r="F297" s="112" t="s">
        <v>346</v>
      </c>
      <c r="G297" s="112" t="s">
        <v>1233</v>
      </c>
      <c r="H297" s="112" t="s">
        <v>1234</v>
      </c>
      <c r="I297" s="112" t="s">
        <v>384</v>
      </c>
      <c r="J297" s="112" t="s">
        <v>540</v>
      </c>
      <c r="K297" s="112" t="s">
        <v>397</v>
      </c>
      <c r="L297" s="112" t="s">
        <v>339</v>
      </c>
      <c r="M297" s="112" t="s">
        <v>340</v>
      </c>
      <c r="N297" s="112" t="s">
        <v>2219</v>
      </c>
      <c r="O297" s="112" t="s">
        <v>342</v>
      </c>
      <c r="P297" s="112" t="s">
        <v>354</v>
      </c>
      <c r="Q297" s="112" t="s">
        <v>2220</v>
      </c>
      <c r="R297" s="112">
        <v>99.82</v>
      </c>
      <c r="S297" s="112">
        <v>1</v>
      </c>
      <c r="T297" s="112">
        <v>0</v>
      </c>
      <c r="U297" s="112">
        <v>5.88</v>
      </c>
    </row>
    <row r="298" spans="1:21">
      <c r="A298" s="20" t="str">
        <f t="shared" si="8"/>
        <v>202103</v>
      </c>
      <c r="B298" s="20" t="str">
        <f t="shared" si="9"/>
        <v>202113</v>
      </c>
      <c r="C298" s="112" t="s">
        <v>3024</v>
      </c>
      <c r="D298" s="113">
        <v>44281</v>
      </c>
      <c r="E298" s="113">
        <v>44285</v>
      </c>
      <c r="F298" s="112" t="s">
        <v>346</v>
      </c>
      <c r="G298" s="112" t="s">
        <v>1233</v>
      </c>
      <c r="H298" s="112" t="s">
        <v>1234</v>
      </c>
      <c r="I298" s="112" t="s">
        <v>384</v>
      </c>
      <c r="J298" s="112" t="s">
        <v>540</v>
      </c>
      <c r="K298" s="112" t="s">
        <v>397</v>
      </c>
      <c r="L298" s="112" t="s">
        <v>339</v>
      </c>
      <c r="M298" s="112" t="s">
        <v>340</v>
      </c>
      <c r="N298" s="112" t="s">
        <v>1105</v>
      </c>
      <c r="O298" s="112" t="s">
        <v>377</v>
      </c>
      <c r="P298" s="112" t="s">
        <v>425</v>
      </c>
      <c r="Q298" s="112" t="s">
        <v>1106</v>
      </c>
      <c r="R298" s="112">
        <v>6302.24</v>
      </c>
      <c r="S298" s="112">
        <v>8</v>
      </c>
      <c r="T298" s="112">
        <v>0</v>
      </c>
      <c r="U298" s="112">
        <v>756</v>
      </c>
    </row>
    <row r="299" spans="1:21">
      <c r="A299" s="20" t="str">
        <f t="shared" si="8"/>
        <v>202103</v>
      </c>
      <c r="B299" s="20" t="str">
        <f t="shared" si="9"/>
        <v>202113</v>
      </c>
      <c r="C299" s="112" t="s">
        <v>3024</v>
      </c>
      <c r="D299" s="113">
        <v>44281</v>
      </c>
      <c r="E299" s="113">
        <v>44285</v>
      </c>
      <c r="F299" s="112" t="s">
        <v>346</v>
      </c>
      <c r="G299" s="112" t="s">
        <v>1233</v>
      </c>
      <c r="H299" s="112" t="s">
        <v>1234</v>
      </c>
      <c r="I299" s="112" t="s">
        <v>384</v>
      </c>
      <c r="J299" s="112" t="s">
        <v>540</v>
      </c>
      <c r="K299" s="112" t="s">
        <v>397</v>
      </c>
      <c r="L299" s="112" t="s">
        <v>339</v>
      </c>
      <c r="M299" s="112" t="s">
        <v>340</v>
      </c>
      <c r="N299" s="112" t="s">
        <v>699</v>
      </c>
      <c r="O299" s="112" t="s">
        <v>342</v>
      </c>
      <c r="P299" s="112" t="s">
        <v>407</v>
      </c>
      <c r="Q299" s="112" t="s">
        <v>700</v>
      </c>
      <c r="R299" s="112">
        <v>416.64</v>
      </c>
      <c r="S299" s="112">
        <v>8</v>
      </c>
      <c r="T299" s="112">
        <v>0</v>
      </c>
      <c r="U299" s="112">
        <v>44.800000000000004</v>
      </c>
    </row>
    <row r="300" spans="1:21">
      <c r="A300" s="20" t="str">
        <f t="shared" si="8"/>
        <v>202103</v>
      </c>
      <c r="B300" s="20" t="str">
        <f t="shared" si="9"/>
        <v>202113</v>
      </c>
      <c r="C300" s="112" t="s">
        <v>3024</v>
      </c>
      <c r="D300" s="113">
        <v>44281</v>
      </c>
      <c r="E300" s="113">
        <v>44285</v>
      </c>
      <c r="F300" s="112" t="s">
        <v>346</v>
      </c>
      <c r="G300" s="112" t="s">
        <v>1233</v>
      </c>
      <c r="H300" s="112" t="s">
        <v>1234</v>
      </c>
      <c r="I300" s="112" t="s">
        <v>384</v>
      </c>
      <c r="J300" s="112" t="s">
        <v>540</v>
      </c>
      <c r="K300" s="112" t="s">
        <v>397</v>
      </c>
      <c r="L300" s="112" t="s">
        <v>339</v>
      </c>
      <c r="M300" s="112" t="s">
        <v>340</v>
      </c>
      <c r="N300" s="112" t="s">
        <v>3025</v>
      </c>
      <c r="O300" s="112" t="s">
        <v>377</v>
      </c>
      <c r="P300" s="112" t="s">
        <v>378</v>
      </c>
      <c r="Q300" s="112" t="s">
        <v>3026</v>
      </c>
      <c r="R300" s="112">
        <v>10666.599999999999</v>
      </c>
      <c r="S300" s="112">
        <v>5</v>
      </c>
      <c r="T300" s="112">
        <v>0</v>
      </c>
      <c r="U300" s="112">
        <v>4692.8</v>
      </c>
    </row>
    <row r="301" spans="1:21">
      <c r="A301" s="20" t="str">
        <f t="shared" si="8"/>
        <v>202103</v>
      </c>
      <c r="B301" s="20" t="str">
        <f t="shared" si="9"/>
        <v>202113</v>
      </c>
      <c r="C301" s="112" t="s">
        <v>3024</v>
      </c>
      <c r="D301" s="113">
        <v>44281</v>
      </c>
      <c r="E301" s="113">
        <v>44285</v>
      </c>
      <c r="F301" s="112" t="s">
        <v>346</v>
      </c>
      <c r="G301" s="112" t="s">
        <v>1233</v>
      </c>
      <c r="H301" s="112" t="s">
        <v>1234</v>
      </c>
      <c r="I301" s="112" t="s">
        <v>384</v>
      </c>
      <c r="J301" s="112" t="s">
        <v>540</v>
      </c>
      <c r="K301" s="112" t="s">
        <v>397</v>
      </c>
      <c r="L301" s="112" t="s">
        <v>339</v>
      </c>
      <c r="M301" s="112" t="s">
        <v>340</v>
      </c>
      <c r="N301" s="112" t="s">
        <v>1907</v>
      </c>
      <c r="O301" s="112" t="s">
        <v>342</v>
      </c>
      <c r="P301" s="112" t="s">
        <v>381</v>
      </c>
      <c r="Q301" s="112" t="s">
        <v>1908</v>
      </c>
      <c r="R301" s="112">
        <v>327.59999999999997</v>
      </c>
      <c r="S301" s="112">
        <v>5</v>
      </c>
      <c r="T301" s="112">
        <v>0</v>
      </c>
      <c r="U301" s="112">
        <v>2.8000000000000003</v>
      </c>
    </row>
    <row r="302" spans="1:21">
      <c r="A302" s="20" t="str">
        <f t="shared" si="8"/>
        <v>202106</v>
      </c>
      <c r="B302" s="20" t="str">
        <f t="shared" si="9"/>
        <v>202125</v>
      </c>
      <c r="C302" s="112" t="s">
        <v>2016</v>
      </c>
      <c r="D302" s="113">
        <v>44360</v>
      </c>
      <c r="E302" s="113">
        <v>44366</v>
      </c>
      <c r="F302" s="112" t="s">
        <v>346</v>
      </c>
      <c r="G302" s="112" t="s">
        <v>2294</v>
      </c>
      <c r="H302" s="112" t="s">
        <v>2295</v>
      </c>
      <c r="I302" s="112" t="s">
        <v>349</v>
      </c>
      <c r="J302" s="112" t="s">
        <v>478</v>
      </c>
      <c r="K302" s="112" t="s">
        <v>460</v>
      </c>
      <c r="L302" s="112" t="s">
        <v>339</v>
      </c>
      <c r="M302" s="112" t="s">
        <v>340</v>
      </c>
      <c r="N302" s="112" t="s">
        <v>1994</v>
      </c>
      <c r="O302" s="112" t="s">
        <v>342</v>
      </c>
      <c r="P302" s="112" t="s">
        <v>369</v>
      </c>
      <c r="Q302" s="112" t="s">
        <v>1995</v>
      </c>
      <c r="R302" s="112">
        <v>649.04000000000008</v>
      </c>
      <c r="S302" s="112">
        <v>2</v>
      </c>
      <c r="T302" s="112">
        <v>0</v>
      </c>
      <c r="U302" s="112">
        <v>71.12</v>
      </c>
    </row>
    <row r="303" spans="1:21">
      <c r="A303" s="20" t="str">
        <f t="shared" si="8"/>
        <v>202106</v>
      </c>
      <c r="B303" s="20" t="str">
        <f t="shared" si="9"/>
        <v>202125</v>
      </c>
      <c r="C303" s="112" t="s">
        <v>2016</v>
      </c>
      <c r="D303" s="113">
        <v>44360</v>
      </c>
      <c r="E303" s="113">
        <v>44366</v>
      </c>
      <c r="F303" s="112" t="s">
        <v>346</v>
      </c>
      <c r="G303" s="112" t="s">
        <v>2294</v>
      </c>
      <c r="H303" s="112" t="s">
        <v>2295</v>
      </c>
      <c r="I303" s="112" t="s">
        <v>349</v>
      </c>
      <c r="J303" s="112" t="s">
        <v>478</v>
      </c>
      <c r="K303" s="112" t="s">
        <v>460</v>
      </c>
      <c r="L303" s="112" t="s">
        <v>339</v>
      </c>
      <c r="M303" s="112" t="s">
        <v>340</v>
      </c>
      <c r="N303" s="112" t="s">
        <v>2689</v>
      </c>
      <c r="O303" s="112" t="s">
        <v>372</v>
      </c>
      <c r="P303" s="112" t="s">
        <v>398</v>
      </c>
      <c r="Q303" s="112" t="s">
        <v>2690</v>
      </c>
      <c r="R303" s="112">
        <v>3269.2799999999993</v>
      </c>
      <c r="S303" s="112">
        <v>7</v>
      </c>
      <c r="T303" s="112">
        <v>0</v>
      </c>
      <c r="U303" s="112">
        <v>1274.98</v>
      </c>
    </row>
    <row r="304" spans="1:21">
      <c r="A304" s="20" t="str">
        <f t="shared" si="8"/>
        <v>202104</v>
      </c>
      <c r="B304" s="20" t="str">
        <f t="shared" si="9"/>
        <v>202114</v>
      </c>
      <c r="C304" s="112" t="s">
        <v>3029</v>
      </c>
      <c r="D304" s="113">
        <v>44289</v>
      </c>
      <c r="E304" s="113">
        <v>44293</v>
      </c>
      <c r="F304" s="112" t="s">
        <v>346</v>
      </c>
      <c r="G304" s="112" t="s">
        <v>1128</v>
      </c>
      <c r="H304" s="112" t="s">
        <v>1129</v>
      </c>
      <c r="I304" s="112" t="s">
        <v>336</v>
      </c>
      <c r="J304" s="112" t="s">
        <v>2610</v>
      </c>
      <c r="K304" s="112" t="s">
        <v>338</v>
      </c>
      <c r="L304" s="112" t="s">
        <v>339</v>
      </c>
      <c r="M304" s="112" t="s">
        <v>340</v>
      </c>
      <c r="N304" s="112" t="s">
        <v>415</v>
      </c>
      <c r="O304" s="112" t="s">
        <v>342</v>
      </c>
      <c r="P304" s="112" t="s">
        <v>343</v>
      </c>
      <c r="Q304" s="112" t="s">
        <v>416</v>
      </c>
      <c r="R304" s="112">
        <v>461.91600000000005</v>
      </c>
      <c r="S304" s="112">
        <v>9</v>
      </c>
      <c r="T304" s="112">
        <v>0.4</v>
      </c>
      <c r="U304" s="112">
        <v>-92.484000000000037</v>
      </c>
    </row>
    <row r="305" spans="1:21">
      <c r="A305" s="20" t="str">
        <f t="shared" si="8"/>
        <v>202103</v>
      </c>
      <c r="B305" s="20" t="str">
        <f t="shared" si="9"/>
        <v>202113</v>
      </c>
      <c r="C305" s="112" t="s">
        <v>3043</v>
      </c>
      <c r="D305" s="113">
        <v>44276</v>
      </c>
      <c r="E305" s="113">
        <v>44282</v>
      </c>
      <c r="F305" s="112" t="s">
        <v>346</v>
      </c>
      <c r="G305" s="112" t="s">
        <v>3044</v>
      </c>
      <c r="H305" s="112" t="s">
        <v>3045</v>
      </c>
      <c r="I305" s="112" t="s">
        <v>336</v>
      </c>
      <c r="J305" s="112" t="s">
        <v>3046</v>
      </c>
      <c r="K305" s="112" t="s">
        <v>367</v>
      </c>
      <c r="L305" s="112" t="s">
        <v>339</v>
      </c>
      <c r="M305" s="112" t="s">
        <v>368</v>
      </c>
      <c r="N305" s="112" t="s">
        <v>2462</v>
      </c>
      <c r="O305" s="112" t="s">
        <v>342</v>
      </c>
      <c r="P305" s="112" t="s">
        <v>357</v>
      </c>
      <c r="Q305" s="112" t="s">
        <v>2463</v>
      </c>
      <c r="R305" s="112">
        <v>1841.2800000000002</v>
      </c>
      <c r="S305" s="112">
        <v>8</v>
      </c>
      <c r="T305" s="112">
        <v>0</v>
      </c>
      <c r="U305" s="112">
        <v>109.75999999999999</v>
      </c>
    </row>
    <row r="306" spans="1:21">
      <c r="A306" s="20" t="str">
        <f t="shared" si="8"/>
        <v>202103</v>
      </c>
      <c r="B306" s="20" t="str">
        <f t="shared" si="9"/>
        <v>202113</v>
      </c>
      <c r="C306" s="112" t="s">
        <v>3043</v>
      </c>
      <c r="D306" s="113">
        <v>44276</v>
      </c>
      <c r="E306" s="113">
        <v>44282</v>
      </c>
      <c r="F306" s="112" t="s">
        <v>346</v>
      </c>
      <c r="G306" s="112" t="s">
        <v>3044</v>
      </c>
      <c r="H306" s="112" t="s">
        <v>3045</v>
      </c>
      <c r="I306" s="112" t="s">
        <v>336</v>
      </c>
      <c r="J306" s="112" t="s">
        <v>3046</v>
      </c>
      <c r="K306" s="112" t="s">
        <v>367</v>
      </c>
      <c r="L306" s="112" t="s">
        <v>339</v>
      </c>
      <c r="M306" s="112" t="s">
        <v>368</v>
      </c>
      <c r="N306" s="112" t="s">
        <v>2381</v>
      </c>
      <c r="O306" s="112" t="s">
        <v>377</v>
      </c>
      <c r="P306" s="112" t="s">
        <v>431</v>
      </c>
      <c r="Q306" s="112" t="s">
        <v>2382</v>
      </c>
      <c r="R306" s="112">
        <v>242.20000000000002</v>
      </c>
      <c r="S306" s="112">
        <v>1</v>
      </c>
      <c r="T306" s="112">
        <v>0</v>
      </c>
      <c r="U306" s="112">
        <v>9.66</v>
      </c>
    </row>
    <row r="307" spans="1:21">
      <c r="A307" s="20" t="str">
        <f t="shared" si="8"/>
        <v>202103</v>
      </c>
      <c r="B307" s="20" t="str">
        <f t="shared" si="9"/>
        <v>202113</v>
      </c>
      <c r="C307" s="112" t="s">
        <v>3043</v>
      </c>
      <c r="D307" s="113">
        <v>44276</v>
      </c>
      <c r="E307" s="113">
        <v>44282</v>
      </c>
      <c r="F307" s="112" t="s">
        <v>346</v>
      </c>
      <c r="G307" s="112" t="s">
        <v>3044</v>
      </c>
      <c r="H307" s="112" t="s">
        <v>3045</v>
      </c>
      <c r="I307" s="112" t="s">
        <v>336</v>
      </c>
      <c r="J307" s="112" t="s">
        <v>3046</v>
      </c>
      <c r="K307" s="112" t="s">
        <v>367</v>
      </c>
      <c r="L307" s="112" t="s">
        <v>339</v>
      </c>
      <c r="M307" s="112" t="s">
        <v>368</v>
      </c>
      <c r="N307" s="112" t="s">
        <v>3047</v>
      </c>
      <c r="O307" s="112" t="s">
        <v>372</v>
      </c>
      <c r="P307" s="112" t="s">
        <v>373</v>
      </c>
      <c r="Q307" s="112" t="s">
        <v>3048</v>
      </c>
      <c r="R307" s="112">
        <v>1467.48</v>
      </c>
      <c r="S307" s="112">
        <v>6</v>
      </c>
      <c r="T307" s="112">
        <v>0</v>
      </c>
      <c r="U307" s="112">
        <v>43.68</v>
      </c>
    </row>
    <row r="308" spans="1:21">
      <c r="A308" s="20" t="str">
        <f t="shared" si="8"/>
        <v>202103</v>
      </c>
      <c r="B308" s="20" t="str">
        <f t="shared" si="9"/>
        <v>202113</v>
      </c>
      <c r="C308" s="112" t="s">
        <v>3043</v>
      </c>
      <c r="D308" s="113">
        <v>44276</v>
      </c>
      <c r="E308" s="113">
        <v>44282</v>
      </c>
      <c r="F308" s="112" t="s">
        <v>346</v>
      </c>
      <c r="G308" s="112" t="s">
        <v>3044</v>
      </c>
      <c r="H308" s="112" t="s">
        <v>3045</v>
      </c>
      <c r="I308" s="112" t="s">
        <v>336</v>
      </c>
      <c r="J308" s="112" t="s">
        <v>3046</v>
      </c>
      <c r="K308" s="112" t="s">
        <v>367</v>
      </c>
      <c r="L308" s="112" t="s">
        <v>339</v>
      </c>
      <c r="M308" s="112" t="s">
        <v>368</v>
      </c>
      <c r="N308" s="112" t="s">
        <v>454</v>
      </c>
      <c r="O308" s="112" t="s">
        <v>342</v>
      </c>
      <c r="P308" s="112" t="s">
        <v>455</v>
      </c>
      <c r="Q308" s="112" t="s">
        <v>456</v>
      </c>
      <c r="R308" s="112">
        <v>200.256</v>
      </c>
      <c r="S308" s="112">
        <v>1</v>
      </c>
      <c r="T308" s="112">
        <v>0.2</v>
      </c>
      <c r="U308" s="112">
        <v>-17.584000000000003</v>
      </c>
    </row>
    <row r="309" spans="1:21">
      <c r="A309" s="20" t="str">
        <f t="shared" si="8"/>
        <v>202106</v>
      </c>
      <c r="B309" s="20" t="str">
        <f t="shared" si="9"/>
        <v>202123</v>
      </c>
      <c r="C309" s="112" t="s">
        <v>1502</v>
      </c>
      <c r="D309" s="113">
        <v>44351</v>
      </c>
      <c r="E309" s="113">
        <v>44358</v>
      </c>
      <c r="F309" s="112" t="s">
        <v>346</v>
      </c>
      <c r="G309" s="112" t="s">
        <v>1026</v>
      </c>
      <c r="H309" s="112" t="s">
        <v>1027</v>
      </c>
      <c r="I309" s="112" t="s">
        <v>384</v>
      </c>
      <c r="J309" s="112" t="s">
        <v>3083</v>
      </c>
      <c r="K309" s="112" t="s">
        <v>823</v>
      </c>
      <c r="L309" s="112" t="s">
        <v>339</v>
      </c>
      <c r="M309" s="112" t="s">
        <v>439</v>
      </c>
      <c r="N309" s="112" t="s">
        <v>3084</v>
      </c>
      <c r="O309" s="112" t="s">
        <v>372</v>
      </c>
      <c r="P309" s="112" t="s">
        <v>394</v>
      </c>
      <c r="Q309" s="112" t="s">
        <v>3085</v>
      </c>
      <c r="R309" s="112">
        <v>1665.2159999999997</v>
      </c>
      <c r="S309" s="112">
        <v>4</v>
      </c>
      <c r="T309" s="112">
        <v>0.4</v>
      </c>
      <c r="U309" s="112">
        <v>-111.10400000000004</v>
      </c>
    </row>
    <row r="310" spans="1:21">
      <c r="A310" s="20" t="str">
        <f t="shared" si="8"/>
        <v>202106</v>
      </c>
      <c r="B310" s="20" t="str">
        <f t="shared" si="9"/>
        <v>202123</v>
      </c>
      <c r="C310" s="112" t="s">
        <v>1502</v>
      </c>
      <c r="D310" s="113">
        <v>44351</v>
      </c>
      <c r="E310" s="113">
        <v>44358</v>
      </c>
      <c r="F310" s="112" t="s">
        <v>346</v>
      </c>
      <c r="G310" s="112" t="s">
        <v>1026</v>
      </c>
      <c r="H310" s="112" t="s">
        <v>1027</v>
      </c>
      <c r="I310" s="112" t="s">
        <v>384</v>
      </c>
      <c r="J310" s="112" t="s">
        <v>3083</v>
      </c>
      <c r="K310" s="112" t="s">
        <v>823</v>
      </c>
      <c r="L310" s="112" t="s">
        <v>339</v>
      </c>
      <c r="M310" s="112" t="s">
        <v>439</v>
      </c>
      <c r="N310" s="112" t="s">
        <v>1313</v>
      </c>
      <c r="O310" s="112" t="s">
        <v>377</v>
      </c>
      <c r="P310" s="112" t="s">
        <v>431</v>
      </c>
      <c r="Q310" s="112" t="s">
        <v>1314</v>
      </c>
      <c r="R310" s="112">
        <v>449.81999999999994</v>
      </c>
      <c r="S310" s="112">
        <v>3</v>
      </c>
      <c r="T310" s="112">
        <v>0.4</v>
      </c>
      <c r="U310" s="112">
        <v>-172.62</v>
      </c>
    </row>
    <row r="311" spans="1:21">
      <c r="A311" s="20" t="str">
        <f t="shared" si="8"/>
        <v>202106</v>
      </c>
      <c r="B311" s="20" t="str">
        <f t="shared" si="9"/>
        <v>202123</v>
      </c>
      <c r="C311" s="112" t="s">
        <v>1502</v>
      </c>
      <c r="D311" s="113">
        <v>44351</v>
      </c>
      <c r="E311" s="113">
        <v>44358</v>
      </c>
      <c r="F311" s="112" t="s">
        <v>346</v>
      </c>
      <c r="G311" s="112" t="s">
        <v>1026</v>
      </c>
      <c r="H311" s="112" t="s">
        <v>1027</v>
      </c>
      <c r="I311" s="112" t="s">
        <v>384</v>
      </c>
      <c r="J311" s="112" t="s">
        <v>3083</v>
      </c>
      <c r="K311" s="112" t="s">
        <v>823</v>
      </c>
      <c r="L311" s="112" t="s">
        <v>339</v>
      </c>
      <c r="M311" s="112" t="s">
        <v>439</v>
      </c>
      <c r="N311" s="112" t="s">
        <v>2533</v>
      </c>
      <c r="O311" s="112" t="s">
        <v>342</v>
      </c>
      <c r="P311" s="112" t="s">
        <v>354</v>
      </c>
      <c r="Q311" s="112" t="s">
        <v>2534</v>
      </c>
      <c r="R311" s="112">
        <v>92.399999999999991</v>
      </c>
      <c r="S311" s="112">
        <v>1</v>
      </c>
      <c r="T311" s="112">
        <v>0</v>
      </c>
      <c r="U311" s="112">
        <v>26.74</v>
      </c>
    </row>
    <row r="312" spans="1:21">
      <c r="A312" s="20" t="str">
        <f t="shared" si="8"/>
        <v>202106</v>
      </c>
      <c r="B312" s="20" t="str">
        <f t="shared" si="9"/>
        <v>202123</v>
      </c>
      <c r="C312" s="112" t="s">
        <v>1502</v>
      </c>
      <c r="D312" s="113">
        <v>44351</v>
      </c>
      <c r="E312" s="113">
        <v>44358</v>
      </c>
      <c r="F312" s="112" t="s">
        <v>346</v>
      </c>
      <c r="G312" s="112" t="s">
        <v>1026</v>
      </c>
      <c r="H312" s="112" t="s">
        <v>1027</v>
      </c>
      <c r="I312" s="112" t="s">
        <v>384</v>
      </c>
      <c r="J312" s="112" t="s">
        <v>3083</v>
      </c>
      <c r="K312" s="112" t="s">
        <v>823</v>
      </c>
      <c r="L312" s="112" t="s">
        <v>339</v>
      </c>
      <c r="M312" s="112" t="s">
        <v>439</v>
      </c>
      <c r="N312" s="112" t="s">
        <v>2575</v>
      </c>
      <c r="O312" s="112" t="s">
        <v>342</v>
      </c>
      <c r="P312" s="112" t="s">
        <v>380</v>
      </c>
      <c r="Q312" s="112" t="s">
        <v>2576</v>
      </c>
      <c r="R312" s="112">
        <v>286.85999999999996</v>
      </c>
      <c r="S312" s="112">
        <v>3</v>
      </c>
      <c r="T312" s="112">
        <v>0</v>
      </c>
      <c r="U312" s="112">
        <v>25.619999999999997</v>
      </c>
    </row>
    <row r="313" spans="1:21">
      <c r="A313" s="20" t="str">
        <f t="shared" si="8"/>
        <v>202105</v>
      </c>
      <c r="B313" s="20" t="str">
        <f t="shared" si="9"/>
        <v>202122</v>
      </c>
      <c r="C313" s="112" t="s">
        <v>2473</v>
      </c>
      <c r="D313" s="113">
        <v>44341</v>
      </c>
      <c r="E313" s="113">
        <v>44345</v>
      </c>
      <c r="F313" s="112" t="s">
        <v>346</v>
      </c>
      <c r="G313" s="112" t="s">
        <v>3088</v>
      </c>
      <c r="H313" s="112" t="s">
        <v>3089</v>
      </c>
      <c r="I313" s="112" t="s">
        <v>349</v>
      </c>
      <c r="J313" s="112" t="s">
        <v>3090</v>
      </c>
      <c r="K313" s="112" t="s">
        <v>510</v>
      </c>
      <c r="L313" s="112" t="s">
        <v>339</v>
      </c>
      <c r="M313" s="112" t="s">
        <v>368</v>
      </c>
      <c r="N313" s="112" t="s">
        <v>1097</v>
      </c>
      <c r="O313" s="112" t="s">
        <v>342</v>
      </c>
      <c r="P313" s="112" t="s">
        <v>369</v>
      </c>
      <c r="Q313" s="112" t="s">
        <v>1098</v>
      </c>
      <c r="R313" s="112">
        <v>1732.5839999999998</v>
      </c>
      <c r="S313" s="112">
        <v>2</v>
      </c>
      <c r="T313" s="112">
        <v>0.4</v>
      </c>
      <c r="U313" s="112">
        <v>-808.69600000000014</v>
      </c>
    </row>
    <row r="314" spans="1:21">
      <c r="A314" s="20" t="str">
        <f t="shared" si="8"/>
        <v>202105</v>
      </c>
      <c r="B314" s="20" t="str">
        <f t="shared" si="9"/>
        <v>202122</v>
      </c>
      <c r="C314" s="112" t="s">
        <v>2439</v>
      </c>
      <c r="D314" s="113">
        <v>44342</v>
      </c>
      <c r="E314" s="113">
        <v>44346</v>
      </c>
      <c r="F314" s="112" t="s">
        <v>346</v>
      </c>
      <c r="G314" s="112" t="s">
        <v>1402</v>
      </c>
      <c r="H314" s="112" t="s">
        <v>1403</v>
      </c>
      <c r="I314" s="112" t="s">
        <v>349</v>
      </c>
      <c r="J314" s="112" t="s">
        <v>500</v>
      </c>
      <c r="K314" s="112" t="s">
        <v>501</v>
      </c>
      <c r="L314" s="112" t="s">
        <v>339</v>
      </c>
      <c r="M314" s="112" t="s">
        <v>392</v>
      </c>
      <c r="N314" s="112" t="s">
        <v>1424</v>
      </c>
      <c r="O314" s="112" t="s">
        <v>342</v>
      </c>
      <c r="P314" s="112" t="s">
        <v>440</v>
      </c>
      <c r="Q314" s="112" t="s">
        <v>1425</v>
      </c>
      <c r="R314" s="112">
        <v>3481.66</v>
      </c>
      <c r="S314" s="112">
        <v>13</v>
      </c>
      <c r="T314" s="112">
        <v>0</v>
      </c>
      <c r="U314" s="112">
        <v>798.9799999999999</v>
      </c>
    </row>
    <row r="315" spans="1:21">
      <c r="A315" s="20" t="str">
        <f t="shared" si="8"/>
        <v>202105</v>
      </c>
      <c r="B315" s="20" t="str">
        <f t="shared" si="9"/>
        <v>202120</v>
      </c>
      <c r="C315" s="112" t="s">
        <v>3091</v>
      </c>
      <c r="D315" s="113">
        <v>44328</v>
      </c>
      <c r="E315" s="113">
        <v>44332</v>
      </c>
      <c r="F315" s="112" t="s">
        <v>346</v>
      </c>
      <c r="G315" s="112" t="s">
        <v>2769</v>
      </c>
      <c r="H315" s="112" t="s">
        <v>2770</v>
      </c>
      <c r="I315" s="112" t="s">
        <v>349</v>
      </c>
      <c r="J315" s="112" t="s">
        <v>500</v>
      </c>
      <c r="K315" s="112" t="s">
        <v>501</v>
      </c>
      <c r="L315" s="112" t="s">
        <v>339</v>
      </c>
      <c r="M315" s="112" t="s">
        <v>392</v>
      </c>
      <c r="N315" s="112" t="s">
        <v>1262</v>
      </c>
      <c r="O315" s="112" t="s">
        <v>342</v>
      </c>
      <c r="P315" s="112" t="s">
        <v>381</v>
      </c>
      <c r="Q315" s="112" t="s">
        <v>1263</v>
      </c>
      <c r="R315" s="112">
        <v>89.375999999999991</v>
      </c>
      <c r="S315" s="112">
        <v>2</v>
      </c>
      <c r="T315" s="112">
        <v>0.4</v>
      </c>
      <c r="U315" s="112">
        <v>-53.703999999999994</v>
      </c>
    </row>
    <row r="316" spans="1:21">
      <c r="A316" s="20" t="str">
        <f t="shared" si="8"/>
        <v>202105</v>
      </c>
      <c r="B316" s="20" t="str">
        <f t="shared" si="9"/>
        <v>202120</v>
      </c>
      <c r="C316" s="112" t="s">
        <v>3091</v>
      </c>
      <c r="D316" s="113">
        <v>44328</v>
      </c>
      <c r="E316" s="113">
        <v>44332</v>
      </c>
      <c r="F316" s="112" t="s">
        <v>346</v>
      </c>
      <c r="G316" s="112" t="s">
        <v>2769</v>
      </c>
      <c r="H316" s="112" t="s">
        <v>2770</v>
      </c>
      <c r="I316" s="112" t="s">
        <v>349</v>
      </c>
      <c r="J316" s="112" t="s">
        <v>500</v>
      </c>
      <c r="K316" s="112" t="s">
        <v>501</v>
      </c>
      <c r="L316" s="112" t="s">
        <v>339</v>
      </c>
      <c r="M316" s="112" t="s">
        <v>392</v>
      </c>
      <c r="N316" s="112" t="s">
        <v>2692</v>
      </c>
      <c r="O316" s="112" t="s">
        <v>372</v>
      </c>
      <c r="P316" s="112" t="s">
        <v>373</v>
      </c>
      <c r="Q316" s="112" t="s">
        <v>2693</v>
      </c>
      <c r="R316" s="112">
        <v>688.71600000000001</v>
      </c>
      <c r="S316" s="112">
        <v>3</v>
      </c>
      <c r="T316" s="112">
        <v>0.4</v>
      </c>
      <c r="U316" s="112">
        <v>-57.624000000000024</v>
      </c>
    </row>
    <row r="317" spans="1:21">
      <c r="A317" s="20" t="str">
        <f t="shared" si="8"/>
        <v>202105</v>
      </c>
      <c r="B317" s="20" t="str">
        <f t="shared" si="9"/>
        <v>202120</v>
      </c>
      <c r="C317" s="112" t="s">
        <v>3091</v>
      </c>
      <c r="D317" s="113">
        <v>44328</v>
      </c>
      <c r="E317" s="113">
        <v>44332</v>
      </c>
      <c r="F317" s="112" t="s">
        <v>346</v>
      </c>
      <c r="G317" s="112" t="s">
        <v>2769</v>
      </c>
      <c r="H317" s="112" t="s">
        <v>2770</v>
      </c>
      <c r="I317" s="112" t="s">
        <v>349</v>
      </c>
      <c r="J317" s="112" t="s">
        <v>500</v>
      </c>
      <c r="K317" s="112" t="s">
        <v>501</v>
      </c>
      <c r="L317" s="112" t="s">
        <v>339</v>
      </c>
      <c r="M317" s="112" t="s">
        <v>392</v>
      </c>
      <c r="N317" s="112" t="s">
        <v>3092</v>
      </c>
      <c r="O317" s="112" t="s">
        <v>342</v>
      </c>
      <c r="P317" s="112" t="s">
        <v>357</v>
      </c>
      <c r="Q317" s="112" t="s">
        <v>3093</v>
      </c>
      <c r="R317" s="112">
        <v>172.53600000000003</v>
      </c>
      <c r="S317" s="112">
        <v>2</v>
      </c>
      <c r="T317" s="112">
        <v>0.4</v>
      </c>
      <c r="U317" s="112">
        <v>-63.504000000000026</v>
      </c>
    </row>
    <row r="318" spans="1:21">
      <c r="A318" s="20" t="str">
        <f t="shared" si="8"/>
        <v>202102</v>
      </c>
      <c r="B318" s="20" t="str">
        <f t="shared" si="9"/>
        <v>202107</v>
      </c>
      <c r="C318" s="112" t="s">
        <v>2638</v>
      </c>
      <c r="D318" s="113">
        <v>44238</v>
      </c>
      <c r="E318" s="113">
        <v>44240</v>
      </c>
      <c r="F318" s="112" t="s">
        <v>333</v>
      </c>
      <c r="G318" s="112" t="s">
        <v>3101</v>
      </c>
      <c r="H318" s="112" t="s">
        <v>3102</v>
      </c>
      <c r="I318" s="112" t="s">
        <v>349</v>
      </c>
      <c r="J318" s="112" t="s">
        <v>838</v>
      </c>
      <c r="K318" s="112" t="s">
        <v>363</v>
      </c>
      <c r="L318" s="112" t="s">
        <v>339</v>
      </c>
      <c r="M318" s="112" t="s">
        <v>340</v>
      </c>
      <c r="N318" s="112" t="s">
        <v>1513</v>
      </c>
      <c r="O318" s="112" t="s">
        <v>342</v>
      </c>
      <c r="P318" s="112" t="s">
        <v>380</v>
      </c>
      <c r="Q318" s="112" t="s">
        <v>1514</v>
      </c>
      <c r="R318" s="112">
        <v>1146.8800000000001</v>
      </c>
      <c r="S318" s="112">
        <v>8</v>
      </c>
      <c r="T318" s="112">
        <v>0</v>
      </c>
      <c r="U318" s="112">
        <v>11.200000000000001</v>
      </c>
    </row>
    <row r="319" spans="1:21">
      <c r="A319" s="20" t="str">
        <f t="shared" si="8"/>
        <v>202102</v>
      </c>
      <c r="B319" s="20" t="str">
        <f t="shared" si="9"/>
        <v>202107</v>
      </c>
      <c r="C319" s="112" t="s">
        <v>2638</v>
      </c>
      <c r="D319" s="113">
        <v>44238</v>
      </c>
      <c r="E319" s="113">
        <v>44240</v>
      </c>
      <c r="F319" s="112" t="s">
        <v>333</v>
      </c>
      <c r="G319" s="112" t="s">
        <v>3101</v>
      </c>
      <c r="H319" s="112" t="s">
        <v>3102</v>
      </c>
      <c r="I319" s="112" t="s">
        <v>349</v>
      </c>
      <c r="J319" s="112" t="s">
        <v>838</v>
      </c>
      <c r="K319" s="112" t="s">
        <v>363</v>
      </c>
      <c r="L319" s="112" t="s">
        <v>339</v>
      </c>
      <c r="M319" s="112" t="s">
        <v>340</v>
      </c>
      <c r="N319" s="112" t="s">
        <v>1632</v>
      </c>
      <c r="O319" s="112" t="s">
        <v>342</v>
      </c>
      <c r="P319" s="112" t="s">
        <v>455</v>
      </c>
      <c r="Q319" s="112" t="s">
        <v>1633</v>
      </c>
      <c r="R319" s="112">
        <v>130.45199999999997</v>
      </c>
      <c r="S319" s="112">
        <v>3</v>
      </c>
      <c r="T319" s="112">
        <v>0.8</v>
      </c>
      <c r="U319" s="112">
        <v>-463.428</v>
      </c>
    </row>
    <row r="320" spans="1:21">
      <c r="A320" s="20" t="str">
        <f t="shared" si="8"/>
        <v>202106</v>
      </c>
      <c r="B320" s="20" t="str">
        <f t="shared" si="9"/>
        <v>202123</v>
      </c>
      <c r="C320" s="112" t="s">
        <v>3106</v>
      </c>
      <c r="D320" s="113">
        <v>44352</v>
      </c>
      <c r="E320" s="113">
        <v>44354</v>
      </c>
      <c r="F320" s="112" t="s">
        <v>402</v>
      </c>
      <c r="G320" s="112" t="s">
        <v>3107</v>
      </c>
      <c r="H320" s="112" t="s">
        <v>3108</v>
      </c>
      <c r="I320" s="112" t="s">
        <v>349</v>
      </c>
      <c r="J320" s="112" t="s">
        <v>838</v>
      </c>
      <c r="K320" s="112" t="s">
        <v>363</v>
      </c>
      <c r="L320" s="112" t="s">
        <v>339</v>
      </c>
      <c r="M320" s="112" t="s">
        <v>340</v>
      </c>
      <c r="N320" s="112" t="s">
        <v>1871</v>
      </c>
      <c r="O320" s="112" t="s">
        <v>342</v>
      </c>
      <c r="P320" s="112" t="s">
        <v>357</v>
      </c>
      <c r="Q320" s="112" t="s">
        <v>1872</v>
      </c>
      <c r="R320" s="112">
        <v>326.33999999999997</v>
      </c>
      <c r="S320" s="112">
        <v>7</v>
      </c>
      <c r="T320" s="112">
        <v>0.4</v>
      </c>
      <c r="U320" s="112">
        <v>-60.759999999999991</v>
      </c>
    </row>
    <row r="321" spans="1:21">
      <c r="A321" s="20" t="str">
        <f t="shared" si="8"/>
        <v>202105</v>
      </c>
      <c r="B321" s="20" t="str">
        <f t="shared" si="9"/>
        <v>202121</v>
      </c>
      <c r="C321" s="112" t="s">
        <v>3109</v>
      </c>
      <c r="D321" s="113">
        <v>44336</v>
      </c>
      <c r="E321" s="113">
        <v>44339</v>
      </c>
      <c r="F321" s="112" t="s">
        <v>333</v>
      </c>
      <c r="G321" s="112" t="s">
        <v>1242</v>
      </c>
      <c r="H321" s="112" t="s">
        <v>1243</v>
      </c>
      <c r="I321" s="112" t="s">
        <v>384</v>
      </c>
      <c r="J321" s="112" t="s">
        <v>841</v>
      </c>
      <c r="K321" s="112" t="s">
        <v>351</v>
      </c>
      <c r="L321" s="112" t="s">
        <v>339</v>
      </c>
      <c r="M321" s="112" t="s">
        <v>352</v>
      </c>
      <c r="N321" s="112" t="s">
        <v>2026</v>
      </c>
      <c r="O321" s="112" t="s">
        <v>372</v>
      </c>
      <c r="P321" s="112" t="s">
        <v>394</v>
      </c>
      <c r="Q321" s="112" t="s">
        <v>2027</v>
      </c>
      <c r="R321" s="112">
        <v>4248.7199999999993</v>
      </c>
      <c r="S321" s="112">
        <v>9</v>
      </c>
      <c r="T321" s="112">
        <v>0.4</v>
      </c>
      <c r="U321" s="112">
        <v>-991.62000000000057</v>
      </c>
    </row>
    <row r="322" spans="1:21">
      <c r="A322" s="20" t="str">
        <f t="shared" si="8"/>
        <v>202105</v>
      </c>
      <c r="B322" s="20" t="str">
        <f t="shared" si="9"/>
        <v>202121</v>
      </c>
      <c r="C322" s="112" t="s">
        <v>3109</v>
      </c>
      <c r="D322" s="113">
        <v>44336</v>
      </c>
      <c r="E322" s="113">
        <v>44339</v>
      </c>
      <c r="F322" s="112" t="s">
        <v>333</v>
      </c>
      <c r="G322" s="112" t="s">
        <v>1242</v>
      </c>
      <c r="H322" s="112" t="s">
        <v>1243</v>
      </c>
      <c r="I322" s="112" t="s">
        <v>384</v>
      </c>
      <c r="J322" s="112" t="s">
        <v>841</v>
      </c>
      <c r="K322" s="112" t="s">
        <v>351</v>
      </c>
      <c r="L322" s="112" t="s">
        <v>339</v>
      </c>
      <c r="M322" s="112" t="s">
        <v>352</v>
      </c>
      <c r="N322" s="112" t="s">
        <v>2299</v>
      </c>
      <c r="O322" s="112" t="s">
        <v>342</v>
      </c>
      <c r="P322" s="112" t="s">
        <v>357</v>
      </c>
      <c r="Q322" s="112" t="s">
        <v>2300</v>
      </c>
      <c r="R322" s="112">
        <v>80.64</v>
      </c>
      <c r="S322" s="112">
        <v>2</v>
      </c>
      <c r="T322" s="112">
        <v>0.4</v>
      </c>
      <c r="U322" s="112">
        <v>-8.1200000000000045</v>
      </c>
    </row>
    <row r="323" spans="1:21">
      <c r="A323" s="20" t="str">
        <f t="shared" ref="A323:A386" si="10">YEAR(D323)&amp;TEXT(MONTH(D323),"00")</f>
        <v>202105</v>
      </c>
      <c r="B323" s="20" t="str">
        <f t="shared" ref="B323:B386" si="11">YEAR(D323)&amp;TEXT(WEEKNUM(D323),"00")</f>
        <v>202121</v>
      </c>
      <c r="C323" s="112" t="s">
        <v>3109</v>
      </c>
      <c r="D323" s="113">
        <v>44336</v>
      </c>
      <c r="E323" s="113">
        <v>44339</v>
      </c>
      <c r="F323" s="112" t="s">
        <v>333</v>
      </c>
      <c r="G323" s="112" t="s">
        <v>1242</v>
      </c>
      <c r="H323" s="112" t="s">
        <v>1243</v>
      </c>
      <c r="I323" s="112" t="s">
        <v>384</v>
      </c>
      <c r="J323" s="112" t="s">
        <v>841</v>
      </c>
      <c r="K323" s="112" t="s">
        <v>351</v>
      </c>
      <c r="L323" s="112" t="s">
        <v>339</v>
      </c>
      <c r="M323" s="112" t="s">
        <v>352</v>
      </c>
      <c r="N323" s="112" t="s">
        <v>3110</v>
      </c>
      <c r="O323" s="112" t="s">
        <v>342</v>
      </c>
      <c r="P323" s="112" t="s">
        <v>357</v>
      </c>
      <c r="Q323" s="112" t="s">
        <v>3111</v>
      </c>
      <c r="R323" s="112">
        <v>124.48799999999999</v>
      </c>
      <c r="S323" s="112">
        <v>3</v>
      </c>
      <c r="T323" s="112">
        <v>0.4</v>
      </c>
      <c r="U323" s="112">
        <v>-54.012</v>
      </c>
    </row>
    <row r="324" spans="1:21">
      <c r="A324" s="20" t="str">
        <f t="shared" si="10"/>
        <v>202105</v>
      </c>
      <c r="B324" s="20" t="str">
        <f t="shared" si="11"/>
        <v>202121</v>
      </c>
      <c r="C324" s="112" t="s">
        <v>3109</v>
      </c>
      <c r="D324" s="113">
        <v>44336</v>
      </c>
      <c r="E324" s="113">
        <v>44339</v>
      </c>
      <c r="F324" s="112" t="s">
        <v>333</v>
      </c>
      <c r="G324" s="112" t="s">
        <v>1242</v>
      </c>
      <c r="H324" s="112" t="s">
        <v>1243</v>
      </c>
      <c r="I324" s="112" t="s">
        <v>384</v>
      </c>
      <c r="J324" s="112" t="s">
        <v>841</v>
      </c>
      <c r="K324" s="112" t="s">
        <v>351</v>
      </c>
      <c r="L324" s="112" t="s">
        <v>339</v>
      </c>
      <c r="M324" s="112" t="s">
        <v>352</v>
      </c>
      <c r="N324" s="112" t="s">
        <v>2311</v>
      </c>
      <c r="O324" s="112" t="s">
        <v>342</v>
      </c>
      <c r="P324" s="112" t="s">
        <v>455</v>
      </c>
      <c r="Q324" s="112" t="s">
        <v>2312</v>
      </c>
      <c r="R324" s="112">
        <v>174.49599999999995</v>
      </c>
      <c r="S324" s="112">
        <v>4</v>
      </c>
      <c r="T324" s="112">
        <v>0.8</v>
      </c>
      <c r="U324" s="112">
        <v>-611.18400000000008</v>
      </c>
    </row>
    <row r="325" spans="1:21">
      <c r="A325" s="20" t="str">
        <f t="shared" si="10"/>
        <v>202105</v>
      </c>
      <c r="B325" s="20" t="str">
        <f t="shared" si="11"/>
        <v>202120</v>
      </c>
      <c r="C325" s="112" t="s">
        <v>3112</v>
      </c>
      <c r="D325" s="113">
        <v>44329</v>
      </c>
      <c r="E325" s="113">
        <v>44334</v>
      </c>
      <c r="F325" s="112" t="s">
        <v>333</v>
      </c>
      <c r="G325" s="112" t="s">
        <v>3113</v>
      </c>
      <c r="H325" s="112" t="s">
        <v>3114</v>
      </c>
      <c r="I325" s="112" t="s">
        <v>349</v>
      </c>
      <c r="J325" s="112" t="s">
        <v>927</v>
      </c>
      <c r="K325" s="112" t="s">
        <v>501</v>
      </c>
      <c r="L325" s="112" t="s">
        <v>339</v>
      </c>
      <c r="M325" s="112" t="s">
        <v>392</v>
      </c>
      <c r="N325" s="112" t="s">
        <v>1991</v>
      </c>
      <c r="O325" s="112" t="s">
        <v>377</v>
      </c>
      <c r="P325" s="112" t="s">
        <v>431</v>
      </c>
      <c r="Q325" s="112" t="s">
        <v>1992</v>
      </c>
      <c r="R325" s="112">
        <v>742.55999999999983</v>
      </c>
      <c r="S325" s="112">
        <v>5</v>
      </c>
      <c r="T325" s="112">
        <v>0.4</v>
      </c>
      <c r="U325" s="112">
        <v>-297.64</v>
      </c>
    </row>
    <row r="326" spans="1:21">
      <c r="A326" s="20" t="str">
        <f t="shared" si="10"/>
        <v>202106</v>
      </c>
      <c r="B326" s="20" t="str">
        <f t="shared" si="11"/>
        <v>202126</v>
      </c>
      <c r="C326" s="112" t="s">
        <v>434</v>
      </c>
      <c r="D326" s="113">
        <v>44373</v>
      </c>
      <c r="E326" s="113">
        <v>44378</v>
      </c>
      <c r="F326" s="112" t="s">
        <v>346</v>
      </c>
      <c r="G326" s="112" t="s">
        <v>3117</v>
      </c>
      <c r="H326" s="112" t="s">
        <v>3118</v>
      </c>
      <c r="I326" s="112" t="s">
        <v>384</v>
      </c>
      <c r="J326" s="112" t="s">
        <v>3016</v>
      </c>
      <c r="K326" s="112" t="s">
        <v>521</v>
      </c>
      <c r="L326" s="112" t="s">
        <v>339</v>
      </c>
      <c r="M326" s="112" t="s">
        <v>368</v>
      </c>
      <c r="N326" s="112" t="s">
        <v>2209</v>
      </c>
      <c r="O326" s="112" t="s">
        <v>342</v>
      </c>
      <c r="P326" s="112" t="s">
        <v>380</v>
      </c>
      <c r="Q326" s="112" t="s">
        <v>3119</v>
      </c>
      <c r="R326" s="112">
        <v>391.44000000000005</v>
      </c>
      <c r="S326" s="112">
        <v>3</v>
      </c>
      <c r="T326" s="112">
        <v>0</v>
      </c>
      <c r="U326" s="112">
        <v>19.32</v>
      </c>
    </row>
    <row r="327" spans="1:21">
      <c r="A327" s="20" t="str">
        <f t="shared" si="10"/>
        <v>202106</v>
      </c>
      <c r="B327" s="20" t="str">
        <f t="shared" si="11"/>
        <v>202126</v>
      </c>
      <c r="C327" s="112" t="s">
        <v>434</v>
      </c>
      <c r="D327" s="113">
        <v>44373</v>
      </c>
      <c r="E327" s="113">
        <v>44378</v>
      </c>
      <c r="F327" s="112" t="s">
        <v>346</v>
      </c>
      <c r="G327" s="112" t="s">
        <v>3117</v>
      </c>
      <c r="H327" s="112" t="s">
        <v>3118</v>
      </c>
      <c r="I327" s="112" t="s">
        <v>384</v>
      </c>
      <c r="J327" s="112" t="s">
        <v>3016</v>
      </c>
      <c r="K327" s="112" t="s">
        <v>521</v>
      </c>
      <c r="L327" s="112" t="s">
        <v>339</v>
      </c>
      <c r="M327" s="112" t="s">
        <v>368</v>
      </c>
      <c r="N327" s="112" t="s">
        <v>2051</v>
      </c>
      <c r="O327" s="112" t="s">
        <v>377</v>
      </c>
      <c r="P327" s="112" t="s">
        <v>431</v>
      </c>
      <c r="Q327" s="112" t="s">
        <v>2052</v>
      </c>
      <c r="R327" s="112">
        <v>206.92</v>
      </c>
      <c r="S327" s="112">
        <v>2</v>
      </c>
      <c r="T327" s="112">
        <v>0</v>
      </c>
      <c r="U327" s="112">
        <v>91</v>
      </c>
    </row>
    <row r="328" spans="1:21">
      <c r="A328" s="20" t="str">
        <f t="shared" si="10"/>
        <v>202106</v>
      </c>
      <c r="B328" s="20" t="str">
        <f t="shared" si="11"/>
        <v>202126</v>
      </c>
      <c r="C328" s="112" t="s">
        <v>434</v>
      </c>
      <c r="D328" s="113">
        <v>44373</v>
      </c>
      <c r="E328" s="113">
        <v>44378</v>
      </c>
      <c r="F328" s="112" t="s">
        <v>346</v>
      </c>
      <c r="G328" s="112" t="s">
        <v>3117</v>
      </c>
      <c r="H328" s="112" t="s">
        <v>3118</v>
      </c>
      <c r="I328" s="112" t="s">
        <v>384</v>
      </c>
      <c r="J328" s="112" t="s">
        <v>3016</v>
      </c>
      <c r="K328" s="112" t="s">
        <v>521</v>
      </c>
      <c r="L328" s="112" t="s">
        <v>339</v>
      </c>
      <c r="M328" s="112" t="s">
        <v>368</v>
      </c>
      <c r="N328" s="112" t="s">
        <v>612</v>
      </c>
      <c r="O328" s="112" t="s">
        <v>342</v>
      </c>
      <c r="P328" s="112" t="s">
        <v>357</v>
      </c>
      <c r="Q328" s="112" t="s">
        <v>613</v>
      </c>
      <c r="R328" s="112">
        <v>123.75999999999999</v>
      </c>
      <c r="S328" s="112">
        <v>2</v>
      </c>
      <c r="T328" s="112">
        <v>0</v>
      </c>
      <c r="U328" s="112">
        <v>0</v>
      </c>
    </row>
    <row r="329" spans="1:21">
      <c r="A329" s="20" t="str">
        <f t="shared" si="10"/>
        <v>202106</v>
      </c>
      <c r="B329" s="20" t="str">
        <f t="shared" si="11"/>
        <v>202124</v>
      </c>
      <c r="C329" s="112" t="s">
        <v>3126</v>
      </c>
      <c r="D329" s="113">
        <v>44355</v>
      </c>
      <c r="E329" s="113">
        <v>44359</v>
      </c>
      <c r="F329" s="112" t="s">
        <v>346</v>
      </c>
      <c r="G329" s="112" t="s">
        <v>546</v>
      </c>
      <c r="H329" s="112" t="s">
        <v>547</v>
      </c>
      <c r="I329" s="112" t="s">
        <v>336</v>
      </c>
      <c r="J329" s="112" t="s">
        <v>2015</v>
      </c>
      <c r="K329" s="112" t="s">
        <v>460</v>
      </c>
      <c r="L329" s="112" t="s">
        <v>339</v>
      </c>
      <c r="M329" s="112" t="s">
        <v>340</v>
      </c>
      <c r="N329" s="112" t="s">
        <v>3127</v>
      </c>
      <c r="O329" s="112" t="s">
        <v>342</v>
      </c>
      <c r="P329" s="112" t="s">
        <v>354</v>
      </c>
      <c r="Q329" s="112" t="s">
        <v>3128</v>
      </c>
      <c r="R329" s="112">
        <v>348.88</v>
      </c>
      <c r="S329" s="112">
        <v>4</v>
      </c>
      <c r="T329" s="112">
        <v>0</v>
      </c>
      <c r="U329" s="112">
        <v>52.080000000000005</v>
      </c>
    </row>
    <row r="330" spans="1:21">
      <c r="A330" s="20" t="str">
        <f t="shared" si="10"/>
        <v>202106</v>
      </c>
      <c r="B330" s="20" t="str">
        <f t="shared" si="11"/>
        <v>202124</v>
      </c>
      <c r="C330" s="112" t="s">
        <v>3126</v>
      </c>
      <c r="D330" s="113">
        <v>44355</v>
      </c>
      <c r="E330" s="113">
        <v>44359</v>
      </c>
      <c r="F330" s="112" t="s">
        <v>346</v>
      </c>
      <c r="G330" s="112" t="s">
        <v>546</v>
      </c>
      <c r="H330" s="112" t="s">
        <v>547</v>
      </c>
      <c r="I330" s="112" t="s">
        <v>336</v>
      </c>
      <c r="J330" s="112" t="s">
        <v>2015</v>
      </c>
      <c r="K330" s="112" t="s">
        <v>460</v>
      </c>
      <c r="L330" s="112" t="s">
        <v>339</v>
      </c>
      <c r="M330" s="112" t="s">
        <v>340</v>
      </c>
      <c r="N330" s="112" t="s">
        <v>3129</v>
      </c>
      <c r="O330" s="112" t="s">
        <v>372</v>
      </c>
      <c r="P330" s="112" t="s">
        <v>398</v>
      </c>
      <c r="Q330" s="112" t="s">
        <v>3130</v>
      </c>
      <c r="R330" s="112">
        <v>819.84000000000015</v>
      </c>
      <c r="S330" s="112">
        <v>6</v>
      </c>
      <c r="T330" s="112">
        <v>0</v>
      </c>
      <c r="U330" s="112">
        <v>237.72000000000003</v>
      </c>
    </row>
    <row r="331" spans="1:21">
      <c r="A331" s="20" t="str">
        <f t="shared" si="10"/>
        <v>202106</v>
      </c>
      <c r="B331" s="20" t="str">
        <f t="shared" si="11"/>
        <v>202124</v>
      </c>
      <c r="C331" s="112" t="s">
        <v>3126</v>
      </c>
      <c r="D331" s="113">
        <v>44355</v>
      </c>
      <c r="E331" s="113">
        <v>44359</v>
      </c>
      <c r="F331" s="112" t="s">
        <v>346</v>
      </c>
      <c r="G331" s="112" t="s">
        <v>546</v>
      </c>
      <c r="H331" s="112" t="s">
        <v>547</v>
      </c>
      <c r="I331" s="112" t="s">
        <v>336</v>
      </c>
      <c r="J331" s="112" t="s">
        <v>2015</v>
      </c>
      <c r="K331" s="112" t="s">
        <v>460</v>
      </c>
      <c r="L331" s="112" t="s">
        <v>339</v>
      </c>
      <c r="M331" s="112" t="s">
        <v>340</v>
      </c>
      <c r="N331" s="112" t="s">
        <v>2124</v>
      </c>
      <c r="O331" s="112" t="s">
        <v>377</v>
      </c>
      <c r="P331" s="112" t="s">
        <v>378</v>
      </c>
      <c r="Q331" s="112" t="s">
        <v>2125</v>
      </c>
      <c r="R331" s="112">
        <v>737.24</v>
      </c>
      <c r="S331" s="112">
        <v>2</v>
      </c>
      <c r="T331" s="112">
        <v>0</v>
      </c>
      <c r="U331" s="112">
        <v>36.68</v>
      </c>
    </row>
    <row r="332" spans="1:21">
      <c r="A332" s="20" t="str">
        <f t="shared" si="10"/>
        <v>202106</v>
      </c>
      <c r="B332" s="20" t="str">
        <f t="shared" si="11"/>
        <v>202124</v>
      </c>
      <c r="C332" s="112" t="s">
        <v>3133</v>
      </c>
      <c r="D332" s="113">
        <v>44359</v>
      </c>
      <c r="E332" s="113">
        <v>44361</v>
      </c>
      <c r="F332" s="112" t="s">
        <v>333</v>
      </c>
      <c r="G332" s="112" t="s">
        <v>443</v>
      </c>
      <c r="H332" s="112" t="s">
        <v>444</v>
      </c>
      <c r="I332" s="112" t="s">
        <v>336</v>
      </c>
      <c r="J332" s="112" t="s">
        <v>957</v>
      </c>
      <c r="K332" s="112" t="s">
        <v>351</v>
      </c>
      <c r="L332" s="112" t="s">
        <v>339</v>
      </c>
      <c r="M332" s="112" t="s">
        <v>352</v>
      </c>
      <c r="N332" s="112" t="s">
        <v>3134</v>
      </c>
      <c r="O332" s="112" t="s">
        <v>377</v>
      </c>
      <c r="P332" s="112" t="s">
        <v>462</v>
      </c>
      <c r="Q332" s="112" t="s">
        <v>3135</v>
      </c>
      <c r="R332" s="112">
        <v>3248.8960000000002</v>
      </c>
      <c r="S332" s="112">
        <v>2</v>
      </c>
      <c r="T332" s="112">
        <v>0.6</v>
      </c>
      <c r="U332" s="112">
        <v>-1462.1040000000003</v>
      </c>
    </row>
    <row r="333" spans="1:21">
      <c r="A333" s="20" t="str">
        <f t="shared" si="10"/>
        <v>202106</v>
      </c>
      <c r="B333" s="20" t="str">
        <f t="shared" si="11"/>
        <v>202124</v>
      </c>
      <c r="C333" s="112" t="s">
        <v>3133</v>
      </c>
      <c r="D333" s="113">
        <v>44359</v>
      </c>
      <c r="E333" s="113">
        <v>44361</v>
      </c>
      <c r="F333" s="112" t="s">
        <v>333</v>
      </c>
      <c r="G333" s="112" t="s">
        <v>443</v>
      </c>
      <c r="H333" s="112" t="s">
        <v>444</v>
      </c>
      <c r="I333" s="112" t="s">
        <v>336</v>
      </c>
      <c r="J333" s="112" t="s">
        <v>957</v>
      </c>
      <c r="K333" s="112" t="s">
        <v>351</v>
      </c>
      <c r="L333" s="112" t="s">
        <v>339</v>
      </c>
      <c r="M333" s="112" t="s">
        <v>352</v>
      </c>
      <c r="N333" s="112" t="s">
        <v>3136</v>
      </c>
      <c r="O333" s="112" t="s">
        <v>342</v>
      </c>
      <c r="P333" s="112" t="s">
        <v>381</v>
      </c>
      <c r="Q333" s="112" t="s">
        <v>1148</v>
      </c>
      <c r="R333" s="112">
        <v>111.88800000000001</v>
      </c>
      <c r="S333" s="112">
        <v>3</v>
      </c>
      <c r="T333" s="112">
        <v>0.4</v>
      </c>
      <c r="U333" s="112">
        <v>-24.612000000000009</v>
      </c>
    </row>
    <row r="334" spans="1:21">
      <c r="A334" s="20" t="str">
        <f t="shared" si="10"/>
        <v>202106</v>
      </c>
      <c r="B334" s="20" t="str">
        <f t="shared" si="11"/>
        <v>202124</v>
      </c>
      <c r="C334" s="112" t="s">
        <v>3133</v>
      </c>
      <c r="D334" s="113">
        <v>44359</v>
      </c>
      <c r="E334" s="113">
        <v>44361</v>
      </c>
      <c r="F334" s="112" t="s">
        <v>333</v>
      </c>
      <c r="G334" s="112" t="s">
        <v>443</v>
      </c>
      <c r="H334" s="112" t="s">
        <v>444</v>
      </c>
      <c r="I334" s="112" t="s">
        <v>336</v>
      </c>
      <c r="J334" s="112" t="s">
        <v>957</v>
      </c>
      <c r="K334" s="112" t="s">
        <v>351</v>
      </c>
      <c r="L334" s="112" t="s">
        <v>339</v>
      </c>
      <c r="M334" s="112" t="s">
        <v>352</v>
      </c>
      <c r="N334" s="112" t="s">
        <v>1170</v>
      </c>
      <c r="O334" s="112" t="s">
        <v>342</v>
      </c>
      <c r="P334" s="112" t="s">
        <v>380</v>
      </c>
      <c r="Q334" s="112" t="s">
        <v>1171</v>
      </c>
      <c r="R334" s="112">
        <v>422.79999999999995</v>
      </c>
      <c r="S334" s="112">
        <v>5</v>
      </c>
      <c r="T334" s="112">
        <v>0</v>
      </c>
      <c r="U334" s="112">
        <v>46.2</v>
      </c>
    </row>
    <row r="335" spans="1:21">
      <c r="A335" s="20" t="str">
        <f t="shared" si="10"/>
        <v>202105</v>
      </c>
      <c r="B335" s="20" t="str">
        <f t="shared" si="11"/>
        <v>202118</v>
      </c>
      <c r="C335" s="112" t="s">
        <v>434</v>
      </c>
      <c r="D335" s="113">
        <v>44317</v>
      </c>
      <c r="E335" s="113">
        <v>44322</v>
      </c>
      <c r="F335" s="112" t="s">
        <v>346</v>
      </c>
      <c r="G335" s="112" t="s">
        <v>1619</v>
      </c>
      <c r="H335" s="112" t="s">
        <v>1620</v>
      </c>
      <c r="I335" s="112" t="s">
        <v>336</v>
      </c>
      <c r="J335" s="112" t="s">
        <v>3067</v>
      </c>
      <c r="K335" s="112" t="s">
        <v>338</v>
      </c>
      <c r="L335" s="112" t="s">
        <v>339</v>
      </c>
      <c r="M335" s="112" t="s">
        <v>340</v>
      </c>
      <c r="N335" s="112" t="s">
        <v>1371</v>
      </c>
      <c r="O335" s="112" t="s">
        <v>372</v>
      </c>
      <c r="P335" s="112" t="s">
        <v>398</v>
      </c>
      <c r="Q335" s="112" t="s">
        <v>1372</v>
      </c>
      <c r="R335" s="112">
        <v>407.904</v>
      </c>
      <c r="S335" s="112">
        <v>2</v>
      </c>
      <c r="T335" s="112">
        <v>0.4</v>
      </c>
      <c r="U335" s="112">
        <v>-197.17600000000004</v>
      </c>
    </row>
    <row r="336" spans="1:21">
      <c r="A336" s="20" t="str">
        <f t="shared" si="10"/>
        <v>202105</v>
      </c>
      <c r="B336" s="20" t="str">
        <f t="shared" si="11"/>
        <v>202118</v>
      </c>
      <c r="C336" s="112" t="s">
        <v>434</v>
      </c>
      <c r="D336" s="113">
        <v>44317</v>
      </c>
      <c r="E336" s="113">
        <v>44322</v>
      </c>
      <c r="F336" s="112" t="s">
        <v>346</v>
      </c>
      <c r="G336" s="112" t="s">
        <v>1619</v>
      </c>
      <c r="H336" s="112" t="s">
        <v>1620</v>
      </c>
      <c r="I336" s="112" t="s">
        <v>336</v>
      </c>
      <c r="J336" s="112" t="s">
        <v>3067</v>
      </c>
      <c r="K336" s="112" t="s">
        <v>338</v>
      </c>
      <c r="L336" s="112" t="s">
        <v>339</v>
      </c>
      <c r="M336" s="112" t="s">
        <v>340</v>
      </c>
      <c r="N336" s="112" t="s">
        <v>3115</v>
      </c>
      <c r="O336" s="112" t="s">
        <v>372</v>
      </c>
      <c r="P336" s="112" t="s">
        <v>394</v>
      </c>
      <c r="Q336" s="112" t="s">
        <v>3116</v>
      </c>
      <c r="R336" s="112">
        <v>4821.768</v>
      </c>
      <c r="S336" s="112">
        <v>9</v>
      </c>
      <c r="T336" s="112">
        <v>0.4</v>
      </c>
      <c r="U336" s="112">
        <v>-2893.2120000000004</v>
      </c>
    </row>
    <row r="337" spans="1:21">
      <c r="A337" s="20" t="str">
        <f t="shared" si="10"/>
        <v>202106</v>
      </c>
      <c r="B337" s="20" t="str">
        <f t="shared" si="11"/>
        <v>202125</v>
      </c>
      <c r="C337" s="112" t="s">
        <v>3146</v>
      </c>
      <c r="D337" s="113">
        <v>44360</v>
      </c>
      <c r="E337" s="113">
        <v>44364</v>
      </c>
      <c r="F337" s="112" t="s">
        <v>346</v>
      </c>
      <c r="G337" s="112" t="s">
        <v>1659</v>
      </c>
      <c r="H337" s="112" t="s">
        <v>1660</v>
      </c>
      <c r="I337" s="112" t="s">
        <v>384</v>
      </c>
      <c r="J337" s="112" t="s">
        <v>541</v>
      </c>
      <c r="K337" s="112" t="s">
        <v>541</v>
      </c>
      <c r="L337" s="112" t="s">
        <v>339</v>
      </c>
      <c r="M337" s="112" t="s">
        <v>439</v>
      </c>
      <c r="N337" s="112" t="s">
        <v>910</v>
      </c>
      <c r="O337" s="112" t="s">
        <v>342</v>
      </c>
      <c r="P337" s="112" t="s">
        <v>407</v>
      </c>
      <c r="Q337" s="112" t="s">
        <v>911</v>
      </c>
      <c r="R337" s="112">
        <v>36.26</v>
      </c>
      <c r="S337" s="112">
        <v>1</v>
      </c>
      <c r="T337" s="112">
        <v>0</v>
      </c>
      <c r="U337" s="112">
        <v>0.98000000000000009</v>
      </c>
    </row>
    <row r="338" spans="1:21">
      <c r="A338" s="20" t="str">
        <f t="shared" si="10"/>
        <v>202106</v>
      </c>
      <c r="B338" s="20" t="str">
        <f t="shared" si="11"/>
        <v>202125</v>
      </c>
      <c r="C338" s="112" t="s">
        <v>3146</v>
      </c>
      <c r="D338" s="113">
        <v>44360</v>
      </c>
      <c r="E338" s="113">
        <v>44364</v>
      </c>
      <c r="F338" s="112" t="s">
        <v>346</v>
      </c>
      <c r="G338" s="112" t="s">
        <v>1659</v>
      </c>
      <c r="H338" s="112" t="s">
        <v>1660</v>
      </c>
      <c r="I338" s="112" t="s">
        <v>384</v>
      </c>
      <c r="J338" s="112" t="s">
        <v>541</v>
      </c>
      <c r="K338" s="112" t="s">
        <v>541</v>
      </c>
      <c r="L338" s="112" t="s">
        <v>339</v>
      </c>
      <c r="M338" s="112" t="s">
        <v>439</v>
      </c>
      <c r="N338" s="112" t="s">
        <v>3147</v>
      </c>
      <c r="O338" s="112" t="s">
        <v>342</v>
      </c>
      <c r="P338" s="112" t="s">
        <v>407</v>
      </c>
      <c r="Q338" s="112" t="s">
        <v>3148</v>
      </c>
      <c r="R338" s="112">
        <v>63.279999999999994</v>
      </c>
      <c r="S338" s="112">
        <v>2</v>
      </c>
      <c r="T338" s="112">
        <v>0</v>
      </c>
      <c r="U338" s="112">
        <v>29.68</v>
      </c>
    </row>
    <row r="339" spans="1:21">
      <c r="A339" s="20" t="str">
        <f t="shared" si="10"/>
        <v>202106</v>
      </c>
      <c r="B339" s="20" t="str">
        <f t="shared" si="11"/>
        <v>202125</v>
      </c>
      <c r="C339" s="112" t="s">
        <v>3146</v>
      </c>
      <c r="D339" s="113">
        <v>44360</v>
      </c>
      <c r="E339" s="113">
        <v>44364</v>
      </c>
      <c r="F339" s="112" t="s">
        <v>346</v>
      </c>
      <c r="G339" s="112" t="s">
        <v>1659</v>
      </c>
      <c r="H339" s="112" t="s">
        <v>1660</v>
      </c>
      <c r="I339" s="112" t="s">
        <v>384</v>
      </c>
      <c r="J339" s="112" t="s">
        <v>541</v>
      </c>
      <c r="K339" s="112" t="s">
        <v>541</v>
      </c>
      <c r="L339" s="112" t="s">
        <v>339</v>
      </c>
      <c r="M339" s="112" t="s">
        <v>439</v>
      </c>
      <c r="N339" s="112" t="s">
        <v>1636</v>
      </c>
      <c r="O339" s="112" t="s">
        <v>342</v>
      </c>
      <c r="P339" s="112" t="s">
        <v>381</v>
      </c>
      <c r="Q339" s="112" t="s">
        <v>1637</v>
      </c>
      <c r="R339" s="112">
        <v>194.04000000000002</v>
      </c>
      <c r="S339" s="112">
        <v>3</v>
      </c>
      <c r="T339" s="112">
        <v>0</v>
      </c>
      <c r="U339" s="112">
        <v>26.880000000000003</v>
      </c>
    </row>
    <row r="340" spans="1:21">
      <c r="A340" s="20" t="str">
        <f t="shared" si="10"/>
        <v>202106</v>
      </c>
      <c r="B340" s="20" t="str">
        <f t="shared" si="11"/>
        <v>202125</v>
      </c>
      <c r="C340" s="112" t="s">
        <v>3146</v>
      </c>
      <c r="D340" s="113">
        <v>44360</v>
      </c>
      <c r="E340" s="113">
        <v>44364</v>
      </c>
      <c r="F340" s="112" t="s">
        <v>346</v>
      </c>
      <c r="G340" s="112" t="s">
        <v>1659</v>
      </c>
      <c r="H340" s="112" t="s">
        <v>1660</v>
      </c>
      <c r="I340" s="112" t="s">
        <v>384</v>
      </c>
      <c r="J340" s="112" t="s">
        <v>541</v>
      </c>
      <c r="K340" s="112" t="s">
        <v>541</v>
      </c>
      <c r="L340" s="112" t="s">
        <v>339</v>
      </c>
      <c r="M340" s="112" t="s">
        <v>439</v>
      </c>
      <c r="N340" s="112" t="s">
        <v>3149</v>
      </c>
      <c r="O340" s="112" t="s">
        <v>342</v>
      </c>
      <c r="P340" s="112" t="s">
        <v>455</v>
      </c>
      <c r="Q340" s="112" t="s">
        <v>3150</v>
      </c>
      <c r="R340" s="112">
        <v>290.08</v>
      </c>
      <c r="S340" s="112">
        <v>4</v>
      </c>
      <c r="T340" s="112">
        <v>0</v>
      </c>
      <c r="U340" s="112">
        <v>138.88</v>
      </c>
    </row>
    <row r="341" spans="1:21">
      <c r="A341" s="20" t="str">
        <f t="shared" si="10"/>
        <v>202106</v>
      </c>
      <c r="B341" s="20" t="str">
        <f t="shared" si="11"/>
        <v>202125</v>
      </c>
      <c r="C341" s="112" t="s">
        <v>3146</v>
      </c>
      <c r="D341" s="113">
        <v>44360</v>
      </c>
      <c r="E341" s="113">
        <v>44364</v>
      </c>
      <c r="F341" s="112" t="s">
        <v>346</v>
      </c>
      <c r="G341" s="112" t="s">
        <v>1659</v>
      </c>
      <c r="H341" s="112" t="s">
        <v>1660</v>
      </c>
      <c r="I341" s="112" t="s">
        <v>384</v>
      </c>
      <c r="J341" s="112" t="s">
        <v>541</v>
      </c>
      <c r="K341" s="112" t="s">
        <v>541</v>
      </c>
      <c r="L341" s="112" t="s">
        <v>339</v>
      </c>
      <c r="M341" s="112" t="s">
        <v>439</v>
      </c>
      <c r="N341" s="112" t="s">
        <v>3151</v>
      </c>
      <c r="O341" s="112" t="s">
        <v>372</v>
      </c>
      <c r="P341" s="112" t="s">
        <v>373</v>
      </c>
      <c r="Q341" s="112" t="s">
        <v>3152</v>
      </c>
      <c r="R341" s="112">
        <v>3586.380000000001</v>
      </c>
      <c r="S341" s="112">
        <v>3</v>
      </c>
      <c r="T341" s="112">
        <v>0</v>
      </c>
      <c r="U341" s="112">
        <v>1075.6199999999999</v>
      </c>
    </row>
    <row r="342" spans="1:21">
      <c r="A342" s="20" t="str">
        <f t="shared" si="10"/>
        <v>202106</v>
      </c>
      <c r="B342" s="20" t="str">
        <f t="shared" si="11"/>
        <v>202125</v>
      </c>
      <c r="C342" s="112" t="s">
        <v>3146</v>
      </c>
      <c r="D342" s="113">
        <v>44360</v>
      </c>
      <c r="E342" s="113">
        <v>44364</v>
      </c>
      <c r="F342" s="112" t="s">
        <v>346</v>
      </c>
      <c r="G342" s="112" t="s">
        <v>1659</v>
      </c>
      <c r="H342" s="112" t="s">
        <v>1660</v>
      </c>
      <c r="I342" s="112" t="s">
        <v>384</v>
      </c>
      <c r="J342" s="112" t="s">
        <v>541</v>
      </c>
      <c r="K342" s="112" t="s">
        <v>541</v>
      </c>
      <c r="L342" s="112" t="s">
        <v>339</v>
      </c>
      <c r="M342" s="112" t="s">
        <v>439</v>
      </c>
      <c r="N342" s="112" t="s">
        <v>549</v>
      </c>
      <c r="O342" s="112" t="s">
        <v>342</v>
      </c>
      <c r="P342" s="112" t="s">
        <v>354</v>
      </c>
      <c r="Q342" s="112" t="s">
        <v>550</v>
      </c>
      <c r="R342" s="112">
        <v>878.50000000000011</v>
      </c>
      <c r="S342" s="112">
        <v>5</v>
      </c>
      <c r="T342" s="112">
        <v>0</v>
      </c>
      <c r="U342" s="112">
        <v>78.400000000000006</v>
      </c>
    </row>
    <row r="343" spans="1:21">
      <c r="A343" s="20" t="str">
        <f t="shared" si="10"/>
        <v>202106</v>
      </c>
      <c r="B343" s="20" t="str">
        <f t="shared" si="11"/>
        <v>202125</v>
      </c>
      <c r="C343" s="112" t="s">
        <v>3146</v>
      </c>
      <c r="D343" s="113">
        <v>44360</v>
      </c>
      <c r="E343" s="113">
        <v>44364</v>
      </c>
      <c r="F343" s="112" t="s">
        <v>346</v>
      </c>
      <c r="G343" s="112" t="s">
        <v>1659</v>
      </c>
      <c r="H343" s="112" t="s">
        <v>1660</v>
      </c>
      <c r="I343" s="112" t="s">
        <v>384</v>
      </c>
      <c r="J343" s="112" t="s">
        <v>541</v>
      </c>
      <c r="K343" s="112" t="s">
        <v>541</v>
      </c>
      <c r="L343" s="112" t="s">
        <v>339</v>
      </c>
      <c r="M343" s="112" t="s">
        <v>439</v>
      </c>
      <c r="N343" s="112" t="s">
        <v>3153</v>
      </c>
      <c r="O343" s="112" t="s">
        <v>372</v>
      </c>
      <c r="P343" s="112" t="s">
        <v>394</v>
      </c>
      <c r="Q343" s="112" t="s">
        <v>3154</v>
      </c>
      <c r="R343" s="112">
        <v>3531.64</v>
      </c>
      <c r="S343" s="112">
        <v>2</v>
      </c>
      <c r="T343" s="112">
        <v>0</v>
      </c>
      <c r="U343" s="112">
        <v>776.71999999999991</v>
      </c>
    </row>
    <row r="344" spans="1:21">
      <c r="A344" s="20" t="str">
        <f t="shared" si="10"/>
        <v>202105</v>
      </c>
      <c r="B344" s="20" t="str">
        <f t="shared" si="11"/>
        <v>202123</v>
      </c>
      <c r="C344" s="112" t="s">
        <v>3163</v>
      </c>
      <c r="D344" s="113">
        <v>44346</v>
      </c>
      <c r="E344" s="113">
        <v>44349</v>
      </c>
      <c r="F344" s="112" t="s">
        <v>402</v>
      </c>
      <c r="G344" s="112" t="s">
        <v>2053</v>
      </c>
      <c r="H344" s="112" t="s">
        <v>2054</v>
      </c>
      <c r="I344" s="112" t="s">
        <v>349</v>
      </c>
      <c r="J344" s="112" t="s">
        <v>914</v>
      </c>
      <c r="K344" s="112" t="s">
        <v>438</v>
      </c>
      <c r="L344" s="112" t="s">
        <v>339</v>
      </c>
      <c r="M344" s="112" t="s">
        <v>439</v>
      </c>
      <c r="N344" s="112" t="s">
        <v>2761</v>
      </c>
      <c r="O344" s="112" t="s">
        <v>342</v>
      </c>
      <c r="P344" s="112" t="s">
        <v>357</v>
      </c>
      <c r="Q344" s="112" t="s">
        <v>2762</v>
      </c>
      <c r="R344" s="112">
        <v>258.29999999999995</v>
      </c>
      <c r="S344" s="112">
        <v>5</v>
      </c>
      <c r="T344" s="112">
        <v>0</v>
      </c>
      <c r="U344" s="112">
        <v>15.4</v>
      </c>
    </row>
    <row r="345" spans="1:21">
      <c r="A345" s="20" t="str">
        <f t="shared" si="10"/>
        <v>202105</v>
      </c>
      <c r="B345" s="20" t="str">
        <f t="shared" si="11"/>
        <v>202123</v>
      </c>
      <c r="C345" s="112" t="s">
        <v>3163</v>
      </c>
      <c r="D345" s="113">
        <v>44346</v>
      </c>
      <c r="E345" s="113">
        <v>44349</v>
      </c>
      <c r="F345" s="112" t="s">
        <v>402</v>
      </c>
      <c r="G345" s="112" t="s">
        <v>2053</v>
      </c>
      <c r="H345" s="112" t="s">
        <v>2054</v>
      </c>
      <c r="I345" s="112" t="s">
        <v>349</v>
      </c>
      <c r="J345" s="112" t="s">
        <v>914</v>
      </c>
      <c r="K345" s="112" t="s">
        <v>438</v>
      </c>
      <c r="L345" s="112" t="s">
        <v>339</v>
      </c>
      <c r="M345" s="112" t="s">
        <v>439</v>
      </c>
      <c r="N345" s="112" t="s">
        <v>3164</v>
      </c>
      <c r="O345" s="112" t="s">
        <v>377</v>
      </c>
      <c r="P345" s="112" t="s">
        <v>425</v>
      </c>
      <c r="Q345" s="112" t="s">
        <v>3165</v>
      </c>
      <c r="R345" s="112">
        <v>3535</v>
      </c>
      <c r="S345" s="112">
        <v>5</v>
      </c>
      <c r="T345" s="112">
        <v>0</v>
      </c>
      <c r="U345" s="112">
        <v>1449</v>
      </c>
    </row>
    <row r="346" spans="1:21">
      <c r="A346" s="20" t="str">
        <f t="shared" si="10"/>
        <v>202107</v>
      </c>
      <c r="B346" s="20" t="str">
        <f t="shared" si="11"/>
        <v>202128</v>
      </c>
      <c r="C346" s="112" t="s">
        <v>3176</v>
      </c>
      <c r="D346" s="113">
        <v>44384</v>
      </c>
      <c r="E346" s="113">
        <v>44389</v>
      </c>
      <c r="F346" s="112" t="s">
        <v>346</v>
      </c>
      <c r="G346" s="112" t="s">
        <v>2083</v>
      </c>
      <c r="H346" s="112" t="s">
        <v>2084</v>
      </c>
      <c r="I346" s="112" t="s">
        <v>349</v>
      </c>
      <c r="J346" s="112" t="s">
        <v>3177</v>
      </c>
      <c r="K346" s="112" t="s">
        <v>823</v>
      </c>
      <c r="L346" s="112" t="s">
        <v>339</v>
      </c>
      <c r="M346" s="112" t="s">
        <v>439</v>
      </c>
      <c r="N346" s="112" t="s">
        <v>3142</v>
      </c>
      <c r="O346" s="112" t="s">
        <v>342</v>
      </c>
      <c r="P346" s="112" t="s">
        <v>369</v>
      </c>
      <c r="Q346" s="112" t="s">
        <v>3143</v>
      </c>
      <c r="R346" s="112">
        <v>2908.248</v>
      </c>
      <c r="S346" s="112">
        <v>2</v>
      </c>
      <c r="T346" s="112">
        <v>0.4</v>
      </c>
      <c r="U346" s="112">
        <v>-194.15200000000004</v>
      </c>
    </row>
    <row r="347" spans="1:21">
      <c r="A347" s="20" t="str">
        <f t="shared" si="10"/>
        <v>202107</v>
      </c>
      <c r="B347" s="20" t="str">
        <f t="shared" si="11"/>
        <v>202128</v>
      </c>
      <c r="C347" s="112" t="s">
        <v>3176</v>
      </c>
      <c r="D347" s="113">
        <v>44384</v>
      </c>
      <c r="E347" s="113">
        <v>44389</v>
      </c>
      <c r="F347" s="112" t="s">
        <v>346</v>
      </c>
      <c r="G347" s="112" t="s">
        <v>2083</v>
      </c>
      <c r="H347" s="112" t="s">
        <v>2084</v>
      </c>
      <c r="I347" s="112" t="s">
        <v>349</v>
      </c>
      <c r="J347" s="112" t="s">
        <v>3177</v>
      </c>
      <c r="K347" s="112" t="s">
        <v>823</v>
      </c>
      <c r="L347" s="112" t="s">
        <v>339</v>
      </c>
      <c r="M347" s="112" t="s">
        <v>439</v>
      </c>
      <c r="N347" s="112" t="s">
        <v>3178</v>
      </c>
      <c r="O347" s="112" t="s">
        <v>342</v>
      </c>
      <c r="P347" s="112" t="s">
        <v>357</v>
      </c>
      <c r="Q347" s="112" t="s">
        <v>3179</v>
      </c>
      <c r="R347" s="112">
        <v>547.00800000000004</v>
      </c>
      <c r="S347" s="112">
        <v>4</v>
      </c>
      <c r="T347" s="112">
        <v>0.4</v>
      </c>
      <c r="U347" s="112">
        <v>-164.19200000000001</v>
      </c>
    </row>
    <row r="348" spans="1:21">
      <c r="A348" s="20" t="str">
        <f t="shared" si="10"/>
        <v>202101</v>
      </c>
      <c r="B348" s="20" t="str">
        <f t="shared" si="11"/>
        <v>202102</v>
      </c>
      <c r="C348" s="112" t="s">
        <v>3187</v>
      </c>
      <c r="D348" s="113">
        <v>44204</v>
      </c>
      <c r="E348" s="113">
        <v>44208</v>
      </c>
      <c r="F348" s="112" t="s">
        <v>346</v>
      </c>
      <c r="G348" s="112" t="s">
        <v>479</v>
      </c>
      <c r="H348" s="112" t="s">
        <v>480</v>
      </c>
      <c r="I348" s="112" t="s">
        <v>336</v>
      </c>
      <c r="J348" s="112" t="s">
        <v>715</v>
      </c>
      <c r="K348" s="112" t="s">
        <v>391</v>
      </c>
      <c r="L348" s="112" t="s">
        <v>339</v>
      </c>
      <c r="M348" s="112" t="s">
        <v>392</v>
      </c>
      <c r="N348" s="112" t="s">
        <v>3188</v>
      </c>
      <c r="O348" s="112" t="s">
        <v>342</v>
      </c>
      <c r="P348" s="112" t="s">
        <v>455</v>
      </c>
      <c r="Q348" s="112" t="s">
        <v>3189</v>
      </c>
      <c r="R348" s="112">
        <v>928.36800000000005</v>
      </c>
      <c r="S348" s="112">
        <v>9</v>
      </c>
      <c r="T348" s="112">
        <v>0.2</v>
      </c>
      <c r="U348" s="112">
        <v>184.96800000000005</v>
      </c>
    </row>
    <row r="349" spans="1:21">
      <c r="A349" s="20" t="str">
        <f t="shared" si="10"/>
        <v>202106</v>
      </c>
      <c r="B349" s="20" t="str">
        <f t="shared" si="11"/>
        <v>202125</v>
      </c>
      <c r="C349" s="112" t="s">
        <v>3194</v>
      </c>
      <c r="D349" s="113">
        <v>44366</v>
      </c>
      <c r="E349" s="113">
        <v>44367</v>
      </c>
      <c r="F349" s="112" t="s">
        <v>402</v>
      </c>
      <c r="G349" s="112" t="s">
        <v>2679</v>
      </c>
      <c r="H349" s="112" t="s">
        <v>2680</v>
      </c>
      <c r="I349" s="112" t="s">
        <v>349</v>
      </c>
      <c r="J349" s="112" t="s">
        <v>1724</v>
      </c>
      <c r="K349" s="112" t="s">
        <v>367</v>
      </c>
      <c r="L349" s="112" t="s">
        <v>339</v>
      </c>
      <c r="M349" s="112" t="s">
        <v>368</v>
      </c>
      <c r="N349" s="112" t="s">
        <v>2098</v>
      </c>
      <c r="O349" s="112" t="s">
        <v>342</v>
      </c>
      <c r="P349" s="112" t="s">
        <v>343</v>
      </c>
      <c r="Q349" s="112" t="s">
        <v>2099</v>
      </c>
      <c r="R349" s="112">
        <v>137.9</v>
      </c>
      <c r="S349" s="112">
        <v>1</v>
      </c>
      <c r="T349" s="112">
        <v>0</v>
      </c>
      <c r="U349" s="112">
        <v>59.220000000000006</v>
      </c>
    </row>
    <row r="350" spans="1:21">
      <c r="A350" s="20" t="str">
        <f t="shared" si="10"/>
        <v>202106</v>
      </c>
      <c r="B350" s="20" t="str">
        <f t="shared" si="11"/>
        <v>202125</v>
      </c>
      <c r="C350" s="112" t="s">
        <v>3194</v>
      </c>
      <c r="D350" s="113">
        <v>44366</v>
      </c>
      <c r="E350" s="113">
        <v>44367</v>
      </c>
      <c r="F350" s="112" t="s">
        <v>402</v>
      </c>
      <c r="G350" s="112" t="s">
        <v>2679</v>
      </c>
      <c r="H350" s="112" t="s">
        <v>2680</v>
      </c>
      <c r="I350" s="112" t="s">
        <v>349</v>
      </c>
      <c r="J350" s="112" t="s">
        <v>1724</v>
      </c>
      <c r="K350" s="112" t="s">
        <v>367</v>
      </c>
      <c r="L350" s="112" t="s">
        <v>339</v>
      </c>
      <c r="M350" s="112" t="s">
        <v>368</v>
      </c>
      <c r="N350" s="112" t="s">
        <v>3195</v>
      </c>
      <c r="O350" s="112" t="s">
        <v>342</v>
      </c>
      <c r="P350" s="112" t="s">
        <v>357</v>
      </c>
      <c r="Q350" s="112" t="s">
        <v>3196</v>
      </c>
      <c r="R350" s="112">
        <v>67.759999999999991</v>
      </c>
      <c r="S350" s="112">
        <v>2</v>
      </c>
      <c r="T350" s="112">
        <v>0</v>
      </c>
      <c r="U350" s="112">
        <v>17.36</v>
      </c>
    </row>
    <row r="351" spans="1:21">
      <c r="A351" s="20" t="str">
        <f t="shared" si="10"/>
        <v>202106</v>
      </c>
      <c r="B351" s="20" t="str">
        <f t="shared" si="11"/>
        <v>202124</v>
      </c>
      <c r="C351" s="112" t="s">
        <v>2170</v>
      </c>
      <c r="D351" s="113">
        <v>44357</v>
      </c>
      <c r="E351" s="113">
        <v>44358</v>
      </c>
      <c r="F351" s="112" t="s">
        <v>402</v>
      </c>
      <c r="G351" s="112" t="s">
        <v>3197</v>
      </c>
      <c r="H351" s="112" t="s">
        <v>3198</v>
      </c>
      <c r="I351" s="112" t="s">
        <v>349</v>
      </c>
      <c r="J351" s="112" t="s">
        <v>3199</v>
      </c>
      <c r="K351" s="112" t="s">
        <v>607</v>
      </c>
      <c r="L351" s="112" t="s">
        <v>339</v>
      </c>
      <c r="M351" s="112" t="s">
        <v>368</v>
      </c>
      <c r="N351" s="112" t="s">
        <v>3200</v>
      </c>
      <c r="O351" s="112" t="s">
        <v>342</v>
      </c>
      <c r="P351" s="112" t="s">
        <v>369</v>
      </c>
      <c r="Q351" s="112" t="s">
        <v>3201</v>
      </c>
      <c r="R351" s="112">
        <v>955.08</v>
      </c>
      <c r="S351" s="112">
        <v>3</v>
      </c>
      <c r="T351" s="112">
        <v>0</v>
      </c>
      <c r="U351" s="112">
        <v>276.77999999999997</v>
      </c>
    </row>
    <row r="352" spans="1:21">
      <c r="A352" s="20" t="str">
        <f t="shared" si="10"/>
        <v>202103</v>
      </c>
      <c r="B352" s="20" t="str">
        <f t="shared" si="11"/>
        <v>202110</v>
      </c>
      <c r="C352" s="112" t="s">
        <v>3202</v>
      </c>
      <c r="D352" s="113">
        <v>44258</v>
      </c>
      <c r="E352" s="113">
        <v>44260</v>
      </c>
      <c r="F352" s="112" t="s">
        <v>402</v>
      </c>
      <c r="G352" s="112" t="s">
        <v>3203</v>
      </c>
      <c r="H352" s="112" t="s">
        <v>3204</v>
      </c>
      <c r="I352" s="112" t="s">
        <v>384</v>
      </c>
      <c r="J352" s="112" t="s">
        <v>2879</v>
      </c>
      <c r="K352" s="112" t="s">
        <v>521</v>
      </c>
      <c r="L352" s="112" t="s">
        <v>339</v>
      </c>
      <c r="M352" s="112" t="s">
        <v>368</v>
      </c>
      <c r="N352" s="112" t="s">
        <v>1205</v>
      </c>
      <c r="O352" s="112" t="s">
        <v>372</v>
      </c>
      <c r="P352" s="112" t="s">
        <v>400</v>
      </c>
      <c r="Q352" s="112" t="s">
        <v>1206</v>
      </c>
      <c r="R352" s="112">
        <v>14843.500000000002</v>
      </c>
      <c r="S352" s="112">
        <v>5</v>
      </c>
      <c r="T352" s="112">
        <v>0</v>
      </c>
      <c r="U352" s="112">
        <v>2374.4</v>
      </c>
    </row>
    <row r="353" spans="1:21">
      <c r="A353" s="20" t="str">
        <f t="shared" si="10"/>
        <v>202103</v>
      </c>
      <c r="B353" s="20" t="str">
        <f t="shared" si="11"/>
        <v>202110</v>
      </c>
      <c r="C353" s="112" t="s">
        <v>3202</v>
      </c>
      <c r="D353" s="113">
        <v>44258</v>
      </c>
      <c r="E353" s="113">
        <v>44260</v>
      </c>
      <c r="F353" s="112" t="s">
        <v>402</v>
      </c>
      <c r="G353" s="112" t="s">
        <v>3203</v>
      </c>
      <c r="H353" s="112" t="s">
        <v>3204</v>
      </c>
      <c r="I353" s="112" t="s">
        <v>384</v>
      </c>
      <c r="J353" s="112" t="s">
        <v>2879</v>
      </c>
      <c r="K353" s="112" t="s">
        <v>521</v>
      </c>
      <c r="L353" s="112" t="s">
        <v>339</v>
      </c>
      <c r="M353" s="112" t="s">
        <v>368</v>
      </c>
      <c r="N353" s="112" t="s">
        <v>3205</v>
      </c>
      <c r="O353" s="112" t="s">
        <v>377</v>
      </c>
      <c r="P353" s="112" t="s">
        <v>425</v>
      </c>
      <c r="Q353" s="112" t="s">
        <v>3206</v>
      </c>
      <c r="R353" s="112">
        <v>1708.98</v>
      </c>
      <c r="S353" s="112">
        <v>3</v>
      </c>
      <c r="T353" s="112">
        <v>0</v>
      </c>
      <c r="U353" s="112">
        <v>290.22000000000003</v>
      </c>
    </row>
    <row r="354" spans="1:21">
      <c r="A354" s="20" t="str">
        <f t="shared" si="10"/>
        <v>202103</v>
      </c>
      <c r="B354" s="20" t="str">
        <f t="shared" si="11"/>
        <v>202110</v>
      </c>
      <c r="C354" s="112" t="s">
        <v>3202</v>
      </c>
      <c r="D354" s="113">
        <v>44258</v>
      </c>
      <c r="E354" s="113">
        <v>44260</v>
      </c>
      <c r="F354" s="112" t="s">
        <v>402</v>
      </c>
      <c r="G354" s="112" t="s">
        <v>3203</v>
      </c>
      <c r="H354" s="112" t="s">
        <v>3204</v>
      </c>
      <c r="I354" s="112" t="s">
        <v>384</v>
      </c>
      <c r="J354" s="112" t="s">
        <v>2879</v>
      </c>
      <c r="K354" s="112" t="s">
        <v>521</v>
      </c>
      <c r="L354" s="112" t="s">
        <v>339</v>
      </c>
      <c r="M354" s="112" t="s">
        <v>368</v>
      </c>
      <c r="N354" s="112" t="s">
        <v>3207</v>
      </c>
      <c r="O354" s="112" t="s">
        <v>342</v>
      </c>
      <c r="P354" s="112" t="s">
        <v>380</v>
      </c>
      <c r="Q354" s="112" t="s">
        <v>3208</v>
      </c>
      <c r="R354" s="112">
        <v>246.11999999999998</v>
      </c>
      <c r="S354" s="112">
        <v>2</v>
      </c>
      <c r="T354" s="112">
        <v>0</v>
      </c>
      <c r="U354" s="112">
        <v>58.800000000000004</v>
      </c>
    </row>
    <row r="355" spans="1:21">
      <c r="A355" s="20" t="str">
        <f t="shared" si="10"/>
        <v>202103</v>
      </c>
      <c r="B355" s="20" t="str">
        <f t="shared" si="11"/>
        <v>202113</v>
      </c>
      <c r="C355" s="112" t="s">
        <v>2820</v>
      </c>
      <c r="D355" s="113">
        <v>44282</v>
      </c>
      <c r="E355" s="113">
        <v>44286</v>
      </c>
      <c r="F355" s="112" t="s">
        <v>346</v>
      </c>
      <c r="G355" s="112" t="s">
        <v>3216</v>
      </c>
      <c r="H355" s="112" t="s">
        <v>3217</v>
      </c>
      <c r="I355" s="112" t="s">
        <v>384</v>
      </c>
      <c r="J355" s="112" t="s">
        <v>337</v>
      </c>
      <c r="K355" s="112" t="s">
        <v>338</v>
      </c>
      <c r="L355" s="112" t="s">
        <v>339</v>
      </c>
      <c r="M355" s="112" t="s">
        <v>340</v>
      </c>
      <c r="N355" s="112" t="s">
        <v>2393</v>
      </c>
      <c r="O355" s="112" t="s">
        <v>372</v>
      </c>
      <c r="P355" s="112" t="s">
        <v>394</v>
      </c>
      <c r="Q355" s="112" t="s">
        <v>2394</v>
      </c>
      <c r="R355" s="112">
        <v>2214.828</v>
      </c>
      <c r="S355" s="112">
        <v>3</v>
      </c>
      <c r="T355" s="112">
        <v>0.4</v>
      </c>
      <c r="U355" s="112">
        <v>258.04799999999977</v>
      </c>
    </row>
    <row r="356" spans="1:21">
      <c r="A356" s="20" t="str">
        <f t="shared" si="10"/>
        <v>202103</v>
      </c>
      <c r="B356" s="20" t="str">
        <f t="shared" si="11"/>
        <v>202113</v>
      </c>
      <c r="C356" s="112" t="s">
        <v>2820</v>
      </c>
      <c r="D356" s="113">
        <v>44282</v>
      </c>
      <c r="E356" s="113">
        <v>44286</v>
      </c>
      <c r="F356" s="112" t="s">
        <v>346</v>
      </c>
      <c r="G356" s="112" t="s">
        <v>3216</v>
      </c>
      <c r="H356" s="112" t="s">
        <v>3217</v>
      </c>
      <c r="I356" s="112" t="s">
        <v>384</v>
      </c>
      <c r="J356" s="112" t="s">
        <v>337</v>
      </c>
      <c r="K356" s="112" t="s">
        <v>338</v>
      </c>
      <c r="L356" s="112" t="s">
        <v>339</v>
      </c>
      <c r="M356" s="112" t="s">
        <v>340</v>
      </c>
      <c r="N356" s="112" t="s">
        <v>2044</v>
      </c>
      <c r="O356" s="112" t="s">
        <v>372</v>
      </c>
      <c r="P356" s="112" t="s">
        <v>394</v>
      </c>
      <c r="Q356" s="112" t="s">
        <v>2045</v>
      </c>
      <c r="R356" s="112">
        <v>8060.6399999999994</v>
      </c>
      <c r="S356" s="112">
        <v>8</v>
      </c>
      <c r="T356" s="112">
        <v>0.4</v>
      </c>
      <c r="U356" s="112">
        <v>-4434.08</v>
      </c>
    </row>
    <row r="357" spans="1:21">
      <c r="A357" s="20" t="str">
        <f t="shared" si="10"/>
        <v>202103</v>
      </c>
      <c r="B357" s="20" t="str">
        <f t="shared" si="11"/>
        <v>202113</v>
      </c>
      <c r="C357" s="112" t="s">
        <v>2820</v>
      </c>
      <c r="D357" s="113">
        <v>44282</v>
      </c>
      <c r="E357" s="113">
        <v>44286</v>
      </c>
      <c r="F357" s="112" t="s">
        <v>346</v>
      </c>
      <c r="G357" s="112" t="s">
        <v>3216</v>
      </c>
      <c r="H357" s="112" t="s">
        <v>3217</v>
      </c>
      <c r="I357" s="112" t="s">
        <v>384</v>
      </c>
      <c r="J357" s="112" t="s">
        <v>337</v>
      </c>
      <c r="K357" s="112" t="s">
        <v>338</v>
      </c>
      <c r="L357" s="112" t="s">
        <v>339</v>
      </c>
      <c r="M357" s="112" t="s">
        <v>340</v>
      </c>
      <c r="N357" s="112" t="s">
        <v>3218</v>
      </c>
      <c r="O357" s="112" t="s">
        <v>342</v>
      </c>
      <c r="P357" s="112" t="s">
        <v>354</v>
      </c>
      <c r="Q357" s="112" t="s">
        <v>3219</v>
      </c>
      <c r="R357" s="112">
        <v>421.12</v>
      </c>
      <c r="S357" s="112">
        <v>2</v>
      </c>
      <c r="T357" s="112">
        <v>0</v>
      </c>
      <c r="U357" s="112">
        <v>37.800000000000004</v>
      </c>
    </row>
    <row r="358" spans="1:21">
      <c r="A358" s="20" t="str">
        <f t="shared" si="10"/>
        <v>202105</v>
      </c>
      <c r="B358" s="20" t="str">
        <f t="shared" si="11"/>
        <v>202119</v>
      </c>
      <c r="C358" s="112" t="s">
        <v>345</v>
      </c>
      <c r="D358" s="113">
        <v>44320</v>
      </c>
      <c r="E358" s="113">
        <v>44326</v>
      </c>
      <c r="F358" s="112" t="s">
        <v>346</v>
      </c>
      <c r="G358" s="112" t="s">
        <v>2083</v>
      </c>
      <c r="H358" s="112" t="s">
        <v>2084</v>
      </c>
      <c r="I358" s="112" t="s">
        <v>349</v>
      </c>
      <c r="J358" s="112" t="s">
        <v>807</v>
      </c>
      <c r="K358" s="112" t="s">
        <v>367</v>
      </c>
      <c r="L358" s="112" t="s">
        <v>339</v>
      </c>
      <c r="M358" s="112" t="s">
        <v>368</v>
      </c>
      <c r="N358" s="112" t="s">
        <v>3222</v>
      </c>
      <c r="O358" s="112" t="s">
        <v>342</v>
      </c>
      <c r="P358" s="112" t="s">
        <v>369</v>
      </c>
      <c r="Q358" s="112" t="s">
        <v>3223</v>
      </c>
      <c r="R358" s="112">
        <v>9788.7999999999993</v>
      </c>
      <c r="S358" s="112">
        <v>4</v>
      </c>
      <c r="T358" s="112">
        <v>0</v>
      </c>
      <c r="U358" s="112">
        <v>4894.4000000000005</v>
      </c>
    </row>
    <row r="359" spans="1:21">
      <c r="A359" s="20" t="str">
        <f t="shared" si="10"/>
        <v>202107</v>
      </c>
      <c r="B359" s="20" t="str">
        <f t="shared" si="11"/>
        <v>202128</v>
      </c>
      <c r="C359" s="112" t="s">
        <v>1641</v>
      </c>
      <c r="D359" s="113">
        <v>44387</v>
      </c>
      <c r="E359" s="113">
        <v>44391</v>
      </c>
      <c r="F359" s="112" t="s">
        <v>346</v>
      </c>
      <c r="G359" s="112" t="s">
        <v>1741</v>
      </c>
      <c r="H359" s="112" t="s">
        <v>1742</v>
      </c>
      <c r="I359" s="112" t="s">
        <v>336</v>
      </c>
      <c r="J359" s="112" t="s">
        <v>500</v>
      </c>
      <c r="K359" s="112" t="s">
        <v>501</v>
      </c>
      <c r="L359" s="112" t="s">
        <v>339</v>
      </c>
      <c r="M359" s="112" t="s">
        <v>392</v>
      </c>
      <c r="N359" s="112" t="s">
        <v>3225</v>
      </c>
      <c r="O359" s="112" t="s">
        <v>372</v>
      </c>
      <c r="P359" s="112" t="s">
        <v>398</v>
      </c>
      <c r="Q359" s="112" t="s">
        <v>3226</v>
      </c>
      <c r="R359" s="112">
        <v>1372.7280000000001</v>
      </c>
      <c r="S359" s="112">
        <v>2</v>
      </c>
      <c r="T359" s="112">
        <v>0.4</v>
      </c>
      <c r="U359" s="112">
        <v>-297.47200000000009</v>
      </c>
    </row>
    <row r="360" spans="1:21">
      <c r="A360" s="20" t="str">
        <f t="shared" si="10"/>
        <v>202107</v>
      </c>
      <c r="B360" s="20" t="str">
        <f t="shared" si="11"/>
        <v>202128</v>
      </c>
      <c r="C360" s="112" t="s">
        <v>1641</v>
      </c>
      <c r="D360" s="113">
        <v>44387</v>
      </c>
      <c r="E360" s="113">
        <v>44391</v>
      </c>
      <c r="F360" s="112" t="s">
        <v>346</v>
      </c>
      <c r="G360" s="112" t="s">
        <v>1741</v>
      </c>
      <c r="H360" s="112" t="s">
        <v>1742</v>
      </c>
      <c r="I360" s="112" t="s">
        <v>336</v>
      </c>
      <c r="J360" s="112" t="s">
        <v>500</v>
      </c>
      <c r="K360" s="112" t="s">
        <v>501</v>
      </c>
      <c r="L360" s="112" t="s">
        <v>339</v>
      </c>
      <c r="M360" s="112" t="s">
        <v>392</v>
      </c>
      <c r="N360" s="112" t="s">
        <v>1334</v>
      </c>
      <c r="O360" s="112" t="s">
        <v>377</v>
      </c>
      <c r="P360" s="112" t="s">
        <v>425</v>
      </c>
      <c r="Q360" s="112" t="s">
        <v>1335</v>
      </c>
      <c r="R360" s="112">
        <v>5066.04</v>
      </c>
      <c r="S360" s="112">
        <v>5</v>
      </c>
      <c r="T360" s="112">
        <v>0.4</v>
      </c>
      <c r="U360" s="112">
        <v>-0.56000000000040018</v>
      </c>
    </row>
    <row r="361" spans="1:21">
      <c r="A361" s="20" t="str">
        <f t="shared" si="10"/>
        <v>202107</v>
      </c>
      <c r="B361" s="20" t="str">
        <f t="shared" si="11"/>
        <v>202128</v>
      </c>
      <c r="C361" s="112" t="s">
        <v>1641</v>
      </c>
      <c r="D361" s="113">
        <v>44387</v>
      </c>
      <c r="E361" s="113">
        <v>44391</v>
      </c>
      <c r="F361" s="112" t="s">
        <v>346</v>
      </c>
      <c r="G361" s="112" t="s">
        <v>1741</v>
      </c>
      <c r="H361" s="112" t="s">
        <v>1742</v>
      </c>
      <c r="I361" s="112" t="s">
        <v>336</v>
      </c>
      <c r="J361" s="112" t="s">
        <v>500</v>
      </c>
      <c r="K361" s="112" t="s">
        <v>501</v>
      </c>
      <c r="L361" s="112" t="s">
        <v>339</v>
      </c>
      <c r="M361" s="112" t="s">
        <v>392</v>
      </c>
      <c r="N361" s="112" t="s">
        <v>3227</v>
      </c>
      <c r="O361" s="112" t="s">
        <v>372</v>
      </c>
      <c r="P361" s="112" t="s">
        <v>398</v>
      </c>
      <c r="Q361" s="112" t="s">
        <v>3228</v>
      </c>
      <c r="R361" s="112">
        <v>3558.24</v>
      </c>
      <c r="S361" s="112">
        <v>5</v>
      </c>
      <c r="T361" s="112">
        <v>0.4</v>
      </c>
      <c r="U361" s="112">
        <v>-830.76</v>
      </c>
    </row>
    <row r="362" spans="1:21">
      <c r="A362" s="20" t="str">
        <f t="shared" si="10"/>
        <v>202103</v>
      </c>
      <c r="B362" s="20" t="str">
        <f t="shared" si="11"/>
        <v>202111</v>
      </c>
      <c r="C362" s="112" t="s">
        <v>1937</v>
      </c>
      <c r="D362" s="113">
        <v>44267</v>
      </c>
      <c r="E362" s="113">
        <v>44273</v>
      </c>
      <c r="F362" s="112" t="s">
        <v>346</v>
      </c>
      <c r="G362" s="112" t="s">
        <v>3229</v>
      </c>
      <c r="H362" s="112" t="s">
        <v>3230</v>
      </c>
      <c r="I362" s="112" t="s">
        <v>336</v>
      </c>
      <c r="J362" s="112" t="s">
        <v>541</v>
      </c>
      <c r="K362" s="112" t="s">
        <v>541</v>
      </c>
      <c r="L362" s="112" t="s">
        <v>339</v>
      </c>
      <c r="M362" s="112" t="s">
        <v>439</v>
      </c>
      <c r="N362" s="112" t="s">
        <v>542</v>
      </c>
      <c r="O362" s="112" t="s">
        <v>342</v>
      </c>
      <c r="P362" s="112" t="s">
        <v>354</v>
      </c>
      <c r="Q362" s="112" t="s">
        <v>543</v>
      </c>
      <c r="R362" s="112">
        <v>234.07999999999998</v>
      </c>
      <c r="S362" s="112">
        <v>4</v>
      </c>
      <c r="T362" s="112">
        <v>0</v>
      </c>
      <c r="U362" s="112">
        <v>100.24000000000001</v>
      </c>
    </row>
    <row r="363" spans="1:21">
      <c r="A363" s="20" t="str">
        <f t="shared" si="10"/>
        <v>202105</v>
      </c>
      <c r="B363" s="20" t="str">
        <f t="shared" si="11"/>
        <v>202122</v>
      </c>
      <c r="C363" s="112" t="s">
        <v>3231</v>
      </c>
      <c r="D363" s="113">
        <v>44343</v>
      </c>
      <c r="E363" s="113">
        <v>44349</v>
      </c>
      <c r="F363" s="112" t="s">
        <v>346</v>
      </c>
      <c r="G363" s="112" t="s">
        <v>2389</v>
      </c>
      <c r="H363" s="112" t="s">
        <v>2390</v>
      </c>
      <c r="I363" s="112" t="s">
        <v>349</v>
      </c>
      <c r="J363" s="112" t="s">
        <v>1186</v>
      </c>
      <c r="K363" s="112" t="s">
        <v>367</v>
      </c>
      <c r="L363" s="112" t="s">
        <v>339</v>
      </c>
      <c r="M363" s="112" t="s">
        <v>368</v>
      </c>
      <c r="N363" s="112" t="s">
        <v>1350</v>
      </c>
      <c r="O363" s="112" t="s">
        <v>372</v>
      </c>
      <c r="P363" s="112" t="s">
        <v>394</v>
      </c>
      <c r="Q363" s="112" t="s">
        <v>1351</v>
      </c>
      <c r="R363" s="112">
        <v>4114.32</v>
      </c>
      <c r="S363" s="112">
        <v>6</v>
      </c>
      <c r="T363" s="112">
        <v>0</v>
      </c>
      <c r="U363" s="112">
        <v>1851.3600000000001</v>
      </c>
    </row>
    <row r="364" spans="1:21">
      <c r="A364" s="20" t="str">
        <f t="shared" si="10"/>
        <v>202107</v>
      </c>
      <c r="B364" s="20" t="str">
        <f t="shared" si="11"/>
        <v>202128</v>
      </c>
      <c r="C364" s="112" t="s">
        <v>3233</v>
      </c>
      <c r="D364" s="113">
        <v>44387</v>
      </c>
      <c r="E364" s="113">
        <v>44391</v>
      </c>
      <c r="F364" s="112" t="s">
        <v>346</v>
      </c>
      <c r="G364" s="112" t="s">
        <v>1692</v>
      </c>
      <c r="H364" s="112" t="s">
        <v>1693</v>
      </c>
      <c r="I364" s="112" t="s">
        <v>349</v>
      </c>
      <c r="J364" s="112" t="s">
        <v>1888</v>
      </c>
      <c r="K364" s="112" t="s">
        <v>607</v>
      </c>
      <c r="L364" s="112" t="s">
        <v>339</v>
      </c>
      <c r="M364" s="112" t="s">
        <v>368</v>
      </c>
      <c r="N364" s="112" t="s">
        <v>1142</v>
      </c>
      <c r="O364" s="112" t="s">
        <v>342</v>
      </c>
      <c r="P364" s="112" t="s">
        <v>455</v>
      </c>
      <c r="Q364" s="112" t="s">
        <v>1143</v>
      </c>
      <c r="R364" s="112">
        <v>363.32799999999997</v>
      </c>
      <c r="S364" s="112">
        <v>2</v>
      </c>
      <c r="T364" s="112">
        <v>0.2</v>
      </c>
      <c r="U364" s="112">
        <v>27.048000000000002</v>
      </c>
    </row>
    <row r="365" spans="1:21">
      <c r="A365" s="20" t="str">
        <f t="shared" si="10"/>
        <v>202107</v>
      </c>
      <c r="B365" s="20" t="str">
        <f t="shared" si="11"/>
        <v>202128</v>
      </c>
      <c r="C365" s="112" t="s">
        <v>3233</v>
      </c>
      <c r="D365" s="113">
        <v>44387</v>
      </c>
      <c r="E365" s="113">
        <v>44391</v>
      </c>
      <c r="F365" s="112" t="s">
        <v>346</v>
      </c>
      <c r="G365" s="112" t="s">
        <v>1692</v>
      </c>
      <c r="H365" s="112" t="s">
        <v>1693</v>
      </c>
      <c r="I365" s="112" t="s">
        <v>349</v>
      </c>
      <c r="J365" s="112" t="s">
        <v>1888</v>
      </c>
      <c r="K365" s="112" t="s">
        <v>607</v>
      </c>
      <c r="L365" s="112" t="s">
        <v>339</v>
      </c>
      <c r="M365" s="112" t="s">
        <v>368</v>
      </c>
      <c r="N365" s="112" t="s">
        <v>1877</v>
      </c>
      <c r="O365" s="112" t="s">
        <v>342</v>
      </c>
      <c r="P365" s="112" t="s">
        <v>369</v>
      </c>
      <c r="Q365" s="112" t="s">
        <v>1878</v>
      </c>
      <c r="R365" s="112">
        <v>5316.08</v>
      </c>
      <c r="S365" s="112">
        <v>2</v>
      </c>
      <c r="T365" s="112">
        <v>0</v>
      </c>
      <c r="U365" s="112">
        <v>2073.1200000000003</v>
      </c>
    </row>
    <row r="366" spans="1:21">
      <c r="A366" s="20" t="str">
        <f t="shared" si="10"/>
        <v>202107</v>
      </c>
      <c r="B366" s="20" t="str">
        <f t="shared" si="11"/>
        <v>202128</v>
      </c>
      <c r="C366" s="112" t="s">
        <v>3233</v>
      </c>
      <c r="D366" s="113">
        <v>44387</v>
      </c>
      <c r="E366" s="113">
        <v>44391</v>
      </c>
      <c r="F366" s="112" t="s">
        <v>346</v>
      </c>
      <c r="G366" s="112" t="s">
        <v>1692</v>
      </c>
      <c r="H366" s="112" t="s">
        <v>1693</v>
      </c>
      <c r="I366" s="112" t="s">
        <v>349</v>
      </c>
      <c r="J366" s="112" t="s">
        <v>1888</v>
      </c>
      <c r="K366" s="112" t="s">
        <v>607</v>
      </c>
      <c r="L366" s="112" t="s">
        <v>339</v>
      </c>
      <c r="M366" s="112" t="s">
        <v>368</v>
      </c>
      <c r="N366" s="112" t="s">
        <v>3234</v>
      </c>
      <c r="O366" s="112" t="s">
        <v>377</v>
      </c>
      <c r="P366" s="112" t="s">
        <v>431</v>
      </c>
      <c r="Q366" s="112" t="s">
        <v>3235</v>
      </c>
      <c r="R366" s="112">
        <v>991.90000000000009</v>
      </c>
      <c r="S366" s="112">
        <v>5</v>
      </c>
      <c r="T366" s="112">
        <v>0</v>
      </c>
      <c r="U366" s="112">
        <v>247.8</v>
      </c>
    </row>
    <row r="367" spans="1:21">
      <c r="A367" s="20" t="str">
        <f t="shared" si="10"/>
        <v>202104</v>
      </c>
      <c r="B367" s="20" t="str">
        <f t="shared" si="11"/>
        <v>202114</v>
      </c>
      <c r="C367" s="112" t="s">
        <v>3242</v>
      </c>
      <c r="D367" s="113">
        <v>44287</v>
      </c>
      <c r="E367" s="113">
        <v>44292</v>
      </c>
      <c r="F367" s="112" t="s">
        <v>346</v>
      </c>
      <c r="G367" s="112" t="s">
        <v>3243</v>
      </c>
      <c r="H367" s="112" t="s">
        <v>3244</v>
      </c>
      <c r="I367" s="112" t="s">
        <v>336</v>
      </c>
      <c r="J367" s="112" t="s">
        <v>3245</v>
      </c>
      <c r="K367" s="112" t="s">
        <v>391</v>
      </c>
      <c r="L367" s="112" t="s">
        <v>339</v>
      </c>
      <c r="M367" s="112" t="s">
        <v>392</v>
      </c>
      <c r="N367" s="112" t="s">
        <v>1790</v>
      </c>
      <c r="O367" s="112" t="s">
        <v>342</v>
      </c>
      <c r="P367" s="112" t="s">
        <v>357</v>
      </c>
      <c r="Q367" s="112" t="s">
        <v>1791</v>
      </c>
      <c r="R367" s="112">
        <v>240.09999999999997</v>
      </c>
      <c r="S367" s="112">
        <v>1</v>
      </c>
      <c r="T367" s="112">
        <v>0</v>
      </c>
      <c r="U367" s="112">
        <v>55.16</v>
      </c>
    </row>
    <row r="368" spans="1:21">
      <c r="A368" s="20" t="str">
        <f t="shared" si="10"/>
        <v>202103</v>
      </c>
      <c r="B368" s="20" t="str">
        <f t="shared" si="11"/>
        <v>202114</v>
      </c>
      <c r="C368" s="112" t="s">
        <v>3257</v>
      </c>
      <c r="D368" s="113">
        <v>44286</v>
      </c>
      <c r="E368" s="113">
        <v>44291</v>
      </c>
      <c r="F368" s="112" t="s">
        <v>346</v>
      </c>
      <c r="G368" s="112" t="s">
        <v>2812</v>
      </c>
      <c r="H368" s="112" t="s">
        <v>2813</v>
      </c>
      <c r="I368" s="112" t="s">
        <v>349</v>
      </c>
      <c r="J368" s="112" t="s">
        <v>610</v>
      </c>
      <c r="K368" s="112" t="s">
        <v>610</v>
      </c>
      <c r="L368" s="112" t="s">
        <v>339</v>
      </c>
      <c r="M368" s="112" t="s">
        <v>439</v>
      </c>
      <c r="N368" s="112" t="s">
        <v>3258</v>
      </c>
      <c r="O368" s="112" t="s">
        <v>377</v>
      </c>
      <c r="P368" s="112" t="s">
        <v>431</v>
      </c>
      <c r="Q368" s="112" t="s">
        <v>3259</v>
      </c>
      <c r="R368" s="112">
        <v>614.04</v>
      </c>
      <c r="S368" s="112">
        <v>3</v>
      </c>
      <c r="T368" s="112">
        <v>0</v>
      </c>
      <c r="U368" s="112">
        <v>226.8</v>
      </c>
    </row>
    <row r="369" spans="1:21">
      <c r="A369" s="20" t="str">
        <f t="shared" si="10"/>
        <v>202103</v>
      </c>
      <c r="B369" s="20" t="str">
        <f t="shared" si="11"/>
        <v>202114</v>
      </c>
      <c r="C369" s="112" t="s">
        <v>3257</v>
      </c>
      <c r="D369" s="113">
        <v>44286</v>
      </c>
      <c r="E369" s="113">
        <v>44291</v>
      </c>
      <c r="F369" s="112" t="s">
        <v>346</v>
      </c>
      <c r="G369" s="112" t="s">
        <v>2812</v>
      </c>
      <c r="H369" s="112" t="s">
        <v>2813</v>
      </c>
      <c r="I369" s="112" t="s">
        <v>349</v>
      </c>
      <c r="J369" s="112" t="s">
        <v>610</v>
      </c>
      <c r="K369" s="112" t="s">
        <v>610</v>
      </c>
      <c r="L369" s="112" t="s">
        <v>339</v>
      </c>
      <c r="M369" s="112" t="s">
        <v>439</v>
      </c>
      <c r="N369" s="112" t="s">
        <v>3260</v>
      </c>
      <c r="O369" s="112" t="s">
        <v>372</v>
      </c>
      <c r="P369" s="112" t="s">
        <v>394</v>
      </c>
      <c r="Q369" s="112" t="s">
        <v>3261</v>
      </c>
      <c r="R369" s="112">
        <v>5323.5</v>
      </c>
      <c r="S369" s="112">
        <v>3</v>
      </c>
      <c r="T369" s="112">
        <v>0</v>
      </c>
      <c r="U369" s="112">
        <v>2555.2799999999997</v>
      </c>
    </row>
    <row r="370" spans="1:21">
      <c r="A370" s="20" t="str">
        <f t="shared" si="10"/>
        <v>202103</v>
      </c>
      <c r="B370" s="20" t="str">
        <f t="shared" si="11"/>
        <v>202114</v>
      </c>
      <c r="C370" s="112" t="s">
        <v>3257</v>
      </c>
      <c r="D370" s="113">
        <v>44286</v>
      </c>
      <c r="E370" s="113">
        <v>44291</v>
      </c>
      <c r="F370" s="112" t="s">
        <v>346</v>
      </c>
      <c r="G370" s="112" t="s">
        <v>2812</v>
      </c>
      <c r="H370" s="112" t="s">
        <v>2813</v>
      </c>
      <c r="I370" s="112" t="s">
        <v>349</v>
      </c>
      <c r="J370" s="112" t="s">
        <v>610</v>
      </c>
      <c r="K370" s="112" t="s">
        <v>610</v>
      </c>
      <c r="L370" s="112" t="s">
        <v>339</v>
      </c>
      <c r="M370" s="112" t="s">
        <v>439</v>
      </c>
      <c r="N370" s="112" t="s">
        <v>1229</v>
      </c>
      <c r="O370" s="112" t="s">
        <v>342</v>
      </c>
      <c r="P370" s="112" t="s">
        <v>440</v>
      </c>
      <c r="Q370" s="112" t="s">
        <v>1230</v>
      </c>
      <c r="R370" s="112">
        <v>925.96</v>
      </c>
      <c r="S370" s="112">
        <v>1</v>
      </c>
      <c r="T370" s="112">
        <v>0</v>
      </c>
      <c r="U370" s="112">
        <v>425.88</v>
      </c>
    </row>
    <row r="371" spans="1:21">
      <c r="A371" s="20" t="str">
        <f t="shared" si="10"/>
        <v>202103</v>
      </c>
      <c r="B371" s="20" t="str">
        <f t="shared" si="11"/>
        <v>202114</v>
      </c>
      <c r="C371" s="112" t="s">
        <v>3257</v>
      </c>
      <c r="D371" s="113">
        <v>44286</v>
      </c>
      <c r="E371" s="113">
        <v>44291</v>
      </c>
      <c r="F371" s="112" t="s">
        <v>346</v>
      </c>
      <c r="G371" s="112" t="s">
        <v>2812</v>
      </c>
      <c r="H371" s="112" t="s">
        <v>2813</v>
      </c>
      <c r="I371" s="112" t="s">
        <v>349</v>
      </c>
      <c r="J371" s="112" t="s">
        <v>610</v>
      </c>
      <c r="K371" s="112" t="s">
        <v>610</v>
      </c>
      <c r="L371" s="112" t="s">
        <v>339</v>
      </c>
      <c r="M371" s="112" t="s">
        <v>439</v>
      </c>
      <c r="N371" s="112" t="s">
        <v>3262</v>
      </c>
      <c r="O371" s="112" t="s">
        <v>342</v>
      </c>
      <c r="P371" s="112" t="s">
        <v>380</v>
      </c>
      <c r="Q371" s="112" t="s">
        <v>3263</v>
      </c>
      <c r="R371" s="112">
        <v>104.58</v>
      </c>
      <c r="S371" s="112">
        <v>1</v>
      </c>
      <c r="T371" s="112">
        <v>0</v>
      </c>
      <c r="U371" s="112">
        <v>44.94</v>
      </c>
    </row>
    <row r="372" spans="1:21">
      <c r="A372" s="20" t="str">
        <f t="shared" si="10"/>
        <v>202106</v>
      </c>
      <c r="B372" s="20" t="str">
        <f t="shared" si="11"/>
        <v>202126</v>
      </c>
      <c r="C372" s="112" t="s">
        <v>2820</v>
      </c>
      <c r="D372" s="113">
        <v>44372</v>
      </c>
      <c r="E372" s="113">
        <v>44378</v>
      </c>
      <c r="F372" s="112" t="s">
        <v>346</v>
      </c>
      <c r="G372" s="112" t="s">
        <v>2757</v>
      </c>
      <c r="H372" s="112" t="s">
        <v>2758</v>
      </c>
      <c r="I372" s="112" t="s">
        <v>349</v>
      </c>
      <c r="J372" s="112" t="s">
        <v>671</v>
      </c>
      <c r="K372" s="112" t="s">
        <v>363</v>
      </c>
      <c r="L372" s="112" t="s">
        <v>339</v>
      </c>
      <c r="M372" s="112" t="s">
        <v>340</v>
      </c>
      <c r="N372" s="112" t="s">
        <v>1759</v>
      </c>
      <c r="O372" s="112" t="s">
        <v>372</v>
      </c>
      <c r="P372" s="112" t="s">
        <v>400</v>
      </c>
      <c r="Q372" s="112" t="s">
        <v>1760</v>
      </c>
      <c r="R372" s="112">
        <v>1561.7280000000001</v>
      </c>
      <c r="S372" s="112">
        <v>4</v>
      </c>
      <c r="T372" s="112">
        <v>0.4</v>
      </c>
      <c r="U372" s="112">
        <v>-598.75199999999995</v>
      </c>
    </row>
    <row r="373" spans="1:21">
      <c r="A373" s="20" t="str">
        <f t="shared" si="10"/>
        <v>202106</v>
      </c>
      <c r="B373" s="20" t="str">
        <f t="shared" si="11"/>
        <v>202126</v>
      </c>
      <c r="C373" s="112" t="s">
        <v>2820</v>
      </c>
      <c r="D373" s="113">
        <v>44372</v>
      </c>
      <c r="E373" s="113">
        <v>44378</v>
      </c>
      <c r="F373" s="112" t="s">
        <v>346</v>
      </c>
      <c r="G373" s="112" t="s">
        <v>2757</v>
      </c>
      <c r="H373" s="112" t="s">
        <v>2758</v>
      </c>
      <c r="I373" s="112" t="s">
        <v>349</v>
      </c>
      <c r="J373" s="112" t="s">
        <v>671</v>
      </c>
      <c r="K373" s="112" t="s">
        <v>363</v>
      </c>
      <c r="L373" s="112" t="s">
        <v>339</v>
      </c>
      <c r="M373" s="112" t="s">
        <v>340</v>
      </c>
      <c r="N373" s="112" t="s">
        <v>3277</v>
      </c>
      <c r="O373" s="112" t="s">
        <v>372</v>
      </c>
      <c r="P373" s="112" t="s">
        <v>398</v>
      </c>
      <c r="Q373" s="112" t="s">
        <v>3278</v>
      </c>
      <c r="R373" s="112">
        <v>647.13599999999985</v>
      </c>
      <c r="S373" s="112">
        <v>6</v>
      </c>
      <c r="T373" s="112">
        <v>0.4</v>
      </c>
      <c r="U373" s="112">
        <v>32.256000000000142</v>
      </c>
    </row>
    <row r="374" spans="1:21">
      <c r="A374" s="20" t="str">
        <f t="shared" si="10"/>
        <v>202102</v>
      </c>
      <c r="B374" s="20" t="str">
        <f t="shared" si="11"/>
        <v>202106</v>
      </c>
      <c r="C374" s="112" t="s">
        <v>3287</v>
      </c>
      <c r="D374" s="113">
        <v>44231</v>
      </c>
      <c r="E374" s="113">
        <v>44233</v>
      </c>
      <c r="F374" s="112" t="s">
        <v>402</v>
      </c>
      <c r="G374" s="112" t="s">
        <v>1405</v>
      </c>
      <c r="H374" s="112" t="s">
        <v>1406</v>
      </c>
      <c r="I374" s="112" t="s">
        <v>349</v>
      </c>
      <c r="J374" s="112" t="s">
        <v>1070</v>
      </c>
      <c r="K374" s="112" t="s">
        <v>438</v>
      </c>
      <c r="L374" s="112" t="s">
        <v>339</v>
      </c>
      <c r="M374" s="112" t="s">
        <v>439</v>
      </c>
      <c r="N374" s="112" t="s">
        <v>3288</v>
      </c>
      <c r="O374" s="112" t="s">
        <v>377</v>
      </c>
      <c r="P374" s="112" t="s">
        <v>462</v>
      </c>
      <c r="Q374" s="112" t="s">
        <v>3289</v>
      </c>
      <c r="R374" s="112">
        <v>2238.3899999999994</v>
      </c>
      <c r="S374" s="112">
        <v>2</v>
      </c>
      <c r="T374" s="112">
        <v>0.25</v>
      </c>
      <c r="U374" s="112">
        <v>29.750000000000114</v>
      </c>
    </row>
    <row r="375" spans="1:21">
      <c r="A375" s="20" t="str">
        <f t="shared" si="10"/>
        <v>202102</v>
      </c>
      <c r="B375" s="20" t="str">
        <f t="shared" si="11"/>
        <v>202106</v>
      </c>
      <c r="C375" s="112" t="s">
        <v>3287</v>
      </c>
      <c r="D375" s="113">
        <v>44231</v>
      </c>
      <c r="E375" s="113">
        <v>44233</v>
      </c>
      <c r="F375" s="112" t="s">
        <v>402</v>
      </c>
      <c r="G375" s="112" t="s">
        <v>1405</v>
      </c>
      <c r="H375" s="112" t="s">
        <v>1406</v>
      </c>
      <c r="I375" s="112" t="s">
        <v>349</v>
      </c>
      <c r="J375" s="112" t="s">
        <v>1070</v>
      </c>
      <c r="K375" s="112" t="s">
        <v>438</v>
      </c>
      <c r="L375" s="112" t="s">
        <v>339</v>
      </c>
      <c r="M375" s="112" t="s">
        <v>439</v>
      </c>
      <c r="N375" s="112" t="s">
        <v>1018</v>
      </c>
      <c r="O375" s="112" t="s">
        <v>342</v>
      </c>
      <c r="P375" s="112" t="s">
        <v>440</v>
      </c>
      <c r="Q375" s="112" t="s">
        <v>1019</v>
      </c>
      <c r="R375" s="112">
        <v>325.08</v>
      </c>
      <c r="S375" s="112">
        <v>3</v>
      </c>
      <c r="T375" s="112">
        <v>0</v>
      </c>
      <c r="U375" s="112">
        <v>68.039999999999992</v>
      </c>
    </row>
    <row r="376" spans="1:21">
      <c r="A376" s="20" t="str">
        <f t="shared" si="10"/>
        <v>202102</v>
      </c>
      <c r="B376" s="20" t="str">
        <f t="shared" si="11"/>
        <v>202106</v>
      </c>
      <c r="C376" s="112" t="s">
        <v>3287</v>
      </c>
      <c r="D376" s="113">
        <v>44231</v>
      </c>
      <c r="E376" s="113">
        <v>44233</v>
      </c>
      <c r="F376" s="112" t="s">
        <v>402</v>
      </c>
      <c r="G376" s="112" t="s">
        <v>1405</v>
      </c>
      <c r="H376" s="112" t="s">
        <v>1406</v>
      </c>
      <c r="I376" s="112" t="s">
        <v>349</v>
      </c>
      <c r="J376" s="112" t="s">
        <v>1070</v>
      </c>
      <c r="K376" s="112" t="s">
        <v>438</v>
      </c>
      <c r="L376" s="112" t="s">
        <v>339</v>
      </c>
      <c r="M376" s="112" t="s">
        <v>439</v>
      </c>
      <c r="N376" s="112" t="s">
        <v>2906</v>
      </c>
      <c r="O376" s="112" t="s">
        <v>372</v>
      </c>
      <c r="P376" s="112" t="s">
        <v>398</v>
      </c>
      <c r="Q376" s="112" t="s">
        <v>2907</v>
      </c>
      <c r="R376" s="112">
        <v>1070.1599999999999</v>
      </c>
      <c r="S376" s="112">
        <v>4</v>
      </c>
      <c r="T376" s="112">
        <v>0</v>
      </c>
      <c r="U376" s="112">
        <v>21.28</v>
      </c>
    </row>
    <row r="377" spans="1:21">
      <c r="A377" s="20" t="str">
        <f t="shared" si="10"/>
        <v>202102</v>
      </c>
      <c r="B377" s="20" t="str">
        <f t="shared" si="11"/>
        <v>202106</v>
      </c>
      <c r="C377" s="112" t="s">
        <v>3287</v>
      </c>
      <c r="D377" s="113">
        <v>44231</v>
      </c>
      <c r="E377" s="113">
        <v>44233</v>
      </c>
      <c r="F377" s="112" t="s">
        <v>402</v>
      </c>
      <c r="G377" s="112" t="s">
        <v>1405</v>
      </c>
      <c r="H377" s="112" t="s">
        <v>1406</v>
      </c>
      <c r="I377" s="112" t="s">
        <v>349</v>
      </c>
      <c r="J377" s="112" t="s">
        <v>1070</v>
      </c>
      <c r="K377" s="112" t="s">
        <v>438</v>
      </c>
      <c r="L377" s="112" t="s">
        <v>339</v>
      </c>
      <c r="M377" s="112" t="s">
        <v>439</v>
      </c>
      <c r="N377" s="112" t="s">
        <v>815</v>
      </c>
      <c r="O377" s="112" t="s">
        <v>372</v>
      </c>
      <c r="P377" s="112" t="s">
        <v>400</v>
      </c>
      <c r="Q377" s="112" t="s">
        <v>816</v>
      </c>
      <c r="R377" s="112">
        <v>1582.8400000000001</v>
      </c>
      <c r="S377" s="112">
        <v>2</v>
      </c>
      <c r="T377" s="112">
        <v>0</v>
      </c>
      <c r="U377" s="112">
        <v>680.4</v>
      </c>
    </row>
    <row r="378" spans="1:21">
      <c r="A378" s="20" t="str">
        <f t="shared" si="10"/>
        <v>202105</v>
      </c>
      <c r="B378" s="20" t="str">
        <f t="shared" si="11"/>
        <v>202120</v>
      </c>
      <c r="C378" s="112" t="s">
        <v>3290</v>
      </c>
      <c r="D378" s="113">
        <v>44327</v>
      </c>
      <c r="E378" s="113">
        <v>44332</v>
      </c>
      <c r="F378" s="112" t="s">
        <v>333</v>
      </c>
      <c r="G378" s="112" t="s">
        <v>1900</v>
      </c>
      <c r="H378" s="112" t="s">
        <v>1901</v>
      </c>
      <c r="I378" s="112" t="s">
        <v>336</v>
      </c>
      <c r="J378" s="112" t="s">
        <v>516</v>
      </c>
      <c r="K378" s="112" t="s">
        <v>367</v>
      </c>
      <c r="L378" s="112" t="s">
        <v>339</v>
      </c>
      <c r="M378" s="112" t="s">
        <v>368</v>
      </c>
      <c r="N378" s="112" t="s">
        <v>2175</v>
      </c>
      <c r="O378" s="112" t="s">
        <v>377</v>
      </c>
      <c r="P378" s="112" t="s">
        <v>425</v>
      </c>
      <c r="Q378" s="112" t="s">
        <v>2176</v>
      </c>
      <c r="R378" s="112">
        <v>3998.4000000000005</v>
      </c>
      <c r="S378" s="112">
        <v>5</v>
      </c>
      <c r="T378" s="112">
        <v>0</v>
      </c>
      <c r="U378" s="112">
        <v>399.7</v>
      </c>
    </row>
    <row r="379" spans="1:21">
      <c r="A379" s="20" t="str">
        <f t="shared" si="10"/>
        <v>202105</v>
      </c>
      <c r="B379" s="20" t="str">
        <f t="shared" si="11"/>
        <v>202120</v>
      </c>
      <c r="C379" s="112" t="s">
        <v>3290</v>
      </c>
      <c r="D379" s="113">
        <v>44327</v>
      </c>
      <c r="E379" s="113">
        <v>44332</v>
      </c>
      <c r="F379" s="112" t="s">
        <v>333</v>
      </c>
      <c r="G379" s="112" t="s">
        <v>1900</v>
      </c>
      <c r="H379" s="112" t="s">
        <v>1901</v>
      </c>
      <c r="I379" s="112" t="s">
        <v>336</v>
      </c>
      <c r="J379" s="112" t="s">
        <v>516</v>
      </c>
      <c r="K379" s="112" t="s">
        <v>367</v>
      </c>
      <c r="L379" s="112" t="s">
        <v>339</v>
      </c>
      <c r="M379" s="112" t="s">
        <v>368</v>
      </c>
      <c r="N379" s="112" t="s">
        <v>2129</v>
      </c>
      <c r="O379" s="112" t="s">
        <v>342</v>
      </c>
      <c r="P379" s="112" t="s">
        <v>381</v>
      </c>
      <c r="Q379" s="112" t="s">
        <v>2130</v>
      </c>
      <c r="R379" s="112">
        <v>233.94</v>
      </c>
      <c r="S379" s="112">
        <v>3</v>
      </c>
      <c r="T379" s="112">
        <v>0</v>
      </c>
      <c r="U379" s="112">
        <v>6.7200000000000006</v>
      </c>
    </row>
    <row r="380" spans="1:21">
      <c r="A380" s="20" t="str">
        <f t="shared" si="10"/>
        <v>202105</v>
      </c>
      <c r="B380" s="20" t="str">
        <f t="shared" si="11"/>
        <v>202120</v>
      </c>
      <c r="C380" s="112" t="s">
        <v>3290</v>
      </c>
      <c r="D380" s="113">
        <v>44327</v>
      </c>
      <c r="E380" s="113">
        <v>44332</v>
      </c>
      <c r="F380" s="112" t="s">
        <v>333</v>
      </c>
      <c r="G380" s="112" t="s">
        <v>1900</v>
      </c>
      <c r="H380" s="112" t="s">
        <v>1901</v>
      </c>
      <c r="I380" s="112" t="s">
        <v>336</v>
      </c>
      <c r="J380" s="112" t="s">
        <v>516</v>
      </c>
      <c r="K380" s="112" t="s">
        <v>367</v>
      </c>
      <c r="L380" s="112" t="s">
        <v>339</v>
      </c>
      <c r="M380" s="112" t="s">
        <v>368</v>
      </c>
      <c r="N380" s="112" t="s">
        <v>1103</v>
      </c>
      <c r="O380" s="112" t="s">
        <v>342</v>
      </c>
      <c r="P380" s="112" t="s">
        <v>357</v>
      </c>
      <c r="Q380" s="112" t="s">
        <v>1104</v>
      </c>
      <c r="R380" s="112">
        <v>86.52</v>
      </c>
      <c r="S380" s="112">
        <v>2</v>
      </c>
      <c r="T380" s="112">
        <v>0</v>
      </c>
      <c r="U380" s="112">
        <v>22.400000000000002</v>
      </c>
    </row>
    <row r="381" spans="1:21">
      <c r="A381" s="20" t="str">
        <f t="shared" si="10"/>
        <v>202104</v>
      </c>
      <c r="B381" s="20" t="str">
        <f t="shared" si="11"/>
        <v>202117</v>
      </c>
      <c r="C381" s="112" t="s">
        <v>3306</v>
      </c>
      <c r="D381" s="113">
        <v>44309</v>
      </c>
      <c r="E381" s="113">
        <v>44315</v>
      </c>
      <c r="F381" s="112" t="s">
        <v>346</v>
      </c>
      <c r="G381" s="112" t="s">
        <v>1749</v>
      </c>
      <c r="H381" s="112" t="s">
        <v>1750</v>
      </c>
      <c r="I381" s="112" t="s">
        <v>384</v>
      </c>
      <c r="J381" s="112" t="s">
        <v>610</v>
      </c>
      <c r="K381" s="112" t="s">
        <v>610</v>
      </c>
      <c r="L381" s="112" t="s">
        <v>339</v>
      </c>
      <c r="M381" s="112" t="s">
        <v>439</v>
      </c>
      <c r="N381" s="112" t="s">
        <v>3003</v>
      </c>
      <c r="O381" s="112" t="s">
        <v>372</v>
      </c>
      <c r="P381" s="112" t="s">
        <v>394</v>
      </c>
      <c r="Q381" s="112" t="s">
        <v>3004</v>
      </c>
      <c r="R381" s="112">
        <v>1346.52</v>
      </c>
      <c r="S381" s="112">
        <v>2</v>
      </c>
      <c r="T381" s="112">
        <v>0</v>
      </c>
      <c r="U381" s="112">
        <v>592.19999999999993</v>
      </c>
    </row>
    <row r="382" spans="1:21">
      <c r="A382" s="20" t="str">
        <f t="shared" si="10"/>
        <v>202103</v>
      </c>
      <c r="B382" s="20" t="str">
        <f t="shared" si="11"/>
        <v>202114</v>
      </c>
      <c r="C382" s="112" t="s">
        <v>3311</v>
      </c>
      <c r="D382" s="113">
        <v>44283</v>
      </c>
      <c r="E382" s="113">
        <v>44286</v>
      </c>
      <c r="F382" s="112" t="s">
        <v>402</v>
      </c>
      <c r="G382" s="112" t="s">
        <v>469</v>
      </c>
      <c r="H382" s="112" t="s">
        <v>470</v>
      </c>
      <c r="I382" s="112" t="s">
        <v>349</v>
      </c>
      <c r="J382" s="112" t="s">
        <v>2808</v>
      </c>
      <c r="K382" s="112" t="s">
        <v>521</v>
      </c>
      <c r="L382" s="112" t="s">
        <v>339</v>
      </c>
      <c r="M382" s="112" t="s">
        <v>368</v>
      </c>
      <c r="N382" s="112" t="s">
        <v>1182</v>
      </c>
      <c r="O382" s="112" t="s">
        <v>342</v>
      </c>
      <c r="P382" s="112" t="s">
        <v>440</v>
      </c>
      <c r="Q382" s="112" t="s">
        <v>1183</v>
      </c>
      <c r="R382" s="112">
        <v>684.6</v>
      </c>
      <c r="S382" s="112">
        <v>6</v>
      </c>
      <c r="T382" s="112">
        <v>0</v>
      </c>
      <c r="U382" s="112">
        <v>191.51999999999998</v>
      </c>
    </row>
    <row r="383" spans="1:21">
      <c r="A383" s="20" t="str">
        <f t="shared" si="10"/>
        <v>202106</v>
      </c>
      <c r="B383" s="20" t="str">
        <f t="shared" si="11"/>
        <v>202124</v>
      </c>
      <c r="C383" s="112" t="s">
        <v>3313</v>
      </c>
      <c r="D383" s="113">
        <v>44356</v>
      </c>
      <c r="E383" s="113">
        <v>44359</v>
      </c>
      <c r="F383" s="112" t="s">
        <v>402</v>
      </c>
      <c r="G383" s="112" t="s">
        <v>3314</v>
      </c>
      <c r="H383" s="112" t="s">
        <v>3315</v>
      </c>
      <c r="I383" s="112" t="s">
        <v>336</v>
      </c>
      <c r="J383" s="112" t="s">
        <v>500</v>
      </c>
      <c r="K383" s="112" t="s">
        <v>501</v>
      </c>
      <c r="L383" s="112" t="s">
        <v>339</v>
      </c>
      <c r="M383" s="112" t="s">
        <v>392</v>
      </c>
      <c r="N383" s="112" t="s">
        <v>2266</v>
      </c>
      <c r="O383" s="112" t="s">
        <v>342</v>
      </c>
      <c r="P383" s="112" t="s">
        <v>343</v>
      </c>
      <c r="Q383" s="112" t="s">
        <v>2267</v>
      </c>
      <c r="R383" s="112">
        <v>126.336</v>
      </c>
      <c r="S383" s="112">
        <v>2</v>
      </c>
      <c r="T383" s="112">
        <v>0.4</v>
      </c>
      <c r="U383" s="112">
        <v>-59.024000000000001</v>
      </c>
    </row>
    <row r="384" spans="1:21">
      <c r="A384" s="20" t="str">
        <f t="shared" si="10"/>
        <v>202106</v>
      </c>
      <c r="B384" s="20" t="str">
        <f t="shared" si="11"/>
        <v>202124</v>
      </c>
      <c r="C384" s="112" t="s">
        <v>3313</v>
      </c>
      <c r="D384" s="113">
        <v>44356</v>
      </c>
      <c r="E384" s="113">
        <v>44359</v>
      </c>
      <c r="F384" s="112" t="s">
        <v>402</v>
      </c>
      <c r="G384" s="112" t="s">
        <v>3314</v>
      </c>
      <c r="H384" s="112" t="s">
        <v>3315</v>
      </c>
      <c r="I384" s="112" t="s">
        <v>336</v>
      </c>
      <c r="J384" s="112" t="s">
        <v>500</v>
      </c>
      <c r="K384" s="112" t="s">
        <v>501</v>
      </c>
      <c r="L384" s="112" t="s">
        <v>339</v>
      </c>
      <c r="M384" s="112" t="s">
        <v>392</v>
      </c>
      <c r="N384" s="112" t="s">
        <v>928</v>
      </c>
      <c r="O384" s="112" t="s">
        <v>342</v>
      </c>
      <c r="P384" s="112" t="s">
        <v>369</v>
      </c>
      <c r="Q384" s="112" t="s">
        <v>929</v>
      </c>
      <c r="R384" s="112">
        <v>1591.7160000000001</v>
      </c>
      <c r="S384" s="112">
        <v>1</v>
      </c>
      <c r="T384" s="112">
        <v>0.4</v>
      </c>
      <c r="U384" s="112">
        <v>-663.26400000000001</v>
      </c>
    </row>
    <row r="385" spans="1:21">
      <c r="A385" s="20" t="str">
        <f t="shared" si="10"/>
        <v>202106</v>
      </c>
      <c r="B385" s="20" t="str">
        <f t="shared" si="11"/>
        <v>202124</v>
      </c>
      <c r="C385" s="112" t="s">
        <v>3313</v>
      </c>
      <c r="D385" s="113">
        <v>44356</v>
      </c>
      <c r="E385" s="113">
        <v>44359</v>
      </c>
      <c r="F385" s="112" t="s">
        <v>402</v>
      </c>
      <c r="G385" s="112" t="s">
        <v>3314</v>
      </c>
      <c r="H385" s="112" t="s">
        <v>3315</v>
      </c>
      <c r="I385" s="112" t="s">
        <v>336</v>
      </c>
      <c r="J385" s="112" t="s">
        <v>500</v>
      </c>
      <c r="K385" s="112" t="s">
        <v>501</v>
      </c>
      <c r="L385" s="112" t="s">
        <v>339</v>
      </c>
      <c r="M385" s="112" t="s">
        <v>392</v>
      </c>
      <c r="N385" s="112" t="s">
        <v>1237</v>
      </c>
      <c r="O385" s="112" t="s">
        <v>342</v>
      </c>
      <c r="P385" s="112" t="s">
        <v>343</v>
      </c>
      <c r="Q385" s="112" t="s">
        <v>1238</v>
      </c>
      <c r="R385" s="112">
        <v>129.696</v>
      </c>
      <c r="S385" s="112">
        <v>4</v>
      </c>
      <c r="T385" s="112">
        <v>0.4</v>
      </c>
      <c r="U385" s="112">
        <v>-54.543999999999997</v>
      </c>
    </row>
    <row r="386" spans="1:21">
      <c r="A386" s="20" t="str">
        <f t="shared" si="10"/>
        <v>202106</v>
      </c>
      <c r="B386" s="20" t="str">
        <f t="shared" si="11"/>
        <v>202124</v>
      </c>
      <c r="C386" s="112" t="s">
        <v>3313</v>
      </c>
      <c r="D386" s="113">
        <v>44356</v>
      </c>
      <c r="E386" s="113">
        <v>44359</v>
      </c>
      <c r="F386" s="112" t="s">
        <v>402</v>
      </c>
      <c r="G386" s="112" t="s">
        <v>3314</v>
      </c>
      <c r="H386" s="112" t="s">
        <v>3315</v>
      </c>
      <c r="I386" s="112" t="s">
        <v>336</v>
      </c>
      <c r="J386" s="112" t="s">
        <v>500</v>
      </c>
      <c r="K386" s="112" t="s">
        <v>501</v>
      </c>
      <c r="L386" s="112" t="s">
        <v>339</v>
      </c>
      <c r="M386" s="112" t="s">
        <v>392</v>
      </c>
      <c r="N386" s="112" t="s">
        <v>3316</v>
      </c>
      <c r="O386" s="112" t="s">
        <v>342</v>
      </c>
      <c r="P386" s="112" t="s">
        <v>380</v>
      </c>
      <c r="Q386" s="112" t="s">
        <v>3317</v>
      </c>
      <c r="R386" s="112">
        <v>475.44000000000005</v>
      </c>
      <c r="S386" s="112">
        <v>6</v>
      </c>
      <c r="T386" s="112">
        <v>0</v>
      </c>
      <c r="U386" s="112">
        <v>23.520000000000003</v>
      </c>
    </row>
    <row r="387" spans="1:21">
      <c r="A387" s="20" t="str">
        <f t="shared" ref="A387:A450" si="12">YEAR(D387)&amp;TEXT(MONTH(D387),"00")</f>
        <v>202103</v>
      </c>
      <c r="B387" s="20" t="str">
        <f t="shared" ref="B387:B450" si="13">YEAR(D387)&amp;TEXT(WEEKNUM(D387),"00")</f>
        <v>202110</v>
      </c>
      <c r="C387" s="112" t="s">
        <v>3323</v>
      </c>
      <c r="D387" s="113">
        <v>44261</v>
      </c>
      <c r="E387" s="113">
        <v>44268</v>
      </c>
      <c r="F387" s="112" t="s">
        <v>346</v>
      </c>
      <c r="G387" s="112" t="s">
        <v>2631</v>
      </c>
      <c r="H387" s="112" t="s">
        <v>2632</v>
      </c>
      <c r="I387" s="112" t="s">
        <v>349</v>
      </c>
      <c r="J387" s="112" t="s">
        <v>3083</v>
      </c>
      <c r="K387" s="112" t="s">
        <v>823</v>
      </c>
      <c r="L387" s="112" t="s">
        <v>339</v>
      </c>
      <c r="M387" s="112" t="s">
        <v>439</v>
      </c>
      <c r="N387" s="112" t="s">
        <v>376</v>
      </c>
      <c r="O387" s="112" t="s">
        <v>377</v>
      </c>
      <c r="P387" s="112" t="s">
        <v>378</v>
      </c>
      <c r="Q387" s="112" t="s">
        <v>379</v>
      </c>
      <c r="R387" s="112">
        <v>2597.9519999999998</v>
      </c>
      <c r="S387" s="112">
        <v>2</v>
      </c>
      <c r="T387" s="112">
        <v>0.4</v>
      </c>
      <c r="U387" s="112">
        <v>-389.92800000000011</v>
      </c>
    </row>
    <row r="388" spans="1:21">
      <c r="A388" s="20" t="str">
        <f t="shared" si="12"/>
        <v>202104</v>
      </c>
      <c r="B388" s="20" t="str">
        <f t="shared" si="13"/>
        <v>202118</v>
      </c>
      <c r="C388" s="112" t="s">
        <v>3329</v>
      </c>
      <c r="D388" s="113">
        <v>44314</v>
      </c>
      <c r="E388" s="113">
        <v>44318</v>
      </c>
      <c r="F388" s="112" t="s">
        <v>346</v>
      </c>
      <c r="G388" s="112" t="s">
        <v>1573</v>
      </c>
      <c r="H388" s="112" t="s">
        <v>1574</v>
      </c>
      <c r="I388" s="112" t="s">
        <v>349</v>
      </c>
      <c r="J388" s="112" t="s">
        <v>3067</v>
      </c>
      <c r="K388" s="112" t="s">
        <v>338</v>
      </c>
      <c r="L388" s="112" t="s">
        <v>339</v>
      </c>
      <c r="M388" s="112" t="s">
        <v>340</v>
      </c>
      <c r="N388" s="112" t="s">
        <v>2891</v>
      </c>
      <c r="O388" s="112" t="s">
        <v>342</v>
      </c>
      <c r="P388" s="112" t="s">
        <v>455</v>
      </c>
      <c r="Q388" s="112" t="s">
        <v>2892</v>
      </c>
      <c r="R388" s="112">
        <v>144.98399999999998</v>
      </c>
      <c r="S388" s="112">
        <v>3</v>
      </c>
      <c r="T388" s="112">
        <v>0.8</v>
      </c>
      <c r="U388" s="112">
        <v>-348.096</v>
      </c>
    </row>
    <row r="389" spans="1:21">
      <c r="A389" s="20" t="str">
        <f t="shared" si="12"/>
        <v>202105</v>
      </c>
      <c r="B389" s="20" t="str">
        <f t="shared" si="13"/>
        <v>202121</v>
      </c>
      <c r="C389" s="112" t="s">
        <v>3330</v>
      </c>
      <c r="D389" s="113">
        <v>44334</v>
      </c>
      <c r="E389" s="113">
        <v>44338</v>
      </c>
      <c r="F389" s="112" t="s">
        <v>346</v>
      </c>
      <c r="G389" s="112" t="s">
        <v>1741</v>
      </c>
      <c r="H389" s="112" t="s">
        <v>1742</v>
      </c>
      <c r="I389" s="112" t="s">
        <v>336</v>
      </c>
      <c r="J389" s="112" t="s">
        <v>2903</v>
      </c>
      <c r="K389" s="112" t="s">
        <v>607</v>
      </c>
      <c r="L389" s="112" t="s">
        <v>339</v>
      </c>
      <c r="M389" s="112" t="s">
        <v>368</v>
      </c>
      <c r="N389" s="112" t="s">
        <v>1952</v>
      </c>
      <c r="O389" s="112" t="s">
        <v>342</v>
      </c>
      <c r="P389" s="112" t="s">
        <v>380</v>
      </c>
      <c r="Q389" s="112" t="s">
        <v>1953</v>
      </c>
      <c r="R389" s="112">
        <v>111.16</v>
      </c>
      <c r="S389" s="112">
        <v>1</v>
      </c>
      <c r="T389" s="112">
        <v>0</v>
      </c>
      <c r="U389" s="112">
        <v>25.48</v>
      </c>
    </row>
    <row r="390" spans="1:21">
      <c r="A390" s="20" t="str">
        <f t="shared" si="12"/>
        <v>202105</v>
      </c>
      <c r="B390" s="20" t="str">
        <f t="shared" si="13"/>
        <v>202121</v>
      </c>
      <c r="C390" s="112" t="s">
        <v>1136</v>
      </c>
      <c r="D390" s="113">
        <v>44336</v>
      </c>
      <c r="E390" s="113">
        <v>44341</v>
      </c>
      <c r="F390" s="112" t="s">
        <v>346</v>
      </c>
      <c r="G390" s="112" t="s">
        <v>3337</v>
      </c>
      <c r="H390" s="112" t="s">
        <v>3338</v>
      </c>
      <c r="I390" s="112" t="s">
        <v>336</v>
      </c>
      <c r="J390" s="112" t="s">
        <v>459</v>
      </c>
      <c r="K390" s="112" t="s">
        <v>460</v>
      </c>
      <c r="L390" s="112" t="s">
        <v>339</v>
      </c>
      <c r="M390" s="112" t="s">
        <v>340</v>
      </c>
      <c r="N390" s="112" t="s">
        <v>2624</v>
      </c>
      <c r="O390" s="112" t="s">
        <v>377</v>
      </c>
      <c r="P390" s="112" t="s">
        <v>425</v>
      </c>
      <c r="Q390" s="112" t="s">
        <v>2625</v>
      </c>
      <c r="R390" s="112">
        <v>1589.8400000000001</v>
      </c>
      <c r="S390" s="112">
        <v>2</v>
      </c>
      <c r="T390" s="112">
        <v>0</v>
      </c>
      <c r="U390" s="112">
        <v>572.32000000000005</v>
      </c>
    </row>
    <row r="391" spans="1:21">
      <c r="A391" s="20" t="str">
        <f t="shared" si="12"/>
        <v>202105</v>
      </c>
      <c r="B391" s="20" t="str">
        <f t="shared" si="13"/>
        <v>202121</v>
      </c>
      <c r="C391" s="112" t="s">
        <v>1136</v>
      </c>
      <c r="D391" s="113">
        <v>44336</v>
      </c>
      <c r="E391" s="113">
        <v>44341</v>
      </c>
      <c r="F391" s="112" t="s">
        <v>346</v>
      </c>
      <c r="G391" s="112" t="s">
        <v>3337</v>
      </c>
      <c r="H391" s="112" t="s">
        <v>3338</v>
      </c>
      <c r="I391" s="112" t="s">
        <v>336</v>
      </c>
      <c r="J391" s="112" t="s">
        <v>459</v>
      </c>
      <c r="K391" s="112" t="s">
        <v>460</v>
      </c>
      <c r="L391" s="112" t="s">
        <v>339</v>
      </c>
      <c r="M391" s="112" t="s">
        <v>340</v>
      </c>
      <c r="N391" s="112" t="s">
        <v>3339</v>
      </c>
      <c r="O391" s="112" t="s">
        <v>372</v>
      </c>
      <c r="P391" s="112" t="s">
        <v>400</v>
      </c>
      <c r="Q391" s="112" t="s">
        <v>3340</v>
      </c>
      <c r="R391" s="112">
        <v>1065.54</v>
      </c>
      <c r="S391" s="112">
        <v>3</v>
      </c>
      <c r="T391" s="112">
        <v>0</v>
      </c>
      <c r="U391" s="112">
        <v>244.86</v>
      </c>
    </row>
    <row r="392" spans="1:21">
      <c r="A392" s="20" t="str">
        <f t="shared" si="12"/>
        <v>202105</v>
      </c>
      <c r="B392" s="20" t="str">
        <f t="shared" si="13"/>
        <v>202119</v>
      </c>
      <c r="C392" s="112" t="s">
        <v>3348</v>
      </c>
      <c r="D392" s="113">
        <v>44324</v>
      </c>
      <c r="E392" s="113">
        <v>44328</v>
      </c>
      <c r="F392" s="112" t="s">
        <v>346</v>
      </c>
      <c r="G392" s="112" t="s">
        <v>2489</v>
      </c>
      <c r="H392" s="112" t="s">
        <v>2490</v>
      </c>
      <c r="I392" s="112" t="s">
        <v>349</v>
      </c>
      <c r="J392" s="112" t="s">
        <v>2797</v>
      </c>
      <c r="K392" s="112" t="s">
        <v>501</v>
      </c>
      <c r="L392" s="112" t="s">
        <v>339</v>
      </c>
      <c r="M392" s="112" t="s">
        <v>392</v>
      </c>
      <c r="N392" s="112" t="s">
        <v>3084</v>
      </c>
      <c r="O392" s="112" t="s">
        <v>372</v>
      </c>
      <c r="P392" s="112" t="s">
        <v>394</v>
      </c>
      <c r="Q392" s="112" t="s">
        <v>3085</v>
      </c>
      <c r="R392" s="112">
        <v>832.60799999999983</v>
      </c>
      <c r="S392" s="112">
        <v>2</v>
      </c>
      <c r="T392" s="112">
        <v>0.4</v>
      </c>
      <c r="U392" s="112">
        <v>-55.552000000000021</v>
      </c>
    </row>
    <row r="393" spans="1:21">
      <c r="A393" s="20" t="str">
        <f t="shared" si="12"/>
        <v>202105</v>
      </c>
      <c r="B393" s="20" t="str">
        <f t="shared" si="13"/>
        <v>202119</v>
      </c>
      <c r="C393" s="112" t="s">
        <v>3348</v>
      </c>
      <c r="D393" s="113">
        <v>44324</v>
      </c>
      <c r="E393" s="113">
        <v>44328</v>
      </c>
      <c r="F393" s="112" t="s">
        <v>346</v>
      </c>
      <c r="G393" s="112" t="s">
        <v>2489</v>
      </c>
      <c r="H393" s="112" t="s">
        <v>2490</v>
      </c>
      <c r="I393" s="112" t="s">
        <v>349</v>
      </c>
      <c r="J393" s="112" t="s">
        <v>2797</v>
      </c>
      <c r="K393" s="112" t="s">
        <v>501</v>
      </c>
      <c r="L393" s="112" t="s">
        <v>339</v>
      </c>
      <c r="M393" s="112" t="s">
        <v>392</v>
      </c>
      <c r="N393" s="112" t="s">
        <v>1809</v>
      </c>
      <c r="O393" s="112" t="s">
        <v>342</v>
      </c>
      <c r="P393" s="112" t="s">
        <v>440</v>
      </c>
      <c r="Q393" s="112" t="s">
        <v>1810</v>
      </c>
      <c r="R393" s="112">
        <v>1982.4</v>
      </c>
      <c r="S393" s="112">
        <v>3</v>
      </c>
      <c r="T393" s="112">
        <v>0</v>
      </c>
      <c r="U393" s="112">
        <v>19.740000000000002</v>
      </c>
    </row>
    <row r="394" spans="1:21">
      <c r="A394" s="20" t="str">
        <f t="shared" si="12"/>
        <v>202104</v>
      </c>
      <c r="B394" s="20" t="str">
        <f t="shared" si="13"/>
        <v>202117</v>
      </c>
      <c r="C394" s="112" t="s">
        <v>2878</v>
      </c>
      <c r="D394" s="113">
        <v>44306</v>
      </c>
      <c r="E394" s="113">
        <v>44308</v>
      </c>
      <c r="F394" s="112" t="s">
        <v>402</v>
      </c>
      <c r="G394" s="112" t="s">
        <v>915</v>
      </c>
      <c r="H394" s="112" t="s">
        <v>916</v>
      </c>
      <c r="I394" s="112" t="s">
        <v>349</v>
      </c>
      <c r="J394" s="112" t="s">
        <v>1409</v>
      </c>
      <c r="K394" s="112" t="s">
        <v>460</v>
      </c>
      <c r="L394" s="112" t="s">
        <v>339</v>
      </c>
      <c r="M394" s="112" t="s">
        <v>340</v>
      </c>
      <c r="N394" s="112" t="s">
        <v>1485</v>
      </c>
      <c r="O394" s="112" t="s">
        <v>377</v>
      </c>
      <c r="P394" s="112" t="s">
        <v>378</v>
      </c>
      <c r="Q394" s="112" t="s">
        <v>1486</v>
      </c>
      <c r="R394" s="112">
        <v>1593.8999999999999</v>
      </c>
      <c r="S394" s="112">
        <v>5</v>
      </c>
      <c r="T394" s="112">
        <v>0</v>
      </c>
      <c r="U394" s="112">
        <v>748.99999999999989</v>
      </c>
    </row>
    <row r="395" spans="1:21">
      <c r="A395" s="20" t="str">
        <f t="shared" si="12"/>
        <v>202104</v>
      </c>
      <c r="B395" s="20" t="str">
        <f t="shared" si="13"/>
        <v>202117</v>
      </c>
      <c r="C395" s="112" t="s">
        <v>2878</v>
      </c>
      <c r="D395" s="113">
        <v>44306</v>
      </c>
      <c r="E395" s="113">
        <v>44308</v>
      </c>
      <c r="F395" s="112" t="s">
        <v>402</v>
      </c>
      <c r="G395" s="112" t="s">
        <v>915</v>
      </c>
      <c r="H395" s="112" t="s">
        <v>916</v>
      </c>
      <c r="I395" s="112" t="s">
        <v>349</v>
      </c>
      <c r="J395" s="112" t="s">
        <v>1409</v>
      </c>
      <c r="K395" s="112" t="s">
        <v>460</v>
      </c>
      <c r="L395" s="112" t="s">
        <v>339</v>
      </c>
      <c r="M395" s="112" t="s">
        <v>340</v>
      </c>
      <c r="N395" s="112" t="s">
        <v>1677</v>
      </c>
      <c r="O395" s="112" t="s">
        <v>342</v>
      </c>
      <c r="P395" s="112" t="s">
        <v>369</v>
      </c>
      <c r="Q395" s="112" t="s">
        <v>1678</v>
      </c>
      <c r="R395" s="112">
        <v>18564.14</v>
      </c>
      <c r="S395" s="112">
        <v>7</v>
      </c>
      <c r="T395" s="112">
        <v>0</v>
      </c>
      <c r="U395" s="112">
        <v>3340.82</v>
      </c>
    </row>
    <row r="396" spans="1:21">
      <c r="A396" s="20" t="str">
        <f t="shared" si="12"/>
        <v>202102</v>
      </c>
      <c r="B396" s="20" t="str">
        <f t="shared" si="13"/>
        <v>202106</v>
      </c>
      <c r="C396" s="112" t="s">
        <v>3250</v>
      </c>
      <c r="D396" s="113">
        <v>44232</v>
      </c>
      <c r="E396" s="113">
        <v>44235</v>
      </c>
      <c r="F396" s="112" t="s">
        <v>402</v>
      </c>
      <c r="G396" s="112" t="s">
        <v>1054</v>
      </c>
      <c r="H396" s="112" t="s">
        <v>1055</v>
      </c>
      <c r="I396" s="112" t="s">
        <v>349</v>
      </c>
      <c r="J396" s="112" t="s">
        <v>2751</v>
      </c>
      <c r="K396" s="112" t="s">
        <v>397</v>
      </c>
      <c r="L396" s="112" t="s">
        <v>339</v>
      </c>
      <c r="M396" s="112" t="s">
        <v>340</v>
      </c>
      <c r="N396" s="112" t="s">
        <v>2885</v>
      </c>
      <c r="O396" s="112" t="s">
        <v>342</v>
      </c>
      <c r="P396" s="112" t="s">
        <v>455</v>
      </c>
      <c r="Q396" s="112" t="s">
        <v>2886</v>
      </c>
      <c r="R396" s="112">
        <v>51.800000000000004</v>
      </c>
      <c r="S396" s="112">
        <v>1</v>
      </c>
      <c r="T396" s="112">
        <v>0</v>
      </c>
      <c r="U396" s="112">
        <v>1.54</v>
      </c>
    </row>
    <row r="397" spans="1:21">
      <c r="A397" s="20" t="str">
        <f t="shared" si="12"/>
        <v>202102</v>
      </c>
      <c r="B397" s="20" t="str">
        <f t="shared" si="13"/>
        <v>202106</v>
      </c>
      <c r="C397" s="112" t="s">
        <v>3250</v>
      </c>
      <c r="D397" s="113">
        <v>44232</v>
      </c>
      <c r="E397" s="113">
        <v>44235</v>
      </c>
      <c r="F397" s="112" t="s">
        <v>402</v>
      </c>
      <c r="G397" s="112" t="s">
        <v>1054</v>
      </c>
      <c r="H397" s="112" t="s">
        <v>1055</v>
      </c>
      <c r="I397" s="112" t="s">
        <v>349</v>
      </c>
      <c r="J397" s="112" t="s">
        <v>2751</v>
      </c>
      <c r="K397" s="112" t="s">
        <v>397</v>
      </c>
      <c r="L397" s="112" t="s">
        <v>339</v>
      </c>
      <c r="M397" s="112" t="s">
        <v>340</v>
      </c>
      <c r="N397" s="112" t="s">
        <v>3353</v>
      </c>
      <c r="O397" s="112" t="s">
        <v>342</v>
      </c>
      <c r="P397" s="112" t="s">
        <v>381</v>
      </c>
      <c r="Q397" s="112" t="s">
        <v>3354</v>
      </c>
      <c r="R397" s="112">
        <v>594.72</v>
      </c>
      <c r="S397" s="112">
        <v>9</v>
      </c>
      <c r="T397" s="112">
        <v>0</v>
      </c>
      <c r="U397" s="112">
        <v>105.84</v>
      </c>
    </row>
    <row r="398" spans="1:21">
      <c r="A398" s="20" t="str">
        <f t="shared" si="12"/>
        <v>202102</v>
      </c>
      <c r="B398" s="20" t="str">
        <f t="shared" si="13"/>
        <v>202107</v>
      </c>
      <c r="C398" s="112" t="s">
        <v>3356</v>
      </c>
      <c r="D398" s="113">
        <v>44237</v>
      </c>
      <c r="E398" s="113">
        <v>44241</v>
      </c>
      <c r="F398" s="112" t="s">
        <v>333</v>
      </c>
      <c r="G398" s="112" t="s">
        <v>3357</v>
      </c>
      <c r="H398" s="112" t="s">
        <v>3358</v>
      </c>
      <c r="I398" s="112" t="s">
        <v>349</v>
      </c>
      <c r="J398" s="112" t="s">
        <v>396</v>
      </c>
      <c r="K398" s="112" t="s">
        <v>397</v>
      </c>
      <c r="L398" s="112" t="s">
        <v>339</v>
      </c>
      <c r="M398" s="112" t="s">
        <v>340</v>
      </c>
      <c r="N398" s="112" t="s">
        <v>3359</v>
      </c>
      <c r="O398" s="112" t="s">
        <v>342</v>
      </c>
      <c r="P398" s="112" t="s">
        <v>407</v>
      </c>
      <c r="Q398" s="112" t="s">
        <v>3360</v>
      </c>
      <c r="R398" s="112">
        <v>124.32</v>
      </c>
      <c r="S398" s="112">
        <v>4</v>
      </c>
      <c r="T398" s="112">
        <v>0</v>
      </c>
      <c r="U398" s="112">
        <v>45.919999999999995</v>
      </c>
    </row>
    <row r="399" spans="1:21">
      <c r="A399" s="20" t="str">
        <f t="shared" si="12"/>
        <v>202102</v>
      </c>
      <c r="B399" s="20" t="str">
        <f t="shared" si="13"/>
        <v>202107</v>
      </c>
      <c r="C399" s="112" t="s">
        <v>3356</v>
      </c>
      <c r="D399" s="113">
        <v>44237</v>
      </c>
      <c r="E399" s="113">
        <v>44241</v>
      </c>
      <c r="F399" s="112" t="s">
        <v>333</v>
      </c>
      <c r="G399" s="112" t="s">
        <v>3357</v>
      </c>
      <c r="H399" s="112" t="s">
        <v>3358</v>
      </c>
      <c r="I399" s="112" t="s">
        <v>349</v>
      </c>
      <c r="J399" s="112" t="s">
        <v>396</v>
      </c>
      <c r="K399" s="112" t="s">
        <v>397</v>
      </c>
      <c r="L399" s="112" t="s">
        <v>339</v>
      </c>
      <c r="M399" s="112" t="s">
        <v>340</v>
      </c>
      <c r="N399" s="112" t="s">
        <v>3361</v>
      </c>
      <c r="O399" s="112" t="s">
        <v>342</v>
      </c>
      <c r="P399" s="112" t="s">
        <v>343</v>
      </c>
      <c r="Q399" s="112" t="s">
        <v>3362</v>
      </c>
      <c r="R399" s="112">
        <v>1087.8</v>
      </c>
      <c r="S399" s="112">
        <v>5</v>
      </c>
      <c r="T399" s="112">
        <v>0</v>
      </c>
      <c r="U399" s="112">
        <v>424.19999999999993</v>
      </c>
    </row>
    <row r="400" spans="1:21">
      <c r="A400" s="20" t="str">
        <f t="shared" si="12"/>
        <v>202102</v>
      </c>
      <c r="B400" s="20" t="str">
        <f t="shared" si="13"/>
        <v>202107</v>
      </c>
      <c r="C400" s="112" t="s">
        <v>3356</v>
      </c>
      <c r="D400" s="113">
        <v>44237</v>
      </c>
      <c r="E400" s="113">
        <v>44241</v>
      </c>
      <c r="F400" s="112" t="s">
        <v>333</v>
      </c>
      <c r="G400" s="112" t="s">
        <v>3357</v>
      </c>
      <c r="H400" s="112" t="s">
        <v>3358</v>
      </c>
      <c r="I400" s="112" t="s">
        <v>349</v>
      </c>
      <c r="J400" s="112" t="s">
        <v>396</v>
      </c>
      <c r="K400" s="112" t="s">
        <v>397</v>
      </c>
      <c r="L400" s="112" t="s">
        <v>339</v>
      </c>
      <c r="M400" s="112" t="s">
        <v>340</v>
      </c>
      <c r="N400" s="112" t="s">
        <v>3363</v>
      </c>
      <c r="O400" s="112" t="s">
        <v>342</v>
      </c>
      <c r="P400" s="112" t="s">
        <v>357</v>
      </c>
      <c r="Q400" s="112" t="s">
        <v>3364</v>
      </c>
      <c r="R400" s="112">
        <v>183.54</v>
      </c>
      <c r="S400" s="112">
        <v>3</v>
      </c>
      <c r="T400" s="112">
        <v>0</v>
      </c>
      <c r="U400" s="112">
        <v>31.08</v>
      </c>
    </row>
    <row r="401" spans="1:21">
      <c r="A401" s="20" t="str">
        <f t="shared" si="12"/>
        <v>202106</v>
      </c>
      <c r="B401" s="20" t="str">
        <f t="shared" si="13"/>
        <v>202125</v>
      </c>
      <c r="C401" s="112" t="s">
        <v>2820</v>
      </c>
      <c r="D401" s="113">
        <v>44364</v>
      </c>
      <c r="E401" s="113">
        <v>44368</v>
      </c>
      <c r="F401" s="112" t="s">
        <v>346</v>
      </c>
      <c r="G401" s="112" t="s">
        <v>2105</v>
      </c>
      <c r="H401" s="112" t="s">
        <v>2106</v>
      </c>
      <c r="I401" s="112" t="s">
        <v>349</v>
      </c>
      <c r="J401" s="112" t="s">
        <v>606</v>
      </c>
      <c r="K401" s="112" t="s">
        <v>607</v>
      </c>
      <c r="L401" s="112" t="s">
        <v>339</v>
      </c>
      <c r="M401" s="112" t="s">
        <v>368</v>
      </c>
      <c r="N401" s="112" t="s">
        <v>3365</v>
      </c>
      <c r="O401" s="112" t="s">
        <v>342</v>
      </c>
      <c r="P401" s="112" t="s">
        <v>440</v>
      </c>
      <c r="Q401" s="112" t="s">
        <v>3366</v>
      </c>
      <c r="R401" s="112">
        <v>2764.86</v>
      </c>
      <c r="S401" s="112">
        <v>3</v>
      </c>
      <c r="T401" s="112">
        <v>0</v>
      </c>
      <c r="U401" s="112">
        <v>1299.48</v>
      </c>
    </row>
    <row r="402" spans="1:21">
      <c r="A402" s="20" t="str">
        <f t="shared" si="12"/>
        <v>202106</v>
      </c>
      <c r="B402" s="20" t="str">
        <f t="shared" si="13"/>
        <v>202125</v>
      </c>
      <c r="C402" s="112" t="s">
        <v>2820</v>
      </c>
      <c r="D402" s="113">
        <v>44364</v>
      </c>
      <c r="E402" s="113">
        <v>44368</v>
      </c>
      <c r="F402" s="112" t="s">
        <v>346</v>
      </c>
      <c r="G402" s="112" t="s">
        <v>2105</v>
      </c>
      <c r="H402" s="112" t="s">
        <v>2106</v>
      </c>
      <c r="I402" s="112" t="s">
        <v>349</v>
      </c>
      <c r="J402" s="112" t="s">
        <v>606</v>
      </c>
      <c r="K402" s="112" t="s">
        <v>607</v>
      </c>
      <c r="L402" s="112" t="s">
        <v>339</v>
      </c>
      <c r="M402" s="112" t="s">
        <v>368</v>
      </c>
      <c r="N402" s="112" t="s">
        <v>2150</v>
      </c>
      <c r="O402" s="112" t="s">
        <v>377</v>
      </c>
      <c r="P402" s="112" t="s">
        <v>431</v>
      </c>
      <c r="Q402" s="112" t="s">
        <v>2151</v>
      </c>
      <c r="R402" s="112">
        <v>1027.6000000000001</v>
      </c>
      <c r="S402" s="112">
        <v>2</v>
      </c>
      <c r="T402" s="112">
        <v>0</v>
      </c>
      <c r="U402" s="112">
        <v>174.44</v>
      </c>
    </row>
    <row r="403" spans="1:21">
      <c r="A403" s="20" t="str">
        <f t="shared" si="12"/>
        <v>202106</v>
      </c>
      <c r="B403" s="20" t="str">
        <f t="shared" si="13"/>
        <v>202125</v>
      </c>
      <c r="C403" s="112" t="s">
        <v>2820</v>
      </c>
      <c r="D403" s="113">
        <v>44364</v>
      </c>
      <c r="E403" s="113">
        <v>44368</v>
      </c>
      <c r="F403" s="112" t="s">
        <v>346</v>
      </c>
      <c r="G403" s="112" t="s">
        <v>2105</v>
      </c>
      <c r="H403" s="112" t="s">
        <v>2106</v>
      </c>
      <c r="I403" s="112" t="s">
        <v>349</v>
      </c>
      <c r="J403" s="112" t="s">
        <v>606</v>
      </c>
      <c r="K403" s="112" t="s">
        <v>607</v>
      </c>
      <c r="L403" s="112" t="s">
        <v>339</v>
      </c>
      <c r="M403" s="112" t="s">
        <v>368</v>
      </c>
      <c r="N403" s="112" t="s">
        <v>3000</v>
      </c>
      <c r="O403" s="112" t="s">
        <v>377</v>
      </c>
      <c r="P403" s="112" t="s">
        <v>431</v>
      </c>
      <c r="Q403" s="112" t="s">
        <v>3001</v>
      </c>
      <c r="R403" s="112">
        <v>3113.04</v>
      </c>
      <c r="S403" s="112">
        <v>6</v>
      </c>
      <c r="T403" s="112">
        <v>0</v>
      </c>
      <c r="U403" s="112">
        <v>1369.2</v>
      </c>
    </row>
    <row r="404" spans="1:21">
      <c r="A404" s="20" t="str">
        <f t="shared" si="12"/>
        <v>202106</v>
      </c>
      <c r="B404" s="20" t="str">
        <f t="shared" si="13"/>
        <v>202125</v>
      </c>
      <c r="C404" s="112" t="s">
        <v>2820</v>
      </c>
      <c r="D404" s="113">
        <v>44364</v>
      </c>
      <c r="E404" s="113">
        <v>44368</v>
      </c>
      <c r="F404" s="112" t="s">
        <v>346</v>
      </c>
      <c r="G404" s="112" t="s">
        <v>2105</v>
      </c>
      <c r="H404" s="112" t="s">
        <v>2106</v>
      </c>
      <c r="I404" s="112" t="s">
        <v>349</v>
      </c>
      <c r="J404" s="112" t="s">
        <v>606</v>
      </c>
      <c r="K404" s="112" t="s">
        <v>607</v>
      </c>
      <c r="L404" s="112" t="s">
        <v>339</v>
      </c>
      <c r="M404" s="112" t="s">
        <v>368</v>
      </c>
      <c r="N404" s="112" t="s">
        <v>1735</v>
      </c>
      <c r="O404" s="112" t="s">
        <v>342</v>
      </c>
      <c r="P404" s="112" t="s">
        <v>357</v>
      </c>
      <c r="Q404" s="112" t="s">
        <v>1736</v>
      </c>
      <c r="R404" s="112">
        <v>885.36</v>
      </c>
      <c r="S404" s="112">
        <v>6</v>
      </c>
      <c r="T404" s="112">
        <v>0</v>
      </c>
      <c r="U404" s="112">
        <v>141.12</v>
      </c>
    </row>
    <row r="405" spans="1:21">
      <c r="A405" s="20" t="str">
        <f t="shared" si="12"/>
        <v>202105</v>
      </c>
      <c r="B405" s="20" t="str">
        <f t="shared" si="13"/>
        <v>202119</v>
      </c>
      <c r="C405" s="112" t="s">
        <v>3367</v>
      </c>
      <c r="D405" s="113">
        <v>44323</v>
      </c>
      <c r="E405" s="113">
        <v>44329</v>
      </c>
      <c r="F405" s="112" t="s">
        <v>346</v>
      </c>
      <c r="G405" s="112" t="s">
        <v>1982</v>
      </c>
      <c r="H405" s="112" t="s">
        <v>1983</v>
      </c>
      <c r="I405" s="112" t="s">
        <v>349</v>
      </c>
      <c r="J405" s="112" t="s">
        <v>2107</v>
      </c>
      <c r="K405" s="112" t="s">
        <v>535</v>
      </c>
      <c r="L405" s="112" t="s">
        <v>339</v>
      </c>
      <c r="M405" s="112" t="s">
        <v>368</v>
      </c>
      <c r="N405" s="112" t="s">
        <v>2535</v>
      </c>
      <c r="O405" s="112" t="s">
        <v>377</v>
      </c>
      <c r="P405" s="112" t="s">
        <v>378</v>
      </c>
      <c r="Q405" s="112" t="s">
        <v>2536</v>
      </c>
      <c r="R405" s="112">
        <v>406.98000000000008</v>
      </c>
      <c r="S405" s="112">
        <v>2</v>
      </c>
      <c r="T405" s="112">
        <v>0.1</v>
      </c>
      <c r="U405" s="112">
        <v>-36.260000000000005</v>
      </c>
    </row>
    <row r="406" spans="1:21">
      <c r="A406" s="20" t="str">
        <f t="shared" si="12"/>
        <v>202104</v>
      </c>
      <c r="B406" s="20" t="str">
        <f t="shared" si="13"/>
        <v>202115</v>
      </c>
      <c r="C406" s="112" t="s">
        <v>3371</v>
      </c>
      <c r="D406" s="113">
        <v>44290</v>
      </c>
      <c r="E406" s="113">
        <v>44293</v>
      </c>
      <c r="F406" s="112" t="s">
        <v>402</v>
      </c>
      <c r="G406" s="112" t="s">
        <v>3243</v>
      </c>
      <c r="H406" s="112" t="s">
        <v>3244</v>
      </c>
      <c r="I406" s="112" t="s">
        <v>336</v>
      </c>
      <c r="J406" s="112" t="s">
        <v>2542</v>
      </c>
      <c r="K406" s="112" t="s">
        <v>535</v>
      </c>
      <c r="L406" s="112" t="s">
        <v>339</v>
      </c>
      <c r="M406" s="112" t="s">
        <v>368</v>
      </c>
      <c r="N406" s="112" t="s">
        <v>536</v>
      </c>
      <c r="O406" s="112" t="s">
        <v>372</v>
      </c>
      <c r="P406" s="112" t="s">
        <v>398</v>
      </c>
      <c r="Q406" s="112" t="s">
        <v>537</v>
      </c>
      <c r="R406" s="112">
        <v>3591.84</v>
      </c>
      <c r="S406" s="112">
        <v>3</v>
      </c>
      <c r="T406" s="112">
        <v>0</v>
      </c>
      <c r="U406" s="112">
        <v>933.66000000000008</v>
      </c>
    </row>
    <row r="407" spans="1:21">
      <c r="A407" s="20" t="str">
        <f t="shared" si="12"/>
        <v>202104</v>
      </c>
      <c r="B407" s="20" t="str">
        <f t="shared" si="13"/>
        <v>202115</v>
      </c>
      <c r="C407" s="112" t="s">
        <v>3371</v>
      </c>
      <c r="D407" s="113">
        <v>44290</v>
      </c>
      <c r="E407" s="113">
        <v>44293</v>
      </c>
      <c r="F407" s="112" t="s">
        <v>402</v>
      </c>
      <c r="G407" s="112" t="s">
        <v>3243</v>
      </c>
      <c r="H407" s="112" t="s">
        <v>3244</v>
      </c>
      <c r="I407" s="112" t="s">
        <v>336</v>
      </c>
      <c r="J407" s="112" t="s">
        <v>2542</v>
      </c>
      <c r="K407" s="112" t="s">
        <v>535</v>
      </c>
      <c r="L407" s="112" t="s">
        <v>339</v>
      </c>
      <c r="M407" s="112" t="s">
        <v>368</v>
      </c>
      <c r="N407" s="112" t="s">
        <v>1028</v>
      </c>
      <c r="O407" s="112" t="s">
        <v>342</v>
      </c>
      <c r="P407" s="112" t="s">
        <v>369</v>
      </c>
      <c r="Q407" s="112" t="s">
        <v>1029</v>
      </c>
      <c r="R407" s="112">
        <v>4662.5599999999995</v>
      </c>
      <c r="S407" s="112">
        <v>2</v>
      </c>
      <c r="T407" s="112">
        <v>0</v>
      </c>
      <c r="U407" s="112">
        <v>139.72</v>
      </c>
    </row>
    <row r="408" spans="1:21">
      <c r="A408" s="20" t="str">
        <f t="shared" si="12"/>
        <v>202103</v>
      </c>
      <c r="B408" s="20" t="str">
        <f t="shared" si="13"/>
        <v>202111</v>
      </c>
      <c r="C408" s="112" t="s">
        <v>3374</v>
      </c>
      <c r="D408" s="113">
        <v>44263</v>
      </c>
      <c r="E408" s="113">
        <v>44267</v>
      </c>
      <c r="F408" s="112" t="s">
        <v>333</v>
      </c>
      <c r="G408" s="112" t="s">
        <v>771</v>
      </c>
      <c r="H408" s="112" t="s">
        <v>772</v>
      </c>
      <c r="I408" s="112" t="s">
        <v>336</v>
      </c>
      <c r="J408" s="112" t="s">
        <v>390</v>
      </c>
      <c r="K408" s="112" t="s">
        <v>391</v>
      </c>
      <c r="L408" s="112" t="s">
        <v>339</v>
      </c>
      <c r="M408" s="112" t="s">
        <v>392</v>
      </c>
      <c r="N408" s="112" t="s">
        <v>3375</v>
      </c>
      <c r="O408" s="112" t="s">
        <v>377</v>
      </c>
      <c r="P408" s="112" t="s">
        <v>431</v>
      </c>
      <c r="Q408" s="112" t="s">
        <v>3376</v>
      </c>
      <c r="R408" s="112">
        <v>311.21999999999997</v>
      </c>
      <c r="S408" s="112">
        <v>3</v>
      </c>
      <c r="T408" s="112">
        <v>0</v>
      </c>
      <c r="U408" s="112">
        <v>65.099999999999994</v>
      </c>
    </row>
    <row r="409" spans="1:21">
      <c r="A409" s="20" t="str">
        <f t="shared" si="12"/>
        <v>202103</v>
      </c>
      <c r="B409" s="20" t="str">
        <f t="shared" si="13"/>
        <v>202111</v>
      </c>
      <c r="C409" s="112" t="s">
        <v>3374</v>
      </c>
      <c r="D409" s="113">
        <v>44263</v>
      </c>
      <c r="E409" s="113">
        <v>44267</v>
      </c>
      <c r="F409" s="112" t="s">
        <v>333</v>
      </c>
      <c r="G409" s="112" t="s">
        <v>771</v>
      </c>
      <c r="H409" s="112" t="s">
        <v>772</v>
      </c>
      <c r="I409" s="112" t="s">
        <v>336</v>
      </c>
      <c r="J409" s="112" t="s">
        <v>390</v>
      </c>
      <c r="K409" s="112" t="s">
        <v>391</v>
      </c>
      <c r="L409" s="112" t="s">
        <v>339</v>
      </c>
      <c r="M409" s="112" t="s">
        <v>392</v>
      </c>
      <c r="N409" s="112" t="s">
        <v>2611</v>
      </c>
      <c r="O409" s="112" t="s">
        <v>342</v>
      </c>
      <c r="P409" s="112" t="s">
        <v>343</v>
      </c>
      <c r="Q409" s="112" t="s">
        <v>2612</v>
      </c>
      <c r="R409" s="112">
        <v>621.18000000000006</v>
      </c>
      <c r="S409" s="112">
        <v>3</v>
      </c>
      <c r="T409" s="112">
        <v>0</v>
      </c>
      <c r="U409" s="112">
        <v>192.36</v>
      </c>
    </row>
    <row r="410" spans="1:21">
      <c r="A410" s="20" t="str">
        <f t="shared" si="12"/>
        <v>202106</v>
      </c>
      <c r="B410" s="20" t="str">
        <f t="shared" si="13"/>
        <v>202123</v>
      </c>
      <c r="C410" s="112" t="s">
        <v>3379</v>
      </c>
      <c r="D410" s="113">
        <v>44350</v>
      </c>
      <c r="E410" s="113">
        <v>44357</v>
      </c>
      <c r="F410" s="112" t="s">
        <v>346</v>
      </c>
      <c r="G410" s="112" t="s">
        <v>2537</v>
      </c>
      <c r="H410" s="112" t="s">
        <v>2538</v>
      </c>
      <c r="I410" s="112" t="s">
        <v>349</v>
      </c>
      <c r="J410" s="112" t="s">
        <v>838</v>
      </c>
      <c r="K410" s="112" t="s">
        <v>363</v>
      </c>
      <c r="L410" s="112" t="s">
        <v>339</v>
      </c>
      <c r="M410" s="112" t="s">
        <v>340</v>
      </c>
      <c r="N410" s="112" t="s">
        <v>2064</v>
      </c>
      <c r="O410" s="112" t="s">
        <v>377</v>
      </c>
      <c r="P410" s="112" t="s">
        <v>431</v>
      </c>
      <c r="Q410" s="112" t="s">
        <v>2065</v>
      </c>
      <c r="R410" s="112">
        <v>327.59999999999997</v>
      </c>
      <c r="S410" s="112">
        <v>5</v>
      </c>
      <c r="T410" s="112">
        <v>0.4</v>
      </c>
      <c r="U410" s="112">
        <v>-49.700000000000017</v>
      </c>
    </row>
    <row r="411" spans="1:21">
      <c r="A411" s="20" t="str">
        <f t="shared" si="12"/>
        <v>202106</v>
      </c>
      <c r="B411" s="20" t="str">
        <f t="shared" si="13"/>
        <v>202123</v>
      </c>
      <c r="C411" s="112" t="s">
        <v>3379</v>
      </c>
      <c r="D411" s="113">
        <v>44350</v>
      </c>
      <c r="E411" s="113">
        <v>44357</v>
      </c>
      <c r="F411" s="112" t="s">
        <v>346</v>
      </c>
      <c r="G411" s="112" t="s">
        <v>2537</v>
      </c>
      <c r="H411" s="112" t="s">
        <v>2538</v>
      </c>
      <c r="I411" s="112" t="s">
        <v>349</v>
      </c>
      <c r="J411" s="112" t="s">
        <v>838</v>
      </c>
      <c r="K411" s="112" t="s">
        <v>363</v>
      </c>
      <c r="L411" s="112" t="s">
        <v>339</v>
      </c>
      <c r="M411" s="112" t="s">
        <v>340</v>
      </c>
      <c r="N411" s="112" t="s">
        <v>2055</v>
      </c>
      <c r="O411" s="112" t="s">
        <v>342</v>
      </c>
      <c r="P411" s="112" t="s">
        <v>407</v>
      </c>
      <c r="Q411" s="112" t="s">
        <v>2056</v>
      </c>
      <c r="R411" s="112">
        <v>191.51999999999998</v>
      </c>
      <c r="S411" s="112">
        <v>4</v>
      </c>
      <c r="T411" s="112">
        <v>0</v>
      </c>
      <c r="U411" s="112">
        <v>7.28</v>
      </c>
    </row>
    <row r="412" spans="1:21">
      <c r="A412" s="20" t="str">
        <f t="shared" si="12"/>
        <v>202106</v>
      </c>
      <c r="B412" s="20" t="str">
        <f t="shared" si="13"/>
        <v>202126</v>
      </c>
      <c r="C412" s="112" t="s">
        <v>3382</v>
      </c>
      <c r="D412" s="113">
        <v>44367</v>
      </c>
      <c r="E412" s="113">
        <v>44371</v>
      </c>
      <c r="F412" s="112" t="s">
        <v>333</v>
      </c>
      <c r="G412" s="112" t="s">
        <v>2779</v>
      </c>
      <c r="H412" s="112" t="s">
        <v>2780</v>
      </c>
      <c r="I412" s="112" t="s">
        <v>349</v>
      </c>
      <c r="J412" s="112" t="s">
        <v>1312</v>
      </c>
      <c r="K412" s="112" t="s">
        <v>790</v>
      </c>
      <c r="L412" s="112" t="s">
        <v>339</v>
      </c>
      <c r="M412" s="112" t="s">
        <v>439</v>
      </c>
      <c r="N412" s="112" t="s">
        <v>2841</v>
      </c>
      <c r="O412" s="112" t="s">
        <v>342</v>
      </c>
      <c r="P412" s="112" t="s">
        <v>369</v>
      </c>
      <c r="Q412" s="112" t="s">
        <v>2842</v>
      </c>
      <c r="R412" s="112">
        <v>3185.28</v>
      </c>
      <c r="S412" s="112">
        <v>8</v>
      </c>
      <c r="T412" s="112">
        <v>0</v>
      </c>
      <c r="U412" s="112">
        <v>445.76</v>
      </c>
    </row>
    <row r="413" spans="1:21">
      <c r="A413" s="20" t="str">
        <f t="shared" si="12"/>
        <v>202106</v>
      </c>
      <c r="B413" s="20" t="str">
        <f t="shared" si="13"/>
        <v>202126</v>
      </c>
      <c r="C413" s="112" t="s">
        <v>3382</v>
      </c>
      <c r="D413" s="113">
        <v>44367</v>
      </c>
      <c r="E413" s="113">
        <v>44371</v>
      </c>
      <c r="F413" s="112" t="s">
        <v>333</v>
      </c>
      <c r="G413" s="112" t="s">
        <v>2779</v>
      </c>
      <c r="H413" s="112" t="s">
        <v>2780</v>
      </c>
      <c r="I413" s="112" t="s">
        <v>349</v>
      </c>
      <c r="J413" s="112" t="s">
        <v>1312</v>
      </c>
      <c r="K413" s="112" t="s">
        <v>790</v>
      </c>
      <c r="L413" s="112" t="s">
        <v>339</v>
      </c>
      <c r="M413" s="112" t="s">
        <v>439</v>
      </c>
      <c r="N413" s="112" t="s">
        <v>3079</v>
      </c>
      <c r="O413" s="112" t="s">
        <v>342</v>
      </c>
      <c r="P413" s="112" t="s">
        <v>357</v>
      </c>
      <c r="Q413" s="112" t="s">
        <v>3080</v>
      </c>
      <c r="R413" s="112">
        <v>158.47999999999999</v>
      </c>
      <c r="S413" s="112">
        <v>2</v>
      </c>
      <c r="T413" s="112">
        <v>0</v>
      </c>
      <c r="U413" s="112">
        <v>55.44</v>
      </c>
    </row>
    <row r="414" spans="1:21">
      <c r="A414" s="20" t="str">
        <f t="shared" si="12"/>
        <v>202103</v>
      </c>
      <c r="B414" s="20" t="str">
        <f t="shared" si="13"/>
        <v>202111</v>
      </c>
      <c r="C414" s="112" t="s">
        <v>3383</v>
      </c>
      <c r="D414" s="113">
        <v>44265</v>
      </c>
      <c r="E414" s="113">
        <v>44267</v>
      </c>
      <c r="F414" s="112" t="s">
        <v>402</v>
      </c>
      <c r="G414" s="112" t="s">
        <v>1395</v>
      </c>
      <c r="H414" s="112" t="s">
        <v>1396</v>
      </c>
      <c r="I414" s="112" t="s">
        <v>349</v>
      </c>
      <c r="J414" s="112" t="s">
        <v>500</v>
      </c>
      <c r="K414" s="112" t="s">
        <v>501</v>
      </c>
      <c r="L414" s="112" t="s">
        <v>339</v>
      </c>
      <c r="M414" s="112" t="s">
        <v>392</v>
      </c>
      <c r="N414" s="112" t="s">
        <v>1847</v>
      </c>
      <c r="O414" s="112" t="s">
        <v>372</v>
      </c>
      <c r="P414" s="112" t="s">
        <v>400</v>
      </c>
      <c r="Q414" s="112" t="s">
        <v>1848</v>
      </c>
      <c r="R414" s="112">
        <v>5344.1639999999998</v>
      </c>
      <c r="S414" s="112">
        <v>3</v>
      </c>
      <c r="T414" s="112">
        <v>0.4</v>
      </c>
      <c r="U414" s="112">
        <v>-1692.5160000000001</v>
      </c>
    </row>
    <row r="415" spans="1:21">
      <c r="A415" s="20" t="str">
        <f t="shared" si="12"/>
        <v>202105</v>
      </c>
      <c r="B415" s="20" t="str">
        <f t="shared" si="13"/>
        <v>202122</v>
      </c>
      <c r="C415" s="112" t="s">
        <v>3384</v>
      </c>
      <c r="D415" s="113">
        <v>44341</v>
      </c>
      <c r="E415" s="113">
        <v>44347</v>
      </c>
      <c r="F415" s="112" t="s">
        <v>346</v>
      </c>
      <c r="G415" s="112" t="s">
        <v>1885</v>
      </c>
      <c r="H415" s="112" t="s">
        <v>1886</v>
      </c>
      <c r="I415" s="112" t="s">
        <v>349</v>
      </c>
      <c r="J415" s="112" t="s">
        <v>584</v>
      </c>
      <c r="K415" s="112" t="s">
        <v>510</v>
      </c>
      <c r="L415" s="112" t="s">
        <v>339</v>
      </c>
      <c r="M415" s="112" t="s">
        <v>368</v>
      </c>
      <c r="N415" s="112" t="s">
        <v>2981</v>
      </c>
      <c r="O415" s="112" t="s">
        <v>342</v>
      </c>
      <c r="P415" s="112" t="s">
        <v>380</v>
      </c>
      <c r="Q415" s="112" t="s">
        <v>2982</v>
      </c>
      <c r="R415" s="112">
        <v>1019.1999999999999</v>
      </c>
      <c r="S415" s="112">
        <v>7</v>
      </c>
      <c r="T415" s="112">
        <v>0</v>
      </c>
      <c r="U415" s="112">
        <v>438.06</v>
      </c>
    </row>
    <row r="416" spans="1:21">
      <c r="A416" s="20" t="str">
        <f t="shared" si="12"/>
        <v>202105</v>
      </c>
      <c r="B416" s="20" t="str">
        <f t="shared" si="13"/>
        <v>202122</v>
      </c>
      <c r="C416" s="112" t="s">
        <v>3384</v>
      </c>
      <c r="D416" s="113">
        <v>44341</v>
      </c>
      <c r="E416" s="113">
        <v>44347</v>
      </c>
      <c r="F416" s="112" t="s">
        <v>346</v>
      </c>
      <c r="G416" s="112" t="s">
        <v>1885</v>
      </c>
      <c r="H416" s="112" t="s">
        <v>1886</v>
      </c>
      <c r="I416" s="112" t="s">
        <v>349</v>
      </c>
      <c r="J416" s="112" t="s">
        <v>584</v>
      </c>
      <c r="K416" s="112" t="s">
        <v>510</v>
      </c>
      <c r="L416" s="112" t="s">
        <v>339</v>
      </c>
      <c r="M416" s="112" t="s">
        <v>368</v>
      </c>
      <c r="N416" s="112" t="s">
        <v>685</v>
      </c>
      <c r="O416" s="112" t="s">
        <v>377</v>
      </c>
      <c r="P416" s="112" t="s">
        <v>425</v>
      </c>
      <c r="Q416" s="112" t="s">
        <v>686</v>
      </c>
      <c r="R416" s="112">
        <v>3461.9759999999997</v>
      </c>
      <c r="S416" s="112">
        <v>3</v>
      </c>
      <c r="T416" s="112">
        <v>0.4</v>
      </c>
      <c r="U416" s="112">
        <v>-2077.404</v>
      </c>
    </row>
    <row r="417" spans="1:21">
      <c r="A417" s="20" t="str">
        <f t="shared" si="12"/>
        <v>202106</v>
      </c>
      <c r="B417" s="20" t="str">
        <f t="shared" si="13"/>
        <v>202126</v>
      </c>
      <c r="C417" s="112" t="s">
        <v>3387</v>
      </c>
      <c r="D417" s="113">
        <v>44373</v>
      </c>
      <c r="E417" s="113">
        <v>44373</v>
      </c>
      <c r="F417" s="112" t="s">
        <v>534</v>
      </c>
      <c r="G417" s="112" t="s">
        <v>1595</v>
      </c>
      <c r="H417" s="112" t="s">
        <v>1596</v>
      </c>
      <c r="I417" s="112" t="s">
        <v>349</v>
      </c>
      <c r="J417" s="112" t="s">
        <v>3388</v>
      </c>
      <c r="K417" s="112" t="s">
        <v>460</v>
      </c>
      <c r="L417" s="112" t="s">
        <v>339</v>
      </c>
      <c r="M417" s="112" t="s">
        <v>340</v>
      </c>
      <c r="N417" s="112" t="s">
        <v>1636</v>
      </c>
      <c r="O417" s="112" t="s">
        <v>342</v>
      </c>
      <c r="P417" s="112" t="s">
        <v>381</v>
      </c>
      <c r="Q417" s="112" t="s">
        <v>1637</v>
      </c>
      <c r="R417" s="112">
        <v>129.36000000000001</v>
      </c>
      <c r="S417" s="112">
        <v>2</v>
      </c>
      <c r="T417" s="112">
        <v>0</v>
      </c>
      <c r="U417" s="112">
        <v>17.920000000000002</v>
      </c>
    </row>
    <row r="418" spans="1:21">
      <c r="A418" s="20" t="str">
        <f t="shared" si="12"/>
        <v>202105</v>
      </c>
      <c r="B418" s="20" t="str">
        <f t="shared" si="13"/>
        <v>202119</v>
      </c>
      <c r="C418" s="112" t="s">
        <v>3390</v>
      </c>
      <c r="D418" s="113">
        <v>44321</v>
      </c>
      <c r="E418" s="113">
        <v>44328</v>
      </c>
      <c r="F418" s="112" t="s">
        <v>346</v>
      </c>
      <c r="G418" s="112" t="s">
        <v>2387</v>
      </c>
      <c r="H418" s="112" t="s">
        <v>2388</v>
      </c>
      <c r="I418" s="112" t="s">
        <v>349</v>
      </c>
      <c r="J418" s="112" t="s">
        <v>3245</v>
      </c>
      <c r="K418" s="112" t="s">
        <v>391</v>
      </c>
      <c r="L418" s="112" t="s">
        <v>339</v>
      </c>
      <c r="M418" s="112" t="s">
        <v>392</v>
      </c>
      <c r="N418" s="112" t="s">
        <v>3391</v>
      </c>
      <c r="O418" s="112" t="s">
        <v>342</v>
      </c>
      <c r="P418" s="112" t="s">
        <v>381</v>
      </c>
      <c r="Q418" s="112" t="s">
        <v>1698</v>
      </c>
      <c r="R418" s="112">
        <v>378</v>
      </c>
      <c r="S418" s="112">
        <v>6</v>
      </c>
      <c r="T418" s="112">
        <v>0</v>
      </c>
      <c r="U418" s="112">
        <v>78.960000000000008</v>
      </c>
    </row>
    <row r="419" spans="1:21">
      <c r="A419" s="20" t="str">
        <f t="shared" si="12"/>
        <v>202102</v>
      </c>
      <c r="B419" s="20" t="str">
        <f t="shared" si="13"/>
        <v>202106</v>
      </c>
      <c r="C419" s="112" t="s">
        <v>3392</v>
      </c>
      <c r="D419" s="113">
        <v>44230</v>
      </c>
      <c r="E419" s="113">
        <v>44233</v>
      </c>
      <c r="F419" s="112" t="s">
        <v>402</v>
      </c>
      <c r="G419" s="112" t="s">
        <v>2400</v>
      </c>
      <c r="H419" s="112" t="s">
        <v>2401</v>
      </c>
      <c r="I419" s="112" t="s">
        <v>349</v>
      </c>
      <c r="J419" s="112" t="s">
        <v>1397</v>
      </c>
      <c r="K419" s="112" t="s">
        <v>397</v>
      </c>
      <c r="L419" s="112" t="s">
        <v>339</v>
      </c>
      <c r="M419" s="112" t="s">
        <v>340</v>
      </c>
      <c r="N419" s="112" t="s">
        <v>3393</v>
      </c>
      <c r="O419" s="112" t="s">
        <v>342</v>
      </c>
      <c r="P419" s="112" t="s">
        <v>343</v>
      </c>
      <c r="Q419" s="112" t="s">
        <v>3394</v>
      </c>
      <c r="R419" s="112">
        <v>223.99999999999997</v>
      </c>
      <c r="S419" s="112">
        <v>2</v>
      </c>
      <c r="T419" s="112">
        <v>0</v>
      </c>
      <c r="U419" s="112">
        <v>73.92</v>
      </c>
    </row>
    <row r="420" spans="1:21">
      <c r="A420" s="20" t="str">
        <f t="shared" si="12"/>
        <v>202102</v>
      </c>
      <c r="B420" s="20" t="str">
        <f t="shared" si="13"/>
        <v>202106</v>
      </c>
      <c r="C420" s="112" t="s">
        <v>3392</v>
      </c>
      <c r="D420" s="113">
        <v>44230</v>
      </c>
      <c r="E420" s="113">
        <v>44233</v>
      </c>
      <c r="F420" s="112" t="s">
        <v>402</v>
      </c>
      <c r="G420" s="112" t="s">
        <v>2400</v>
      </c>
      <c r="H420" s="112" t="s">
        <v>2401</v>
      </c>
      <c r="I420" s="112" t="s">
        <v>349</v>
      </c>
      <c r="J420" s="112" t="s">
        <v>1397</v>
      </c>
      <c r="K420" s="112" t="s">
        <v>397</v>
      </c>
      <c r="L420" s="112" t="s">
        <v>339</v>
      </c>
      <c r="M420" s="112" t="s">
        <v>340</v>
      </c>
      <c r="N420" s="112" t="s">
        <v>1963</v>
      </c>
      <c r="O420" s="112" t="s">
        <v>372</v>
      </c>
      <c r="P420" s="112" t="s">
        <v>400</v>
      </c>
      <c r="Q420" s="112" t="s">
        <v>1964</v>
      </c>
      <c r="R420" s="112">
        <v>1818.1799999999998</v>
      </c>
      <c r="S420" s="112">
        <v>3</v>
      </c>
      <c r="T420" s="112">
        <v>0</v>
      </c>
      <c r="U420" s="112">
        <v>472.5</v>
      </c>
    </row>
    <row r="421" spans="1:21">
      <c r="A421" s="20" t="str">
        <f t="shared" si="12"/>
        <v>202106</v>
      </c>
      <c r="B421" s="20" t="str">
        <f t="shared" si="13"/>
        <v>202123</v>
      </c>
      <c r="C421" s="112" t="s">
        <v>3398</v>
      </c>
      <c r="D421" s="113">
        <v>44352</v>
      </c>
      <c r="E421" s="113">
        <v>44354</v>
      </c>
      <c r="F421" s="112" t="s">
        <v>402</v>
      </c>
      <c r="G421" s="112" t="s">
        <v>891</v>
      </c>
      <c r="H421" s="112" t="s">
        <v>892</v>
      </c>
      <c r="I421" s="112" t="s">
        <v>384</v>
      </c>
      <c r="J421" s="112" t="s">
        <v>1665</v>
      </c>
      <c r="K421" s="112" t="s">
        <v>510</v>
      </c>
      <c r="L421" s="112" t="s">
        <v>339</v>
      </c>
      <c r="M421" s="112" t="s">
        <v>368</v>
      </c>
      <c r="N421" s="112" t="s">
        <v>2584</v>
      </c>
      <c r="O421" s="112" t="s">
        <v>377</v>
      </c>
      <c r="P421" s="112" t="s">
        <v>378</v>
      </c>
      <c r="Q421" s="112" t="s">
        <v>2585</v>
      </c>
      <c r="R421" s="112">
        <v>800.35199999999998</v>
      </c>
      <c r="S421" s="112">
        <v>6</v>
      </c>
      <c r="T421" s="112">
        <v>0.4</v>
      </c>
      <c r="U421" s="112">
        <v>-294.16800000000001</v>
      </c>
    </row>
    <row r="422" spans="1:21">
      <c r="A422" s="20" t="str">
        <f t="shared" si="12"/>
        <v>202105</v>
      </c>
      <c r="B422" s="20" t="str">
        <f t="shared" si="13"/>
        <v>202122</v>
      </c>
      <c r="C422" s="112" t="s">
        <v>2466</v>
      </c>
      <c r="D422" s="113">
        <v>44342</v>
      </c>
      <c r="E422" s="113">
        <v>44346</v>
      </c>
      <c r="F422" s="112" t="s">
        <v>346</v>
      </c>
      <c r="G422" s="112" t="s">
        <v>2639</v>
      </c>
      <c r="H422" s="112" t="s">
        <v>2640</v>
      </c>
      <c r="I422" s="112" t="s">
        <v>336</v>
      </c>
      <c r="J422" s="112" t="s">
        <v>412</v>
      </c>
      <c r="K422" s="112" t="s">
        <v>412</v>
      </c>
      <c r="L422" s="112" t="s">
        <v>339</v>
      </c>
      <c r="M422" s="112" t="s">
        <v>340</v>
      </c>
      <c r="N422" s="112" t="s">
        <v>1245</v>
      </c>
      <c r="O422" s="112" t="s">
        <v>342</v>
      </c>
      <c r="P422" s="112" t="s">
        <v>357</v>
      </c>
      <c r="Q422" s="112" t="s">
        <v>1246</v>
      </c>
      <c r="R422" s="112">
        <v>544.32000000000005</v>
      </c>
      <c r="S422" s="112">
        <v>4</v>
      </c>
      <c r="T422" s="112">
        <v>0</v>
      </c>
      <c r="U422" s="112">
        <v>108.64</v>
      </c>
    </row>
    <row r="423" spans="1:21">
      <c r="A423" s="20" t="str">
        <f t="shared" si="12"/>
        <v>202102</v>
      </c>
      <c r="B423" s="20" t="str">
        <f t="shared" si="13"/>
        <v>202106</v>
      </c>
      <c r="C423" s="112" t="s">
        <v>2255</v>
      </c>
      <c r="D423" s="113">
        <v>44232</v>
      </c>
      <c r="E423" s="113">
        <v>44238</v>
      </c>
      <c r="F423" s="112" t="s">
        <v>346</v>
      </c>
      <c r="G423" s="112" t="s">
        <v>817</v>
      </c>
      <c r="H423" s="112" t="s">
        <v>818</v>
      </c>
      <c r="I423" s="112" t="s">
        <v>336</v>
      </c>
      <c r="J423" s="112" t="s">
        <v>2910</v>
      </c>
      <c r="K423" s="112" t="s">
        <v>487</v>
      </c>
      <c r="L423" s="112" t="s">
        <v>339</v>
      </c>
      <c r="M423" s="112" t="s">
        <v>392</v>
      </c>
      <c r="N423" s="112" t="s">
        <v>1857</v>
      </c>
      <c r="O423" s="112" t="s">
        <v>342</v>
      </c>
      <c r="P423" s="112" t="s">
        <v>455</v>
      </c>
      <c r="Q423" s="112" t="s">
        <v>1858</v>
      </c>
      <c r="R423" s="112">
        <v>603.79200000000003</v>
      </c>
      <c r="S423" s="112">
        <v>3</v>
      </c>
      <c r="T423" s="112">
        <v>0.2</v>
      </c>
      <c r="U423" s="112">
        <v>-90.888000000000005</v>
      </c>
    </row>
    <row r="424" spans="1:21">
      <c r="A424" s="20" t="str">
        <f t="shared" si="12"/>
        <v>202103</v>
      </c>
      <c r="B424" s="20" t="str">
        <f t="shared" si="13"/>
        <v>202111</v>
      </c>
      <c r="C424" s="112" t="s">
        <v>3422</v>
      </c>
      <c r="D424" s="113">
        <v>44265</v>
      </c>
      <c r="E424" s="113">
        <v>44270</v>
      </c>
      <c r="F424" s="112" t="s">
        <v>346</v>
      </c>
      <c r="G424" s="112" t="s">
        <v>2785</v>
      </c>
      <c r="H424" s="112" t="s">
        <v>2786</v>
      </c>
      <c r="I424" s="112" t="s">
        <v>349</v>
      </c>
      <c r="J424" s="112" t="s">
        <v>2861</v>
      </c>
      <c r="K424" s="112" t="s">
        <v>521</v>
      </c>
      <c r="L424" s="112" t="s">
        <v>339</v>
      </c>
      <c r="M424" s="112" t="s">
        <v>368</v>
      </c>
      <c r="N424" s="112" t="s">
        <v>2761</v>
      </c>
      <c r="O424" s="112" t="s">
        <v>342</v>
      </c>
      <c r="P424" s="112" t="s">
        <v>357</v>
      </c>
      <c r="Q424" s="112" t="s">
        <v>2762</v>
      </c>
      <c r="R424" s="112">
        <v>309.95999999999998</v>
      </c>
      <c r="S424" s="112">
        <v>6</v>
      </c>
      <c r="T424" s="112">
        <v>0</v>
      </c>
      <c r="U424" s="112">
        <v>18.48</v>
      </c>
    </row>
    <row r="425" spans="1:21">
      <c r="A425" s="20" t="str">
        <f t="shared" si="12"/>
        <v>202103</v>
      </c>
      <c r="B425" s="20" t="str">
        <f t="shared" si="13"/>
        <v>202111</v>
      </c>
      <c r="C425" s="112" t="s">
        <v>3422</v>
      </c>
      <c r="D425" s="113">
        <v>44265</v>
      </c>
      <c r="E425" s="113">
        <v>44270</v>
      </c>
      <c r="F425" s="112" t="s">
        <v>346</v>
      </c>
      <c r="G425" s="112" t="s">
        <v>2785</v>
      </c>
      <c r="H425" s="112" t="s">
        <v>2786</v>
      </c>
      <c r="I425" s="112" t="s">
        <v>349</v>
      </c>
      <c r="J425" s="112" t="s">
        <v>2861</v>
      </c>
      <c r="K425" s="112" t="s">
        <v>521</v>
      </c>
      <c r="L425" s="112" t="s">
        <v>339</v>
      </c>
      <c r="M425" s="112" t="s">
        <v>368</v>
      </c>
      <c r="N425" s="112" t="s">
        <v>1389</v>
      </c>
      <c r="O425" s="112" t="s">
        <v>377</v>
      </c>
      <c r="P425" s="112" t="s">
        <v>431</v>
      </c>
      <c r="Q425" s="112" t="s">
        <v>1390</v>
      </c>
      <c r="R425" s="112">
        <v>375.76</v>
      </c>
      <c r="S425" s="112">
        <v>4</v>
      </c>
      <c r="T425" s="112">
        <v>0</v>
      </c>
      <c r="U425" s="112">
        <v>75.040000000000006</v>
      </c>
    </row>
    <row r="426" spans="1:21">
      <c r="A426" s="20" t="str">
        <f t="shared" si="12"/>
        <v>202103</v>
      </c>
      <c r="B426" s="20" t="str">
        <f t="shared" si="13"/>
        <v>202111</v>
      </c>
      <c r="C426" s="112" t="s">
        <v>3422</v>
      </c>
      <c r="D426" s="113">
        <v>44265</v>
      </c>
      <c r="E426" s="113">
        <v>44270</v>
      </c>
      <c r="F426" s="112" t="s">
        <v>346</v>
      </c>
      <c r="G426" s="112" t="s">
        <v>2785</v>
      </c>
      <c r="H426" s="112" t="s">
        <v>2786</v>
      </c>
      <c r="I426" s="112" t="s">
        <v>349</v>
      </c>
      <c r="J426" s="112" t="s">
        <v>2861</v>
      </c>
      <c r="K426" s="112" t="s">
        <v>521</v>
      </c>
      <c r="L426" s="112" t="s">
        <v>339</v>
      </c>
      <c r="M426" s="112" t="s">
        <v>368</v>
      </c>
      <c r="N426" s="112" t="s">
        <v>3423</v>
      </c>
      <c r="O426" s="112" t="s">
        <v>372</v>
      </c>
      <c r="P426" s="112" t="s">
        <v>400</v>
      </c>
      <c r="Q426" s="112" t="s">
        <v>3424</v>
      </c>
      <c r="R426" s="112">
        <v>1856.8200000000002</v>
      </c>
      <c r="S426" s="112">
        <v>3</v>
      </c>
      <c r="T426" s="112">
        <v>0</v>
      </c>
      <c r="U426" s="112">
        <v>816.90000000000009</v>
      </c>
    </row>
    <row r="427" spans="1:21">
      <c r="A427" s="20" t="str">
        <f t="shared" si="12"/>
        <v>202104</v>
      </c>
      <c r="B427" s="20" t="str">
        <f t="shared" si="13"/>
        <v>202118</v>
      </c>
      <c r="C427" s="112" t="s">
        <v>3429</v>
      </c>
      <c r="D427" s="113">
        <v>44314</v>
      </c>
      <c r="E427" s="113">
        <v>44318</v>
      </c>
      <c r="F427" s="112" t="s">
        <v>346</v>
      </c>
      <c r="G427" s="112" t="s">
        <v>2754</v>
      </c>
      <c r="H427" s="112" t="s">
        <v>2755</v>
      </c>
      <c r="I427" s="112" t="s">
        <v>384</v>
      </c>
      <c r="J427" s="112" t="s">
        <v>3430</v>
      </c>
      <c r="K427" s="112" t="s">
        <v>607</v>
      </c>
      <c r="L427" s="112" t="s">
        <v>339</v>
      </c>
      <c r="M427" s="112" t="s">
        <v>368</v>
      </c>
      <c r="N427" s="112" t="s">
        <v>1467</v>
      </c>
      <c r="O427" s="112" t="s">
        <v>372</v>
      </c>
      <c r="P427" s="112" t="s">
        <v>394</v>
      </c>
      <c r="Q427" s="112" t="s">
        <v>1468</v>
      </c>
      <c r="R427" s="112">
        <v>4515.28</v>
      </c>
      <c r="S427" s="112">
        <v>4</v>
      </c>
      <c r="T427" s="112">
        <v>0</v>
      </c>
      <c r="U427" s="112">
        <v>90.160000000000011</v>
      </c>
    </row>
    <row r="428" spans="1:21">
      <c r="A428" s="20" t="str">
        <f t="shared" si="12"/>
        <v>202105</v>
      </c>
      <c r="B428" s="20" t="str">
        <f t="shared" si="13"/>
        <v>202120</v>
      </c>
      <c r="C428" s="112" t="s">
        <v>3442</v>
      </c>
      <c r="D428" s="113">
        <v>44331</v>
      </c>
      <c r="E428" s="113">
        <v>44335</v>
      </c>
      <c r="F428" s="112" t="s">
        <v>346</v>
      </c>
      <c r="G428" s="112" t="s">
        <v>469</v>
      </c>
      <c r="H428" s="112" t="s">
        <v>470</v>
      </c>
      <c r="I428" s="112" t="s">
        <v>349</v>
      </c>
      <c r="J428" s="112" t="s">
        <v>528</v>
      </c>
      <c r="K428" s="112" t="s">
        <v>367</v>
      </c>
      <c r="L428" s="112" t="s">
        <v>339</v>
      </c>
      <c r="M428" s="112" t="s">
        <v>368</v>
      </c>
      <c r="N428" s="112" t="s">
        <v>1604</v>
      </c>
      <c r="O428" s="112" t="s">
        <v>342</v>
      </c>
      <c r="P428" s="112" t="s">
        <v>440</v>
      </c>
      <c r="Q428" s="112" t="s">
        <v>1605</v>
      </c>
      <c r="R428" s="112">
        <v>4485.4600000000009</v>
      </c>
      <c r="S428" s="112">
        <v>7</v>
      </c>
      <c r="T428" s="112">
        <v>0</v>
      </c>
      <c r="U428" s="112">
        <v>89.18</v>
      </c>
    </row>
    <row r="429" spans="1:21">
      <c r="A429" s="20" t="str">
        <f t="shared" si="12"/>
        <v>202105</v>
      </c>
      <c r="B429" s="20" t="str">
        <f t="shared" si="13"/>
        <v>202119</v>
      </c>
      <c r="C429" s="112" t="s">
        <v>3320</v>
      </c>
      <c r="D429" s="113">
        <v>44323</v>
      </c>
      <c r="E429" s="113">
        <v>44326</v>
      </c>
      <c r="F429" s="112" t="s">
        <v>402</v>
      </c>
      <c r="G429" s="112" t="s">
        <v>2835</v>
      </c>
      <c r="H429" s="112" t="s">
        <v>2836</v>
      </c>
      <c r="I429" s="112" t="s">
        <v>349</v>
      </c>
      <c r="J429" s="112" t="s">
        <v>1397</v>
      </c>
      <c r="K429" s="112" t="s">
        <v>397</v>
      </c>
      <c r="L429" s="112" t="s">
        <v>339</v>
      </c>
      <c r="M429" s="112" t="s">
        <v>340</v>
      </c>
      <c r="N429" s="112" t="s">
        <v>1283</v>
      </c>
      <c r="O429" s="112" t="s">
        <v>342</v>
      </c>
      <c r="P429" s="112" t="s">
        <v>381</v>
      </c>
      <c r="Q429" s="112" t="s">
        <v>1284</v>
      </c>
      <c r="R429" s="112">
        <v>135.80000000000001</v>
      </c>
      <c r="S429" s="112">
        <v>2</v>
      </c>
      <c r="T429" s="112">
        <v>0</v>
      </c>
      <c r="U429" s="112">
        <v>42</v>
      </c>
    </row>
    <row r="430" spans="1:21">
      <c r="A430" s="20" t="str">
        <f t="shared" si="12"/>
        <v>202105</v>
      </c>
      <c r="B430" s="20" t="str">
        <f t="shared" si="13"/>
        <v>202119</v>
      </c>
      <c r="C430" s="112" t="s">
        <v>3320</v>
      </c>
      <c r="D430" s="113">
        <v>44323</v>
      </c>
      <c r="E430" s="113">
        <v>44326</v>
      </c>
      <c r="F430" s="112" t="s">
        <v>402</v>
      </c>
      <c r="G430" s="112" t="s">
        <v>2835</v>
      </c>
      <c r="H430" s="112" t="s">
        <v>2836</v>
      </c>
      <c r="I430" s="112" t="s">
        <v>349</v>
      </c>
      <c r="J430" s="112" t="s">
        <v>1397</v>
      </c>
      <c r="K430" s="112" t="s">
        <v>397</v>
      </c>
      <c r="L430" s="112" t="s">
        <v>339</v>
      </c>
      <c r="M430" s="112" t="s">
        <v>340</v>
      </c>
      <c r="N430" s="112" t="s">
        <v>1785</v>
      </c>
      <c r="O430" s="112" t="s">
        <v>342</v>
      </c>
      <c r="P430" s="112" t="s">
        <v>381</v>
      </c>
      <c r="Q430" s="112" t="s">
        <v>1121</v>
      </c>
      <c r="R430" s="112">
        <v>189.42000000000002</v>
      </c>
      <c r="S430" s="112">
        <v>3</v>
      </c>
      <c r="T430" s="112">
        <v>0</v>
      </c>
      <c r="U430" s="112">
        <v>35.700000000000003</v>
      </c>
    </row>
    <row r="431" spans="1:21">
      <c r="A431" s="20" t="str">
        <f t="shared" si="12"/>
        <v>202105</v>
      </c>
      <c r="B431" s="20" t="str">
        <f t="shared" si="13"/>
        <v>202119</v>
      </c>
      <c r="C431" s="112" t="s">
        <v>3320</v>
      </c>
      <c r="D431" s="113">
        <v>44323</v>
      </c>
      <c r="E431" s="113">
        <v>44326</v>
      </c>
      <c r="F431" s="112" t="s">
        <v>402</v>
      </c>
      <c r="G431" s="112" t="s">
        <v>2835</v>
      </c>
      <c r="H431" s="112" t="s">
        <v>2836</v>
      </c>
      <c r="I431" s="112" t="s">
        <v>349</v>
      </c>
      <c r="J431" s="112" t="s">
        <v>1397</v>
      </c>
      <c r="K431" s="112" t="s">
        <v>397</v>
      </c>
      <c r="L431" s="112" t="s">
        <v>339</v>
      </c>
      <c r="M431" s="112" t="s">
        <v>340</v>
      </c>
      <c r="N431" s="112" t="s">
        <v>1965</v>
      </c>
      <c r="O431" s="112" t="s">
        <v>342</v>
      </c>
      <c r="P431" s="112" t="s">
        <v>455</v>
      </c>
      <c r="Q431" s="112" t="s">
        <v>1966</v>
      </c>
      <c r="R431" s="112">
        <v>524.29999999999995</v>
      </c>
      <c r="S431" s="112">
        <v>5</v>
      </c>
      <c r="T431" s="112">
        <v>0</v>
      </c>
      <c r="U431" s="112">
        <v>67.900000000000006</v>
      </c>
    </row>
    <row r="432" spans="1:21">
      <c r="A432" s="20" t="str">
        <f t="shared" si="12"/>
        <v>202102</v>
      </c>
      <c r="B432" s="20" t="str">
        <f t="shared" si="13"/>
        <v>202109</v>
      </c>
      <c r="C432" s="112" t="s">
        <v>3447</v>
      </c>
      <c r="D432" s="113">
        <v>44254</v>
      </c>
      <c r="E432" s="113">
        <v>44255</v>
      </c>
      <c r="F432" s="112" t="s">
        <v>333</v>
      </c>
      <c r="G432" s="112" t="s">
        <v>403</v>
      </c>
      <c r="H432" s="112" t="s">
        <v>404</v>
      </c>
      <c r="I432" s="112" t="s">
        <v>336</v>
      </c>
      <c r="J432" s="112" t="s">
        <v>3438</v>
      </c>
      <c r="K432" s="112" t="s">
        <v>1594</v>
      </c>
      <c r="L432" s="112" t="s">
        <v>339</v>
      </c>
      <c r="M432" s="112" t="s">
        <v>386</v>
      </c>
      <c r="N432" s="112" t="s">
        <v>364</v>
      </c>
      <c r="O432" s="112" t="s">
        <v>342</v>
      </c>
      <c r="P432" s="112" t="s">
        <v>343</v>
      </c>
      <c r="Q432" s="112" t="s">
        <v>365</v>
      </c>
      <c r="R432" s="112">
        <v>535.36</v>
      </c>
      <c r="S432" s="112">
        <v>4</v>
      </c>
      <c r="T432" s="112">
        <v>0</v>
      </c>
      <c r="U432" s="112">
        <v>187.04</v>
      </c>
    </row>
    <row r="433" spans="1:21">
      <c r="A433" s="20" t="str">
        <f t="shared" si="12"/>
        <v>202102</v>
      </c>
      <c r="B433" s="20" t="str">
        <f t="shared" si="13"/>
        <v>202109</v>
      </c>
      <c r="C433" s="112" t="s">
        <v>3447</v>
      </c>
      <c r="D433" s="113">
        <v>44254</v>
      </c>
      <c r="E433" s="113">
        <v>44255</v>
      </c>
      <c r="F433" s="112" t="s">
        <v>333</v>
      </c>
      <c r="G433" s="112" t="s">
        <v>403</v>
      </c>
      <c r="H433" s="112" t="s">
        <v>404</v>
      </c>
      <c r="I433" s="112" t="s">
        <v>336</v>
      </c>
      <c r="J433" s="112" t="s">
        <v>3438</v>
      </c>
      <c r="K433" s="112" t="s">
        <v>1594</v>
      </c>
      <c r="L433" s="112" t="s">
        <v>339</v>
      </c>
      <c r="M433" s="112" t="s">
        <v>386</v>
      </c>
      <c r="N433" s="112" t="s">
        <v>506</v>
      </c>
      <c r="O433" s="112" t="s">
        <v>342</v>
      </c>
      <c r="P433" s="112" t="s">
        <v>381</v>
      </c>
      <c r="Q433" s="112" t="s">
        <v>507</v>
      </c>
      <c r="R433" s="112">
        <v>271.03999999999996</v>
      </c>
      <c r="S433" s="112">
        <v>4</v>
      </c>
      <c r="T433" s="112">
        <v>0</v>
      </c>
      <c r="U433" s="112">
        <v>53.76</v>
      </c>
    </row>
    <row r="434" spans="1:21">
      <c r="A434" s="20" t="str">
        <f t="shared" si="12"/>
        <v>202102</v>
      </c>
      <c r="B434" s="20" t="str">
        <f t="shared" si="13"/>
        <v>202109</v>
      </c>
      <c r="C434" s="112" t="s">
        <v>3447</v>
      </c>
      <c r="D434" s="113">
        <v>44254</v>
      </c>
      <c r="E434" s="113">
        <v>44255</v>
      </c>
      <c r="F434" s="112" t="s">
        <v>333</v>
      </c>
      <c r="G434" s="112" t="s">
        <v>403</v>
      </c>
      <c r="H434" s="112" t="s">
        <v>404</v>
      </c>
      <c r="I434" s="112" t="s">
        <v>336</v>
      </c>
      <c r="J434" s="112" t="s">
        <v>3438</v>
      </c>
      <c r="K434" s="112" t="s">
        <v>1594</v>
      </c>
      <c r="L434" s="112" t="s">
        <v>339</v>
      </c>
      <c r="M434" s="112" t="s">
        <v>386</v>
      </c>
      <c r="N434" s="112" t="s">
        <v>1365</v>
      </c>
      <c r="O434" s="112" t="s">
        <v>342</v>
      </c>
      <c r="P434" s="112" t="s">
        <v>357</v>
      </c>
      <c r="Q434" s="112" t="s">
        <v>1366</v>
      </c>
      <c r="R434" s="112">
        <v>1430.52</v>
      </c>
      <c r="S434" s="112">
        <v>6</v>
      </c>
      <c r="T434" s="112">
        <v>0</v>
      </c>
      <c r="U434" s="112">
        <v>442.68</v>
      </c>
    </row>
    <row r="435" spans="1:21">
      <c r="A435" s="20" t="str">
        <f t="shared" si="12"/>
        <v>202102</v>
      </c>
      <c r="B435" s="20" t="str">
        <f t="shared" si="13"/>
        <v>202109</v>
      </c>
      <c r="C435" s="112" t="s">
        <v>3447</v>
      </c>
      <c r="D435" s="113">
        <v>44254</v>
      </c>
      <c r="E435" s="113">
        <v>44255</v>
      </c>
      <c r="F435" s="112" t="s">
        <v>333</v>
      </c>
      <c r="G435" s="112" t="s">
        <v>403</v>
      </c>
      <c r="H435" s="112" t="s">
        <v>404</v>
      </c>
      <c r="I435" s="112" t="s">
        <v>336</v>
      </c>
      <c r="J435" s="112" t="s">
        <v>3438</v>
      </c>
      <c r="K435" s="112" t="s">
        <v>1594</v>
      </c>
      <c r="L435" s="112" t="s">
        <v>339</v>
      </c>
      <c r="M435" s="112" t="s">
        <v>386</v>
      </c>
      <c r="N435" s="112" t="s">
        <v>2611</v>
      </c>
      <c r="O435" s="112" t="s">
        <v>342</v>
      </c>
      <c r="P435" s="112" t="s">
        <v>343</v>
      </c>
      <c r="Q435" s="112" t="s">
        <v>2612</v>
      </c>
      <c r="R435" s="112">
        <v>414.12</v>
      </c>
      <c r="S435" s="112">
        <v>2</v>
      </c>
      <c r="T435" s="112">
        <v>0</v>
      </c>
      <c r="U435" s="112">
        <v>128.24</v>
      </c>
    </row>
    <row r="436" spans="1:21">
      <c r="A436" s="20" t="str">
        <f t="shared" si="12"/>
        <v>202102</v>
      </c>
      <c r="B436" s="20" t="str">
        <f t="shared" si="13"/>
        <v>202109</v>
      </c>
      <c r="C436" s="112" t="s">
        <v>3447</v>
      </c>
      <c r="D436" s="113">
        <v>44254</v>
      </c>
      <c r="E436" s="113">
        <v>44255</v>
      </c>
      <c r="F436" s="112" t="s">
        <v>333</v>
      </c>
      <c r="G436" s="112" t="s">
        <v>403</v>
      </c>
      <c r="H436" s="112" t="s">
        <v>404</v>
      </c>
      <c r="I436" s="112" t="s">
        <v>336</v>
      </c>
      <c r="J436" s="112" t="s">
        <v>3438</v>
      </c>
      <c r="K436" s="112" t="s">
        <v>1594</v>
      </c>
      <c r="L436" s="112" t="s">
        <v>339</v>
      </c>
      <c r="M436" s="112" t="s">
        <v>386</v>
      </c>
      <c r="N436" s="112" t="s">
        <v>2080</v>
      </c>
      <c r="O436" s="112" t="s">
        <v>342</v>
      </c>
      <c r="P436" s="112" t="s">
        <v>407</v>
      </c>
      <c r="Q436" s="112" t="s">
        <v>2081</v>
      </c>
      <c r="R436" s="112">
        <v>94.5</v>
      </c>
      <c r="S436" s="112">
        <v>3</v>
      </c>
      <c r="T436" s="112">
        <v>0</v>
      </c>
      <c r="U436" s="112">
        <v>10.08</v>
      </c>
    </row>
    <row r="437" spans="1:21">
      <c r="A437" s="20" t="str">
        <f t="shared" si="12"/>
        <v>202102</v>
      </c>
      <c r="B437" s="20" t="str">
        <f t="shared" si="13"/>
        <v>202109</v>
      </c>
      <c r="C437" s="112" t="s">
        <v>3447</v>
      </c>
      <c r="D437" s="113">
        <v>44254</v>
      </c>
      <c r="E437" s="113">
        <v>44255</v>
      </c>
      <c r="F437" s="112" t="s">
        <v>333</v>
      </c>
      <c r="G437" s="112" t="s">
        <v>403</v>
      </c>
      <c r="H437" s="112" t="s">
        <v>404</v>
      </c>
      <c r="I437" s="112" t="s">
        <v>336</v>
      </c>
      <c r="J437" s="112" t="s">
        <v>3438</v>
      </c>
      <c r="K437" s="112" t="s">
        <v>1594</v>
      </c>
      <c r="L437" s="112" t="s">
        <v>339</v>
      </c>
      <c r="M437" s="112" t="s">
        <v>386</v>
      </c>
      <c r="N437" s="112" t="s">
        <v>2114</v>
      </c>
      <c r="O437" s="112" t="s">
        <v>342</v>
      </c>
      <c r="P437" s="112" t="s">
        <v>369</v>
      </c>
      <c r="Q437" s="112" t="s">
        <v>2115</v>
      </c>
      <c r="R437" s="112">
        <v>1352.4</v>
      </c>
      <c r="S437" s="112">
        <v>3</v>
      </c>
      <c r="T437" s="112">
        <v>0</v>
      </c>
      <c r="U437" s="112">
        <v>486.78</v>
      </c>
    </row>
    <row r="438" spans="1:21">
      <c r="A438" s="20" t="str">
        <f t="shared" si="12"/>
        <v>202105</v>
      </c>
      <c r="B438" s="20" t="str">
        <f t="shared" si="13"/>
        <v>202119</v>
      </c>
      <c r="C438" s="112" t="s">
        <v>3448</v>
      </c>
      <c r="D438" s="113">
        <v>44324</v>
      </c>
      <c r="E438" s="113">
        <v>44328</v>
      </c>
      <c r="F438" s="112" t="s">
        <v>346</v>
      </c>
      <c r="G438" s="112" t="s">
        <v>1166</v>
      </c>
      <c r="H438" s="112" t="s">
        <v>1167</v>
      </c>
      <c r="I438" s="112" t="s">
        <v>384</v>
      </c>
      <c r="J438" s="112" t="s">
        <v>3449</v>
      </c>
      <c r="K438" s="112" t="s">
        <v>397</v>
      </c>
      <c r="L438" s="112" t="s">
        <v>339</v>
      </c>
      <c r="M438" s="112" t="s">
        <v>340</v>
      </c>
      <c r="N438" s="112" t="s">
        <v>1767</v>
      </c>
      <c r="O438" s="112" t="s">
        <v>377</v>
      </c>
      <c r="P438" s="112" t="s">
        <v>425</v>
      </c>
      <c r="Q438" s="112" t="s">
        <v>1768</v>
      </c>
      <c r="R438" s="112">
        <v>4031.7200000000003</v>
      </c>
      <c r="S438" s="112">
        <v>7</v>
      </c>
      <c r="T438" s="112">
        <v>0</v>
      </c>
      <c r="U438" s="112">
        <v>725.2</v>
      </c>
    </row>
    <row r="439" spans="1:21">
      <c r="A439" s="20" t="str">
        <f t="shared" si="12"/>
        <v>202105</v>
      </c>
      <c r="B439" s="20" t="str">
        <f t="shared" si="13"/>
        <v>202119</v>
      </c>
      <c r="C439" s="112" t="s">
        <v>3448</v>
      </c>
      <c r="D439" s="113">
        <v>44324</v>
      </c>
      <c r="E439" s="113">
        <v>44328</v>
      </c>
      <c r="F439" s="112" t="s">
        <v>346</v>
      </c>
      <c r="G439" s="112" t="s">
        <v>1166</v>
      </c>
      <c r="H439" s="112" t="s">
        <v>1167</v>
      </c>
      <c r="I439" s="112" t="s">
        <v>384</v>
      </c>
      <c r="J439" s="112" t="s">
        <v>3449</v>
      </c>
      <c r="K439" s="112" t="s">
        <v>397</v>
      </c>
      <c r="L439" s="112" t="s">
        <v>339</v>
      </c>
      <c r="M439" s="112" t="s">
        <v>340</v>
      </c>
      <c r="N439" s="112" t="s">
        <v>2533</v>
      </c>
      <c r="O439" s="112" t="s">
        <v>342</v>
      </c>
      <c r="P439" s="112" t="s">
        <v>354</v>
      </c>
      <c r="Q439" s="112" t="s">
        <v>2534</v>
      </c>
      <c r="R439" s="112">
        <v>461.99999999999994</v>
      </c>
      <c r="S439" s="112">
        <v>5</v>
      </c>
      <c r="T439" s="112">
        <v>0</v>
      </c>
      <c r="U439" s="112">
        <v>133.69999999999999</v>
      </c>
    </row>
    <row r="440" spans="1:21">
      <c r="A440" s="20" t="str">
        <f t="shared" si="12"/>
        <v>202105</v>
      </c>
      <c r="B440" s="20" t="str">
        <f t="shared" si="13"/>
        <v>202119</v>
      </c>
      <c r="C440" s="112" t="s">
        <v>3448</v>
      </c>
      <c r="D440" s="113">
        <v>44324</v>
      </c>
      <c r="E440" s="113">
        <v>44328</v>
      </c>
      <c r="F440" s="112" t="s">
        <v>346</v>
      </c>
      <c r="G440" s="112" t="s">
        <v>1166</v>
      </c>
      <c r="H440" s="112" t="s">
        <v>1167</v>
      </c>
      <c r="I440" s="112" t="s">
        <v>384</v>
      </c>
      <c r="J440" s="112" t="s">
        <v>3449</v>
      </c>
      <c r="K440" s="112" t="s">
        <v>397</v>
      </c>
      <c r="L440" s="112" t="s">
        <v>339</v>
      </c>
      <c r="M440" s="112" t="s">
        <v>340</v>
      </c>
      <c r="N440" s="112" t="s">
        <v>3450</v>
      </c>
      <c r="O440" s="112" t="s">
        <v>372</v>
      </c>
      <c r="P440" s="112" t="s">
        <v>394</v>
      </c>
      <c r="Q440" s="112" t="s">
        <v>3451</v>
      </c>
      <c r="R440" s="112">
        <v>2741.7599999999998</v>
      </c>
      <c r="S440" s="112">
        <v>4</v>
      </c>
      <c r="T440" s="112">
        <v>0</v>
      </c>
      <c r="U440" s="112">
        <v>1123.92</v>
      </c>
    </row>
    <row r="441" spans="1:21">
      <c r="A441" s="20" t="str">
        <f t="shared" si="12"/>
        <v>202105</v>
      </c>
      <c r="B441" s="20" t="str">
        <f t="shared" si="13"/>
        <v>202119</v>
      </c>
      <c r="C441" s="112" t="s">
        <v>3448</v>
      </c>
      <c r="D441" s="113">
        <v>44324</v>
      </c>
      <c r="E441" s="113">
        <v>44328</v>
      </c>
      <c r="F441" s="112" t="s">
        <v>346</v>
      </c>
      <c r="G441" s="112" t="s">
        <v>1166</v>
      </c>
      <c r="H441" s="112" t="s">
        <v>1167</v>
      </c>
      <c r="I441" s="112" t="s">
        <v>384</v>
      </c>
      <c r="J441" s="112" t="s">
        <v>3449</v>
      </c>
      <c r="K441" s="112" t="s">
        <v>397</v>
      </c>
      <c r="L441" s="112" t="s">
        <v>339</v>
      </c>
      <c r="M441" s="112" t="s">
        <v>340</v>
      </c>
      <c r="N441" s="112" t="s">
        <v>3452</v>
      </c>
      <c r="O441" s="112" t="s">
        <v>342</v>
      </c>
      <c r="P441" s="112" t="s">
        <v>380</v>
      </c>
      <c r="Q441" s="112" t="s">
        <v>3453</v>
      </c>
      <c r="R441" s="112">
        <v>210.42000000000002</v>
      </c>
      <c r="S441" s="112">
        <v>1</v>
      </c>
      <c r="T441" s="112">
        <v>0</v>
      </c>
      <c r="U441" s="112">
        <v>103.04</v>
      </c>
    </row>
    <row r="442" spans="1:21">
      <c r="A442" s="20" t="str">
        <f t="shared" si="12"/>
        <v>202102</v>
      </c>
      <c r="B442" s="20" t="str">
        <f t="shared" si="13"/>
        <v>202110</v>
      </c>
      <c r="C442" s="112" t="s">
        <v>3463</v>
      </c>
      <c r="D442" s="113">
        <v>44255</v>
      </c>
      <c r="E442" s="113">
        <v>44258</v>
      </c>
      <c r="F442" s="112" t="s">
        <v>402</v>
      </c>
      <c r="G442" s="112" t="s">
        <v>2838</v>
      </c>
      <c r="H442" s="112" t="s">
        <v>2686</v>
      </c>
      <c r="I442" s="112" t="s">
        <v>349</v>
      </c>
      <c r="J442" s="112" t="s">
        <v>2520</v>
      </c>
      <c r="K442" s="112" t="s">
        <v>391</v>
      </c>
      <c r="L442" s="112" t="s">
        <v>339</v>
      </c>
      <c r="M442" s="112" t="s">
        <v>392</v>
      </c>
      <c r="N442" s="112" t="s">
        <v>2395</v>
      </c>
      <c r="O442" s="112" t="s">
        <v>342</v>
      </c>
      <c r="P442" s="112" t="s">
        <v>343</v>
      </c>
      <c r="Q442" s="112" t="s">
        <v>2396</v>
      </c>
      <c r="R442" s="112">
        <v>389.90000000000003</v>
      </c>
      <c r="S442" s="112">
        <v>5</v>
      </c>
      <c r="T442" s="112">
        <v>0</v>
      </c>
      <c r="U442" s="112">
        <v>73.5</v>
      </c>
    </row>
    <row r="443" spans="1:21">
      <c r="A443" s="20" t="str">
        <f t="shared" si="12"/>
        <v>202101</v>
      </c>
      <c r="B443" s="20" t="str">
        <f t="shared" si="13"/>
        <v>202102</v>
      </c>
      <c r="C443" s="112" t="s">
        <v>3464</v>
      </c>
      <c r="D443" s="113">
        <v>44202</v>
      </c>
      <c r="E443" s="113">
        <v>44203</v>
      </c>
      <c r="F443" s="112" t="s">
        <v>402</v>
      </c>
      <c r="G443" s="112" t="s">
        <v>733</v>
      </c>
      <c r="H443" s="112" t="s">
        <v>734</v>
      </c>
      <c r="I443" s="112" t="s">
        <v>349</v>
      </c>
      <c r="J443" s="112" t="s">
        <v>914</v>
      </c>
      <c r="K443" s="112" t="s">
        <v>438</v>
      </c>
      <c r="L443" s="112" t="s">
        <v>339</v>
      </c>
      <c r="M443" s="112" t="s">
        <v>439</v>
      </c>
      <c r="N443" s="112" t="s">
        <v>1227</v>
      </c>
      <c r="O443" s="112" t="s">
        <v>342</v>
      </c>
      <c r="P443" s="112" t="s">
        <v>357</v>
      </c>
      <c r="Q443" s="112" t="s">
        <v>1228</v>
      </c>
      <c r="R443" s="112">
        <v>1714.44</v>
      </c>
      <c r="S443" s="112">
        <v>13</v>
      </c>
      <c r="T443" s="112">
        <v>0</v>
      </c>
      <c r="U443" s="112">
        <v>531.43999999999994</v>
      </c>
    </row>
    <row r="444" spans="1:21">
      <c r="A444" s="20" t="str">
        <f t="shared" si="12"/>
        <v>202101</v>
      </c>
      <c r="B444" s="20" t="str">
        <f t="shared" si="13"/>
        <v>202102</v>
      </c>
      <c r="C444" s="112" t="s">
        <v>3464</v>
      </c>
      <c r="D444" s="113">
        <v>44202</v>
      </c>
      <c r="E444" s="113">
        <v>44203</v>
      </c>
      <c r="F444" s="112" t="s">
        <v>402</v>
      </c>
      <c r="G444" s="112" t="s">
        <v>733</v>
      </c>
      <c r="H444" s="112" t="s">
        <v>734</v>
      </c>
      <c r="I444" s="112" t="s">
        <v>349</v>
      </c>
      <c r="J444" s="112" t="s">
        <v>914</v>
      </c>
      <c r="K444" s="112" t="s">
        <v>438</v>
      </c>
      <c r="L444" s="112" t="s">
        <v>339</v>
      </c>
      <c r="M444" s="112" t="s">
        <v>439</v>
      </c>
      <c r="N444" s="112" t="s">
        <v>3465</v>
      </c>
      <c r="O444" s="112" t="s">
        <v>377</v>
      </c>
      <c r="P444" s="112" t="s">
        <v>431</v>
      </c>
      <c r="Q444" s="112" t="s">
        <v>3466</v>
      </c>
      <c r="R444" s="112">
        <v>1496.8800000000003</v>
      </c>
      <c r="S444" s="112">
        <v>3</v>
      </c>
      <c r="T444" s="112">
        <v>0</v>
      </c>
      <c r="U444" s="112">
        <v>44.519999999999996</v>
      </c>
    </row>
    <row r="445" spans="1:21">
      <c r="A445" s="20" t="str">
        <f t="shared" si="12"/>
        <v>202101</v>
      </c>
      <c r="B445" s="20" t="str">
        <f t="shared" si="13"/>
        <v>202102</v>
      </c>
      <c r="C445" s="112" t="s">
        <v>3464</v>
      </c>
      <c r="D445" s="113">
        <v>44202</v>
      </c>
      <c r="E445" s="113">
        <v>44203</v>
      </c>
      <c r="F445" s="112" t="s">
        <v>402</v>
      </c>
      <c r="G445" s="112" t="s">
        <v>733</v>
      </c>
      <c r="H445" s="112" t="s">
        <v>734</v>
      </c>
      <c r="I445" s="112" t="s">
        <v>349</v>
      </c>
      <c r="J445" s="112" t="s">
        <v>914</v>
      </c>
      <c r="K445" s="112" t="s">
        <v>438</v>
      </c>
      <c r="L445" s="112" t="s">
        <v>339</v>
      </c>
      <c r="M445" s="112" t="s">
        <v>439</v>
      </c>
      <c r="N445" s="112" t="s">
        <v>2266</v>
      </c>
      <c r="O445" s="112" t="s">
        <v>342</v>
      </c>
      <c r="P445" s="112" t="s">
        <v>343</v>
      </c>
      <c r="Q445" s="112" t="s">
        <v>2267</v>
      </c>
      <c r="R445" s="112">
        <v>315.84000000000003</v>
      </c>
      <c r="S445" s="112">
        <v>3</v>
      </c>
      <c r="T445" s="112">
        <v>0</v>
      </c>
      <c r="U445" s="112">
        <v>37.799999999999997</v>
      </c>
    </row>
    <row r="446" spans="1:21">
      <c r="A446" s="20" t="str">
        <f t="shared" si="12"/>
        <v>202101</v>
      </c>
      <c r="B446" s="20" t="str">
        <f t="shared" si="13"/>
        <v>202102</v>
      </c>
      <c r="C446" s="112" t="s">
        <v>3464</v>
      </c>
      <c r="D446" s="113">
        <v>44202</v>
      </c>
      <c r="E446" s="113">
        <v>44203</v>
      </c>
      <c r="F446" s="112" t="s">
        <v>402</v>
      </c>
      <c r="G446" s="112" t="s">
        <v>733</v>
      </c>
      <c r="H446" s="112" t="s">
        <v>734</v>
      </c>
      <c r="I446" s="112" t="s">
        <v>349</v>
      </c>
      <c r="J446" s="112" t="s">
        <v>914</v>
      </c>
      <c r="K446" s="112" t="s">
        <v>438</v>
      </c>
      <c r="L446" s="112" t="s">
        <v>339</v>
      </c>
      <c r="M446" s="112" t="s">
        <v>439</v>
      </c>
      <c r="N446" s="112" t="s">
        <v>3467</v>
      </c>
      <c r="O446" s="112" t="s">
        <v>342</v>
      </c>
      <c r="P446" s="112" t="s">
        <v>369</v>
      </c>
      <c r="Q446" s="112" t="s">
        <v>3468</v>
      </c>
      <c r="R446" s="112">
        <v>2259.88</v>
      </c>
      <c r="S446" s="112">
        <v>7</v>
      </c>
      <c r="T446" s="112">
        <v>0</v>
      </c>
      <c r="U446" s="112">
        <v>768.31999999999994</v>
      </c>
    </row>
    <row r="447" spans="1:21">
      <c r="A447" s="20" t="str">
        <f t="shared" si="12"/>
        <v>202102</v>
      </c>
      <c r="B447" s="20" t="str">
        <f t="shared" si="13"/>
        <v>202109</v>
      </c>
      <c r="C447" s="112" t="s">
        <v>3474</v>
      </c>
      <c r="D447" s="113">
        <v>44248</v>
      </c>
      <c r="E447" s="113">
        <v>44255</v>
      </c>
      <c r="F447" s="112" t="s">
        <v>346</v>
      </c>
      <c r="G447" s="112" t="s">
        <v>466</v>
      </c>
      <c r="H447" s="112" t="s">
        <v>467</v>
      </c>
      <c r="I447" s="112" t="s">
        <v>384</v>
      </c>
      <c r="J447" s="112" t="s">
        <v>516</v>
      </c>
      <c r="K447" s="112" t="s">
        <v>367</v>
      </c>
      <c r="L447" s="112" t="s">
        <v>339</v>
      </c>
      <c r="M447" s="112" t="s">
        <v>368</v>
      </c>
      <c r="N447" s="112" t="s">
        <v>3475</v>
      </c>
      <c r="O447" s="112" t="s">
        <v>377</v>
      </c>
      <c r="P447" s="112" t="s">
        <v>431</v>
      </c>
      <c r="Q447" s="112" t="s">
        <v>3476</v>
      </c>
      <c r="R447" s="112">
        <v>2054.08</v>
      </c>
      <c r="S447" s="112">
        <v>4</v>
      </c>
      <c r="T447" s="112">
        <v>0</v>
      </c>
      <c r="U447" s="112">
        <v>1006.3199999999999</v>
      </c>
    </row>
    <row r="448" spans="1:21">
      <c r="A448" s="20" t="str">
        <f t="shared" si="12"/>
        <v>202104</v>
      </c>
      <c r="B448" s="20" t="str">
        <f t="shared" si="13"/>
        <v>202114</v>
      </c>
      <c r="C448" s="112" t="s">
        <v>2473</v>
      </c>
      <c r="D448" s="113">
        <v>44287</v>
      </c>
      <c r="E448" s="113">
        <v>44291</v>
      </c>
      <c r="F448" s="112" t="s">
        <v>333</v>
      </c>
      <c r="G448" s="112" t="s">
        <v>1168</v>
      </c>
      <c r="H448" s="112" t="s">
        <v>1169</v>
      </c>
      <c r="I448" s="112" t="s">
        <v>349</v>
      </c>
      <c r="J448" s="112" t="s">
        <v>2516</v>
      </c>
      <c r="K448" s="112" t="s">
        <v>1902</v>
      </c>
      <c r="L448" s="112" t="s">
        <v>339</v>
      </c>
      <c r="M448" s="112" t="s">
        <v>386</v>
      </c>
      <c r="N448" s="112" t="s">
        <v>2046</v>
      </c>
      <c r="O448" s="112" t="s">
        <v>342</v>
      </c>
      <c r="P448" s="112" t="s">
        <v>369</v>
      </c>
      <c r="Q448" s="112" t="s">
        <v>2047</v>
      </c>
      <c r="R448" s="112">
        <v>7528.08</v>
      </c>
      <c r="S448" s="112">
        <v>3</v>
      </c>
      <c r="T448" s="112">
        <v>0</v>
      </c>
      <c r="U448" s="112">
        <v>827.81999999999994</v>
      </c>
    </row>
    <row r="449" spans="1:21">
      <c r="A449" s="20" t="str">
        <f t="shared" si="12"/>
        <v>202107</v>
      </c>
      <c r="B449" s="20" t="str">
        <f t="shared" si="13"/>
        <v>202127</v>
      </c>
      <c r="C449" s="112" t="s">
        <v>2944</v>
      </c>
      <c r="D449" s="113">
        <v>44380</v>
      </c>
      <c r="E449" s="113">
        <v>44386</v>
      </c>
      <c r="F449" s="112" t="s">
        <v>346</v>
      </c>
      <c r="G449" s="112" t="s">
        <v>590</v>
      </c>
      <c r="H449" s="112" t="s">
        <v>591</v>
      </c>
      <c r="I449" s="112" t="s">
        <v>349</v>
      </c>
      <c r="J449" s="112" t="s">
        <v>548</v>
      </c>
      <c r="K449" s="112" t="s">
        <v>548</v>
      </c>
      <c r="L449" s="112" t="s">
        <v>339</v>
      </c>
      <c r="M449" s="112" t="s">
        <v>352</v>
      </c>
      <c r="N449" s="112" t="s">
        <v>2213</v>
      </c>
      <c r="O449" s="112" t="s">
        <v>342</v>
      </c>
      <c r="P449" s="112" t="s">
        <v>357</v>
      </c>
      <c r="Q449" s="112" t="s">
        <v>2214</v>
      </c>
      <c r="R449" s="112">
        <v>289.52</v>
      </c>
      <c r="S449" s="112">
        <v>4</v>
      </c>
      <c r="T449" s="112">
        <v>0</v>
      </c>
      <c r="U449" s="112">
        <v>129.91999999999999</v>
      </c>
    </row>
    <row r="450" spans="1:21">
      <c r="A450" s="20" t="str">
        <f t="shared" si="12"/>
        <v>202107</v>
      </c>
      <c r="B450" s="20" t="str">
        <f t="shared" si="13"/>
        <v>202127</v>
      </c>
      <c r="C450" s="112" t="s">
        <v>2944</v>
      </c>
      <c r="D450" s="113">
        <v>44380</v>
      </c>
      <c r="E450" s="113">
        <v>44386</v>
      </c>
      <c r="F450" s="112" t="s">
        <v>346</v>
      </c>
      <c r="G450" s="112" t="s">
        <v>590</v>
      </c>
      <c r="H450" s="112" t="s">
        <v>591</v>
      </c>
      <c r="I450" s="112" t="s">
        <v>349</v>
      </c>
      <c r="J450" s="112" t="s">
        <v>548</v>
      </c>
      <c r="K450" s="112" t="s">
        <v>548</v>
      </c>
      <c r="L450" s="112" t="s">
        <v>339</v>
      </c>
      <c r="M450" s="112" t="s">
        <v>352</v>
      </c>
      <c r="N450" s="112" t="s">
        <v>2273</v>
      </c>
      <c r="O450" s="112" t="s">
        <v>372</v>
      </c>
      <c r="P450" s="112" t="s">
        <v>398</v>
      </c>
      <c r="Q450" s="112" t="s">
        <v>2274</v>
      </c>
      <c r="R450" s="112">
        <v>662.2</v>
      </c>
      <c r="S450" s="112">
        <v>5</v>
      </c>
      <c r="T450" s="112">
        <v>0</v>
      </c>
      <c r="U450" s="112">
        <v>151.9</v>
      </c>
    </row>
    <row r="451" spans="1:21">
      <c r="A451" s="20" t="str">
        <f t="shared" ref="A451:A514" si="14">YEAR(D451)&amp;TEXT(MONTH(D451),"00")</f>
        <v>202106</v>
      </c>
      <c r="B451" s="20" t="str">
        <f t="shared" ref="B451:B514" si="15">YEAR(D451)&amp;TEXT(WEEKNUM(D451),"00")</f>
        <v>202125</v>
      </c>
      <c r="C451" s="112" t="s">
        <v>3485</v>
      </c>
      <c r="D451" s="113">
        <v>44364</v>
      </c>
      <c r="E451" s="113">
        <v>44366</v>
      </c>
      <c r="F451" s="112" t="s">
        <v>333</v>
      </c>
      <c r="G451" s="112" t="s">
        <v>2935</v>
      </c>
      <c r="H451" s="112" t="s">
        <v>2936</v>
      </c>
      <c r="I451" s="112" t="s">
        <v>384</v>
      </c>
      <c r="J451" s="112" t="s">
        <v>396</v>
      </c>
      <c r="K451" s="112" t="s">
        <v>397</v>
      </c>
      <c r="L451" s="112" t="s">
        <v>339</v>
      </c>
      <c r="M451" s="112" t="s">
        <v>340</v>
      </c>
      <c r="N451" s="112" t="s">
        <v>889</v>
      </c>
      <c r="O451" s="112" t="s">
        <v>377</v>
      </c>
      <c r="P451" s="112" t="s">
        <v>378</v>
      </c>
      <c r="Q451" s="112" t="s">
        <v>890</v>
      </c>
      <c r="R451" s="112">
        <v>2672.3199999999997</v>
      </c>
      <c r="S451" s="112">
        <v>4</v>
      </c>
      <c r="T451" s="112">
        <v>0</v>
      </c>
      <c r="U451" s="112">
        <v>80.08</v>
      </c>
    </row>
    <row r="452" spans="1:21">
      <c r="A452" s="20" t="str">
        <f t="shared" si="14"/>
        <v>202106</v>
      </c>
      <c r="B452" s="20" t="str">
        <f t="shared" si="15"/>
        <v>202125</v>
      </c>
      <c r="C452" s="112" t="s">
        <v>3485</v>
      </c>
      <c r="D452" s="113">
        <v>44364</v>
      </c>
      <c r="E452" s="113">
        <v>44366</v>
      </c>
      <c r="F452" s="112" t="s">
        <v>333</v>
      </c>
      <c r="G452" s="112" t="s">
        <v>2935</v>
      </c>
      <c r="H452" s="112" t="s">
        <v>2936</v>
      </c>
      <c r="I452" s="112" t="s">
        <v>384</v>
      </c>
      <c r="J452" s="112" t="s">
        <v>396</v>
      </c>
      <c r="K452" s="112" t="s">
        <v>397</v>
      </c>
      <c r="L452" s="112" t="s">
        <v>339</v>
      </c>
      <c r="M452" s="112" t="s">
        <v>340</v>
      </c>
      <c r="N452" s="112" t="s">
        <v>2286</v>
      </c>
      <c r="O452" s="112" t="s">
        <v>342</v>
      </c>
      <c r="P452" s="112" t="s">
        <v>369</v>
      </c>
      <c r="Q452" s="112" t="s">
        <v>2287</v>
      </c>
      <c r="R452" s="112">
        <v>842.24</v>
      </c>
      <c r="S452" s="112">
        <v>2</v>
      </c>
      <c r="T452" s="112">
        <v>0</v>
      </c>
      <c r="U452" s="112">
        <v>84</v>
      </c>
    </row>
    <row r="453" spans="1:21">
      <c r="A453" s="20" t="str">
        <f t="shared" si="14"/>
        <v>202106</v>
      </c>
      <c r="B453" s="20" t="str">
        <f t="shared" si="15"/>
        <v>202126</v>
      </c>
      <c r="C453" s="112" t="s">
        <v>2890</v>
      </c>
      <c r="D453" s="113">
        <v>44370</v>
      </c>
      <c r="E453" s="113">
        <v>44374</v>
      </c>
      <c r="F453" s="112" t="s">
        <v>346</v>
      </c>
      <c r="G453" s="112" t="s">
        <v>2335</v>
      </c>
      <c r="H453" s="112" t="s">
        <v>2336</v>
      </c>
      <c r="I453" s="112" t="s">
        <v>349</v>
      </c>
      <c r="J453" s="112" t="s">
        <v>3486</v>
      </c>
      <c r="K453" s="112" t="s">
        <v>510</v>
      </c>
      <c r="L453" s="112" t="s">
        <v>339</v>
      </c>
      <c r="M453" s="112" t="s">
        <v>368</v>
      </c>
      <c r="N453" s="112" t="s">
        <v>2482</v>
      </c>
      <c r="O453" s="112" t="s">
        <v>372</v>
      </c>
      <c r="P453" s="112" t="s">
        <v>394</v>
      </c>
      <c r="Q453" s="112" t="s">
        <v>2483</v>
      </c>
      <c r="R453" s="112">
        <v>2531.5919999999996</v>
      </c>
      <c r="S453" s="112">
        <v>3</v>
      </c>
      <c r="T453" s="112">
        <v>0.4</v>
      </c>
      <c r="U453" s="112">
        <v>41.832000000000335</v>
      </c>
    </row>
    <row r="454" spans="1:21">
      <c r="A454" s="20" t="str">
        <f t="shared" si="14"/>
        <v>202102</v>
      </c>
      <c r="B454" s="20" t="str">
        <f t="shared" si="15"/>
        <v>202106</v>
      </c>
      <c r="C454" s="112" t="s">
        <v>3487</v>
      </c>
      <c r="D454" s="113">
        <v>44233</v>
      </c>
      <c r="E454" s="113">
        <v>44237</v>
      </c>
      <c r="F454" s="112" t="s">
        <v>346</v>
      </c>
      <c r="G454" s="112" t="s">
        <v>1310</v>
      </c>
      <c r="H454" s="112" t="s">
        <v>1311</v>
      </c>
      <c r="I454" s="112" t="s">
        <v>336</v>
      </c>
      <c r="J454" s="112" t="s">
        <v>412</v>
      </c>
      <c r="K454" s="112" t="s">
        <v>412</v>
      </c>
      <c r="L454" s="112" t="s">
        <v>339</v>
      </c>
      <c r="M454" s="112" t="s">
        <v>340</v>
      </c>
      <c r="N454" s="112" t="s">
        <v>561</v>
      </c>
      <c r="O454" s="112" t="s">
        <v>342</v>
      </c>
      <c r="P454" s="112" t="s">
        <v>407</v>
      </c>
      <c r="Q454" s="112" t="s">
        <v>562</v>
      </c>
      <c r="R454" s="112">
        <v>131.6</v>
      </c>
      <c r="S454" s="112">
        <v>4</v>
      </c>
      <c r="T454" s="112">
        <v>0</v>
      </c>
      <c r="U454" s="112">
        <v>21.84</v>
      </c>
    </row>
    <row r="455" spans="1:21">
      <c r="A455" s="20" t="str">
        <f t="shared" si="14"/>
        <v>202102</v>
      </c>
      <c r="B455" s="20" t="str">
        <f t="shared" si="15"/>
        <v>202106</v>
      </c>
      <c r="C455" s="112" t="s">
        <v>3487</v>
      </c>
      <c r="D455" s="113">
        <v>44233</v>
      </c>
      <c r="E455" s="113">
        <v>44237</v>
      </c>
      <c r="F455" s="112" t="s">
        <v>346</v>
      </c>
      <c r="G455" s="112" t="s">
        <v>1310</v>
      </c>
      <c r="H455" s="112" t="s">
        <v>1311</v>
      </c>
      <c r="I455" s="112" t="s">
        <v>336</v>
      </c>
      <c r="J455" s="112" t="s">
        <v>412</v>
      </c>
      <c r="K455" s="112" t="s">
        <v>412</v>
      </c>
      <c r="L455" s="112" t="s">
        <v>339</v>
      </c>
      <c r="M455" s="112" t="s">
        <v>340</v>
      </c>
      <c r="N455" s="112" t="s">
        <v>551</v>
      </c>
      <c r="O455" s="112" t="s">
        <v>372</v>
      </c>
      <c r="P455" s="112" t="s">
        <v>400</v>
      </c>
      <c r="Q455" s="112" t="s">
        <v>552</v>
      </c>
      <c r="R455" s="112">
        <v>2974.7200000000003</v>
      </c>
      <c r="S455" s="112">
        <v>1</v>
      </c>
      <c r="T455" s="112">
        <v>0</v>
      </c>
      <c r="U455" s="112">
        <v>594.86</v>
      </c>
    </row>
    <row r="456" spans="1:21">
      <c r="A456" s="20" t="str">
        <f t="shared" si="14"/>
        <v>202105</v>
      </c>
      <c r="B456" s="20" t="str">
        <f t="shared" si="15"/>
        <v>202120</v>
      </c>
      <c r="C456" s="112" t="s">
        <v>3492</v>
      </c>
      <c r="D456" s="113">
        <v>44327</v>
      </c>
      <c r="E456" s="113">
        <v>44334</v>
      </c>
      <c r="F456" s="112" t="s">
        <v>346</v>
      </c>
      <c r="G456" s="112" t="s">
        <v>526</v>
      </c>
      <c r="H456" s="112" t="s">
        <v>527</v>
      </c>
      <c r="I456" s="112" t="s">
        <v>336</v>
      </c>
      <c r="J456" s="112" t="s">
        <v>437</v>
      </c>
      <c r="K456" s="112" t="s">
        <v>438</v>
      </c>
      <c r="L456" s="112" t="s">
        <v>339</v>
      </c>
      <c r="M456" s="112" t="s">
        <v>439</v>
      </c>
      <c r="N456" s="112" t="s">
        <v>3493</v>
      </c>
      <c r="O456" s="112" t="s">
        <v>342</v>
      </c>
      <c r="P456" s="112" t="s">
        <v>343</v>
      </c>
      <c r="Q456" s="112" t="s">
        <v>3494</v>
      </c>
      <c r="R456" s="112">
        <v>614.04</v>
      </c>
      <c r="S456" s="112">
        <v>6</v>
      </c>
      <c r="T456" s="112">
        <v>0</v>
      </c>
      <c r="U456" s="112">
        <v>48.72</v>
      </c>
    </row>
    <row r="457" spans="1:21">
      <c r="A457" s="20" t="str">
        <f t="shared" si="14"/>
        <v>202105</v>
      </c>
      <c r="B457" s="20" t="str">
        <f t="shared" si="15"/>
        <v>202120</v>
      </c>
      <c r="C457" s="112" t="s">
        <v>3492</v>
      </c>
      <c r="D457" s="113">
        <v>44327</v>
      </c>
      <c r="E457" s="113">
        <v>44334</v>
      </c>
      <c r="F457" s="112" t="s">
        <v>346</v>
      </c>
      <c r="G457" s="112" t="s">
        <v>526</v>
      </c>
      <c r="H457" s="112" t="s">
        <v>527</v>
      </c>
      <c r="I457" s="112" t="s">
        <v>336</v>
      </c>
      <c r="J457" s="112" t="s">
        <v>437</v>
      </c>
      <c r="K457" s="112" t="s">
        <v>438</v>
      </c>
      <c r="L457" s="112" t="s">
        <v>339</v>
      </c>
      <c r="M457" s="112" t="s">
        <v>439</v>
      </c>
      <c r="N457" s="112" t="s">
        <v>3284</v>
      </c>
      <c r="O457" s="112" t="s">
        <v>342</v>
      </c>
      <c r="P457" s="112" t="s">
        <v>343</v>
      </c>
      <c r="Q457" s="112" t="s">
        <v>3285</v>
      </c>
      <c r="R457" s="112">
        <v>819.84</v>
      </c>
      <c r="S457" s="112">
        <v>4</v>
      </c>
      <c r="T457" s="112">
        <v>0</v>
      </c>
      <c r="U457" s="112">
        <v>40.879999999999995</v>
      </c>
    </row>
    <row r="458" spans="1:21">
      <c r="A458" s="20" t="str">
        <f t="shared" si="14"/>
        <v>202105</v>
      </c>
      <c r="B458" s="20" t="str">
        <f t="shared" si="15"/>
        <v>202120</v>
      </c>
      <c r="C458" s="112" t="s">
        <v>3492</v>
      </c>
      <c r="D458" s="113">
        <v>44327</v>
      </c>
      <c r="E458" s="113">
        <v>44334</v>
      </c>
      <c r="F458" s="112" t="s">
        <v>346</v>
      </c>
      <c r="G458" s="112" t="s">
        <v>526</v>
      </c>
      <c r="H458" s="112" t="s">
        <v>527</v>
      </c>
      <c r="I458" s="112" t="s">
        <v>336</v>
      </c>
      <c r="J458" s="112" t="s">
        <v>437</v>
      </c>
      <c r="K458" s="112" t="s">
        <v>438</v>
      </c>
      <c r="L458" s="112" t="s">
        <v>339</v>
      </c>
      <c r="M458" s="112" t="s">
        <v>439</v>
      </c>
      <c r="N458" s="112" t="s">
        <v>2975</v>
      </c>
      <c r="O458" s="112" t="s">
        <v>342</v>
      </c>
      <c r="P458" s="112" t="s">
        <v>380</v>
      </c>
      <c r="Q458" s="112" t="s">
        <v>2976</v>
      </c>
      <c r="R458" s="112">
        <v>450.80000000000007</v>
      </c>
      <c r="S458" s="112">
        <v>2</v>
      </c>
      <c r="T458" s="112">
        <v>0</v>
      </c>
      <c r="U458" s="112">
        <v>144.20000000000002</v>
      </c>
    </row>
    <row r="459" spans="1:21">
      <c r="A459" s="20" t="str">
        <f t="shared" si="14"/>
        <v>202104</v>
      </c>
      <c r="B459" s="20" t="str">
        <f t="shared" si="15"/>
        <v>202118</v>
      </c>
      <c r="C459" s="112" t="s">
        <v>3509</v>
      </c>
      <c r="D459" s="113">
        <v>44314</v>
      </c>
      <c r="E459" s="113">
        <v>44319</v>
      </c>
      <c r="F459" s="112" t="s">
        <v>346</v>
      </c>
      <c r="G459" s="112" t="s">
        <v>3510</v>
      </c>
      <c r="H459" s="112" t="s">
        <v>3511</v>
      </c>
      <c r="I459" s="112" t="s">
        <v>384</v>
      </c>
      <c r="J459" s="112" t="s">
        <v>2819</v>
      </c>
      <c r="K459" s="112" t="s">
        <v>487</v>
      </c>
      <c r="L459" s="112" t="s">
        <v>339</v>
      </c>
      <c r="M459" s="112" t="s">
        <v>392</v>
      </c>
      <c r="N459" s="112" t="s">
        <v>3271</v>
      </c>
      <c r="O459" s="112" t="s">
        <v>342</v>
      </c>
      <c r="P459" s="112" t="s">
        <v>357</v>
      </c>
      <c r="Q459" s="112" t="s">
        <v>3272</v>
      </c>
      <c r="R459" s="112">
        <v>1352.4</v>
      </c>
      <c r="S459" s="112">
        <v>6</v>
      </c>
      <c r="T459" s="112">
        <v>0</v>
      </c>
      <c r="U459" s="112">
        <v>526.68000000000006</v>
      </c>
    </row>
    <row r="460" spans="1:21">
      <c r="A460" s="20" t="str">
        <f t="shared" si="14"/>
        <v>202104</v>
      </c>
      <c r="B460" s="20" t="str">
        <f t="shared" si="15"/>
        <v>202118</v>
      </c>
      <c r="C460" s="112" t="s">
        <v>3509</v>
      </c>
      <c r="D460" s="113">
        <v>44314</v>
      </c>
      <c r="E460" s="113">
        <v>44319</v>
      </c>
      <c r="F460" s="112" t="s">
        <v>346</v>
      </c>
      <c r="G460" s="112" t="s">
        <v>3510</v>
      </c>
      <c r="H460" s="112" t="s">
        <v>3511</v>
      </c>
      <c r="I460" s="112" t="s">
        <v>384</v>
      </c>
      <c r="J460" s="112" t="s">
        <v>2819</v>
      </c>
      <c r="K460" s="112" t="s">
        <v>487</v>
      </c>
      <c r="L460" s="112" t="s">
        <v>339</v>
      </c>
      <c r="M460" s="112" t="s">
        <v>392</v>
      </c>
      <c r="N460" s="112" t="s">
        <v>3512</v>
      </c>
      <c r="O460" s="112" t="s">
        <v>342</v>
      </c>
      <c r="P460" s="112" t="s">
        <v>354</v>
      </c>
      <c r="Q460" s="112" t="s">
        <v>3513</v>
      </c>
      <c r="R460" s="112">
        <v>186.76</v>
      </c>
      <c r="S460" s="112">
        <v>2</v>
      </c>
      <c r="T460" s="112">
        <v>0</v>
      </c>
      <c r="U460" s="112">
        <v>82.04</v>
      </c>
    </row>
    <row r="461" spans="1:21">
      <c r="A461" s="20" t="str">
        <f t="shared" si="14"/>
        <v>202106</v>
      </c>
      <c r="B461" s="20" t="str">
        <f t="shared" si="15"/>
        <v>202125</v>
      </c>
      <c r="C461" s="112" t="s">
        <v>3514</v>
      </c>
      <c r="D461" s="113">
        <v>44365</v>
      </c>
      <c r="E461" s="113">
        <v>44367</v>
      </c>
      <c r="F461" s="112" t="s">
        <v>333</v>
      </c>
      <c r="G461" s="112" t="s">
        <v>2288</v>
      </c>
      <c r="H461" s="112" t="s">
        <v>2289</v>
      </c>
      <c r="I461" s="112" t="s">
        <v>349</v>
      </c>
      <c r="J461" s="112" t="s">
        <v>1806</v>
      </c>
      <c r="K461" s="112" t="s">
        <v>521</v>
      </c>
      <c r="L461" s="112" t="s">
        <v>339</v>
      </c>
      <c r="M461" s="112" t="s">
        <v>368</v>
      </c>
      <c r="N461" s="112" t="s">
        <v>2109</v>
      </c>
      <c r="O461" s="112" t="s">
        <v>342</v>
      </c>
      <c r="P461" s="112" t="s">
        <v>357</v>
      </c>
      <c r="Q461" s="112" t="s">
        <v>2110</v>
      </c>
      <c r="R461" s="112">
        <v>160.44</v>
      </c>
      <c r="S461" s="112">
        <v>3</v>
      </c>
      <c r="T461" s="112">
        <v>0</v>
      </c>
      <c r="U461" s="112">
        <v>54.180000000000007</v>
      </c>
    </row>
    <row r="462" spans="1:21">
      <c r="A462" s="20" t="str">
        <f t="shared" si="14"/>
        <v>202106</v>
      </c>
      <c r="B462" s="20" t="str">
        <f t="shared" si="15"/>
        <v>202124</v>
      </c>
      <c r="C462" s="112" t="s">
        <v>3517</v>
      </c>
      <c r="D462" s="113">
        <v>44356</v>
      </c>
      <c r="E462" s="113">
        <v>44360</v>
      </c>
      <c r="F462" s="112" t="s">
        <v>346</v>
      </c>
      <c r="G462" s="112" t="s">
        <v>669</v>
      </c>
      <c r="H462" s="112" t="s">
        <v>670</v>
      </c>
      <c r="I462" s="112" t="s">
        <v>349</v>
      </c>
      <c r="J462" s="112" t="s">
        <v>396</v>
      </c>
      <c r="K462" s="112" t="s">
        <v>397</v>
      </c>
      <c r="L462" s="112" t="s">
        <v>339</v>
      </c>
      <c r="M462" s="112" t="s">
        <v>340</v>
      </c>
      <c r="N462" s="112" t="s">
        <v>3300</v>
      </c>
      <c r="O462" s="112" t="s">
        <v>372</v>
      </c>
      <c r="P462" s="112" t="s">
        <v>398</v>
      </c>
      <c r="Q462" s="112" t="s">
        <v>3301</v>
      </c>
      <c r="R462" s="112">
        <v>6899.76</v>
      </c>
      <c r="S462" s="112">
        <v>6</v>
      </c>
      <c r="T462" s="112">
        <v>0</v>
      </c>
      <c r="U462" s="112">
        <v>2828.2799999999997</v>
      </c>
    </row>
    <row r="463" spans="1:21">
      <c r="A463" s="20" t="str">
        <f t="shared" si="14"/>
        <v>202106</v>
      </c>
      <c r="B463" s="20" t="str">
        <f t="shared" si="15"/>
        <v>202124</v>
      </c>
      <c r="C463" s="112" t="s">
        <v>3517</v>
      </c>
      <c r="D463" s="113">
        <v>44356</v>
      </c>
      <c r="E463" s="113">
        <v>44360</v>
      </c>
      <c r="F463" s="112" t="s">
        <v>346</v>
      </c>
      <c r="G463" s="112" t="s">
        <v>669</v>
      </c>
      <c r="H463" s="112" t="s">
        <v>670</v>
      </c>
      <c r="I463" s="112" t="s">
        <v>349</v>
      </c>
      <c r="J463" s="112" t="s">
        <v>396</v>
      </c>
      <c r="K463" s="112" t="s">
        <v>397</v>
      </c>
      <c r="L463" s="112" t="s">
        <v>339</v>
      </c>
      <c r="M463" s="112" t="s">
        <v>340</v>
      </c>
      <c r="N463" s="112" t="s">
        <v>1535</v>
      </c>
      <c r="O463" s="112" t="s">
        <v>342</v>
      </c>
      <c r="P463" s="112" t="s">
        <v>357</v>
      </c>
      <c r="Q463" s="112" t="s">
        <v>1536</v>
      </c>
      <c r="R463" s="112">
        <v>276.08000000000004</v>
      </c>
      <c r="S463" s="112">
        <v>2</v>
      </c>
      <c r="T463" s="112">
        <v>0</v>
      </c>
      <c r="U463" s="112">
        <v>63.279999999999994</v>
      </c>
    </row>
    <row r="464" spans="1:21">
      <c r="A464" s="20" t="str">
        <f t="shared" si="14"/>
        <v>202106</v>
      </c>
      <c r="B464" s="20" t="str">
        <f t="shared" si="15"/>
        <v>202124</v>
      </c>
      <c r="C464" s="112" t="s">
        <v>3517</v>
      </c>
      <c r="D464" s="113">
        <v>44356</v>
      </c>
      <c r="E464" s="113">
        <v>44360</v>
      </c>
      <c r="F464" s="112" t="s">
        <v>346</v>
      </c>
      <c r="G464" s="112" t="s">
        <v>669</v>
      </c>
      <c r="H464" s="112" t="s">
        <v>670</v>
      </c>
      <c r="I464" s="112" t="s">
        <v>349</v>
      </c>
      <c r="J464" s="112" t="s">
        <v>396</v>
      </c>
      <c r="K464" s="112" t="s">
        <v>397</v>
      </c>
      <c r="L464" s="112" t="s">
        <v>339</v>
      </c>
      <c r="M464" s="112" t="s">
        <v>340</v>
      </c>
      <c r="N464" s="112" t="s">
        <v>3059</v>
      </c>
      <c r="O464" s="112" t="s">
        <v>342</v>
      </c>
      <c r="P464" s="112" t="s">
        <v>440</v>
      </c>
      <c r="Q464" s="112" t="s">
        <v>3060</v>
      </c>
      <c r="R464" s="112">
        <v>104.02</v>
      </c>
      <c r="S464" s="112">
        <v>1</v>
      </c>
      <c r="T464" s="112">
        <v>0</v>
      </c>
      <c r="U464" s="112">
        <v>9.24</v>
      </c>
    </row>
    <row r="465" spans="1:21">
      <c r="A465" s="20" t="str">
        <f t="shared" si="14"/>
        <v>202106</v>
      </c>
      <c r="B465" s="20" t="str">
        <f t="shared" si="15"/>
        <v>202124</v>
      </c>
      <c r="C465" s="112" t="s">
        <v>3517</v>
      </c>
      <c r="D465" s="113">
        <v>44356</v>
      </c>
      <c r="E465" s="113">
        <v>44360</v>
      </c>
      <c r="F465" s="112" t="s">
        <v>346</v>
      </c>
      <c r="G465" s="112" t="s">
        <v>669</v>
      </c>
      <c r="H465" s="112" t="s">
        <v>670</v>
      </c>
      <c r="I465" s="112" t="s">
        <v>349</v>
      </c>
      <c r="J465" s="112" t="s">
        <v>396</v>
      </c>
      <c r="K465" s="112" t="s">
        <v>397</v>
      </c>
      <c r="L465" s="112" t="s">
        <v>339</v>
      </c>
      <c r="M465" s="112" t="s">
        <v>340</v>
      </c>
      <c r="N465" s="112" t="s">
        <v>1666</v>
      </c>
      <c r="O465" s="112" t="s">
        <v>342</v>
      </c>
      <c r="P465" s="112" t="s">
        <v>455</v>
      </c>
      <c r="Q465" s="112" t="s">
        <v>1667</v>
      </c>
      <c r="R465" s="112">
        <v>483.84000000000003</v>
      </c>
      <c r="S465" s="112">
        <v>2</v>
      </c>
      <c r="T465" s="112">
        <v>0</v>
      </c>
      <c r="U465" s="112">
        <v>96.600000000000009</v>
      </c>
    </row>
    <row r="466" spans="1:21">
      <c r="A466" s="20" t="str">
        <f t="shared" si="14"/>
        <v>202105</v>
      </c>
      <c r="B466" s="20" t="str">
        <f t="shared" si="15"/>
        <v>202121</v>
      </c>
      <c r="C466" s="112" t="s">
        <v>3520</v>
      </c>
      <c r="D466" s="113">
        <v>44335</v>
      </c>
      <c r="E466" s="113">
        <v>44342</v>
      </c>
      <c r="F466" s="112" t="s">
        <v>346</v>
      </c>
      <c r="G466" s="112" t="s">
        <v>3131</v>
      </c>
      <c r="H466" s="112" t="s">
        <v>3132</v>
      </c>
      <c r="I466" s="112" t="s">
        <v>349</v>
      </c>
      <c r="J466" s="112" t="s">
        <v>1443</v>
      </c>
      <c r="K466" s="112" t="s">
        <v>487</v>
      </c>
      <c r="L466" s="112" t="s">
        <v>339</v>
      </c>
      <c r="M466" s="112" t="s">
        <v>392</v>
      </c>
      <c r="N466" s="112" t="s">
        <v>3273</v>
      </c>
      <c r="O466" s="112" t="s">
        <v>342</v>
      </c>
      <c r="P466" s="112" t="s">
        <v>440</v>
      </c>
      <c r="Q466" s="112" t="s">
        <v>3274</v>
      </c>
      <c r="R466" s="112">
        <v>863.37999999999988</v>
      </c>
      <c r="S466" s="112">
        <v>7</v>
      </c>
      <c r="T466" s="112">
        <v>0</v>
      </c>
      <c r="U466" s="112">
        <v>301.84000000000003</v>
      </c>
    </row>
    <row r="467" spans="1:21">
      <c r="A467" s="20" t="str">
        <f t="shared" si="14"/>
        <v>202103</v>
      </c>
      <c r="B467" s="20" t="str">
        <f t="shared" si="15"/>
        <v>202111</v>
      </c>
      <c r="C467" s="112" t="s">
        <v>3534</v>
      </c>
      <c r="D467" s="113">
        <v>44266</v>
      </c>
      <c r="E467" s="113">
        <v>44272</v>
      </c>
      <c r="F467" s="112" t="s">
        <v>346</v>
      </c>
      <c r="G467" s="112" t="s">
        <v>881</v>
      </c>
      <c r="H467" s="112" t="s">
        <v>882</v>
      </c>
      <c r="I467" s="112" t="s">
        <v>349</v>
      </c>
      <c r="J467" s="112" t="s">
        <v>405</v>
      </c>
      <c r="K467" s="112" t="s">
        <v>363</v>
      </c>
      <c r="L467" s="112" t="s">
        <v>339</v>
      </c>
      <c r="M467" s="112" t="s">
        <v>340</v>
      </c>
      <c r="N467" s="112" t="s">
        <v>2572</v>
      </c>
      <c r="O467" s="112" t="s">
        <v>342</v>
      </c>
      <c r="P467" s="112" t="s">
        <v>380</v>
      </c>
      <c r="Q467" s="112" t="s">
        <v>2573</v>
      </c>
      <c r="R467" s="112">
        <v>647.5</v>
      </c>
      <c r="S467" s="112">
        <v>5</v>
      </c>
      <c r="T467" s="112">
        <v>0</v>
      </c>
      <c r="U467" s="112">
        <v>25.9</v>
      </c>
    </row>
    <row r="468" spans="1:21">
      <c r="A468" s="20" t="str">
        <f t="shared" si="14"/>
        <v>202103</v>
      </c>
      <c r="B468" s="20" t="str">
        <f t="shared" si="15"/>
        <v>202111</v>
      </c>
      <c r="C468" s="112" t="s">
        <v>3534</v>
      </c>
      <c r="D468" s="113">
        <v>44266</v>
      </c>
      <c r="E468" s="113">
        <v>44272</v>
      </c>
      <c r="F468" s="112" t="s">
        <v>346</v>
      </c>
      <c r="G468" s="112" t="s">
        <v>881</v>
      </c>
      <c r="H468" s="112" t="s">
        <v>882</v>
      </c>
      <c r="I468" s="112" t="s">
        <v>349</v>
      </c>
      <c r="J468" s="112" t="s">
        <v>405</v>
      </c>
      <c r="K468" s="112" t="s">
        <v>363</v>
      </c>
      <c r="L468" s="112" t="s">
        <v>339</v>
      </c>
      <c r="M468" s="112" t="s">
        <v>340</v>
      </c>
      <c r="N468" s="112" t="s">
        <v>3000</v>
      </c>
      <c r="O468" s="112" t="s">
        <v>377</v>
      </c>
      <c r="P468" s="112" t="s">
        <v>431</v>
      </c>
      <c r="Q468" s="112" t="s">
        <v>3001</v>
      </c>
      <c r="R468" s="112">
        <v>1556.5200000000002</v>
      </c>
      <c r="S468" s="112">
        <v>5</v>
      </c>
      <c r="T468" s="112">
        <v>0.4</v>
      </c>
      <c r="U468" s="112">
        <v>103.31999999999994</v>
      </c>
    </row>
    <row r="469" spans="1:21">
      <c r="A469" s="20" t="str">
        <f t="shared" si="14"/>
        <v>202103</v>
      </c>
      <c r="B469" s="20" t="str">
        <f t="shared" si="15"/>
        <v>202111</v>
      </c>
      <c r="C469" s="112" t="s">
        <v>3534</v>
      </c>
      <c r="D469" s="113">
        <v>44266</v>
      </c>
      <c r="E469" s="113">
        <v>44272</v>
      </c>
      <c r="F469" s="112" t="s">
        <v>346</v>
      </c>
      <c r="G469" s="112" t="s">
        <v>881</v>
      </c>
      <c r="H469" s="112" t="s">
        <v>882</v>
      </c>
      <c r="I469" s="112" t="s">
        <v>349</v>
      </c>
      <c r="J469" s="112" t="s">
        <v>405</v>
      </c>
      <c r="K469" s="112" t="s">
        <v>363</v>
      </c>
      <c r="L469" s="112" t="s">
        <v>339</v>
      </c>
      <c r="M469" s="112" t="s">
        <v>340</v>
      </c>
      <c r="N469" s="112" t="s">
        <v>3419</v>
      </c>
      <c r="O469" s="112" t="s">
        <v>372</v>
      </c>
      <c r="P469" s="112" t="s">
        <v>398</v>
      </c>
      <c r="Q469" s="112" t="s">
        <v>3420</v>
      </c>
      <c r="R469" s="112">
        <v>323.39999999999998</v>
      </c>
      <c r="S469" s="112">
        <v>2</v>
      </c>
      <c r="T469" s="112">
        <v>0.4</v>
      </c>
      <c r="U469" s="112">
        <v>-102.48000000000002</v>
      </c>
    </row>
    <row r="470" spans="1:21">
      <c r="A470" s="20" t="str">
        <f t="shared" si="14"/>
        <v>202103</v>
      </c>
      <c r="B470" s="20" t="str">
        <f t="shared" si="15"/>
        <v>202111</v>
      </c>
      <c r="C470" s="112" t="s">
        <v>3534</v>
      </c>
      <c r="D470" s="113">
        <v>44266</v>
      </c>
      <c r="E470" s="113">
        <v>44272</v>
      </c>
      <c r="F470" s="112" t="s">
        <v>346</v>
      </c>
      <c r="G470" s="112" t="s">
        <v>881</v>
      </c>
      <c r="H470" s="112" t="s">
        <v>882</v>
      </c>
      <c r="I470" s="112" t="s">
        <v>349</v>
      </c>
      <c r="J470" s="112" t="s">
        <v>405</v>
      </c>
      <c r="K470" s="112" t="s">
        <v>363</v>
      </c>
      <c r="L470" s="112" t="s">
        <v>339</v>
      </c>
      <c r="M470" s="112" t="s">
        <v>340</v>
      </c>
      <c r="N470" s="112" t="s">
        <v>3535</v>
      </c>
      <c r="O470" s="112" t="s">
        <v>372</v>
      </c>
      <c r="P470" s="112" t="s">
        <v>373</v>
      </c>
      <c r="Q470" s="112" t="s">
        <v>3536</v>
      </c>
      <c r="R470" s="112">
        <v>1918.2240000000002</v>
      </c>
      <c r="S470" s="112">
        <v>6</v>
      </c>
      <c r="T470" s="112">
        <v>0.4</v>
      </c>
      <c r="U470" s="112">
        <v>-607.65600000000029</v>
      </c>
    </row>
    <row r="471" spans="1:21">
      <c r="A471" s="20" t="str">
        <f t="shared" si="14"/>
        <v>202101</v>
      </c>
      <c r="B471" s="20" t="str">
        <f t="shared" si="15"/>
        <v>202103</v>
      </c>
      <c r="C471" s="112" t="s">
        <v>3537</v>
      </c>
      <c r="D471" s="113">
        <v>44211</v>
      </c>
      <c r="E471" s="113">
        <v>44214</v>
      </c>
      <c r="F471" s="112" t="s">
        <v>402</v>
      </c>
      <c r="G471" s="112" t="s">
        <v>1124</v>
      </c>
      <c r="H471" s="112" t="s">
        <v>1125</v>
      </c>
      <c r="I471" s="112" t="s">
        <v>336</v>
      </c>
      <c r="J471" s="112" t="s">
        <v>3538</v>
      </c>
      <c r="K471" s="112" t="s">
        <v>521</v>
      </c>
      <c r="L471" s="112" t="s">
        <v>339</v>
      </c>
      <c r="M471" s="112" t="s">
        <v>368</v>
      </c>
      <c r="N471" s="112" t="s">
        <v>3539</v>
      </c>
      <c r="O471" s="112" t="s">
        <v>342</v>
      </c>
      <c r="P471" s="112" t="s">
        <v>407</v>
      </c>
      <c r="Q471" s="112" t="s">
        <v>3540</v>
      </c>
      <c r="R471" s="112">
        <v>107.24000000000001</v>
      </c>
      <c r="S471" s="112">
        <v>2</v>
      </c>
      <c r="T471" s="112">
        <v>0</v>
      </c>
      <c r="U471" s="112">
        <v>6.16</v>
      </c>
    </row>
    <row r="472" spans="1:21">
      <c r="A472" s="20" t="str">
        <f t="shared" si="14"/>
        <v>202104</v>
      </c>
      <c r="B472" s="20" t="str">
        <f t="shared" si="15"/>
        <v>202118</v>
      </c>
      <c r="C472" s="112" t="s">
        <v>3554</v>
      </c>
      <c r="D472" s="113">
        <v>44316</v>
      </c>
      <c r="E472" s="113">
        <v>44320</v>
      </c>
      <c r="F472" s="112" t="s">
        <v>346</v>
      </c>
      <c r="G472" s="112" t="s">
        <v>3281</v>
      </c>
      <c r="H472" s="112" t="s">
        <v>3282</v>
      </c>
      <c r="I472" s="112" t="s">
        <v>349</v>
      </c>
      <c r="J472" s="112" t="s">
        <v>584</v>
      </c>
      <c r="K472" s="112" t="s">
        <v>510</v>
      </c>
      <c r="L472" s="112" t="s">
        <v>339</v>
      </c>
      <c r="M472" s="112" t="s">
        <v>368</v>
      </c>
      <c r="N472" s="112" t="s">
        <v>2268</v>
      </c>
      <c r="O472" s="112" t="s">
        <v>377</v>
      </c>
      <c r="P472" s="112" t="s">
        <v>431</v>
      </c>
      <c r="Q472" s="112" t="s">
        <v>2269</v>
      </c>
      <c r="R472" s="112">
        <v>528.52800000000002</v>
      </c>
      <c r="S472" s="112">
        <v>4</v>
      </c>
      <c r="T472" s="112">
        <v>0.4</v>
      </c>
      <c r="U472" s="112">
        <v>-70.672000000000025</v>
      </c>
    </row>
    <row r="473" spans="1:21">
      <c r="A473" s="20" t="str">
        <f t="shared" si="14"/>
        <v>202106</v>
      </c>
      <c r="B473" s="20" t="str">
        <f t="shared" si="15"/>
        <v>202124</v>
      </c>
      <c r="C473" s="112" t="s">
        <v>2252</v>
      </c>
      <c r="D473" s="113">
        <v>44355</v>
      </c>
      <c r="E473" s="113">
        <v>44359</v>
      </c>
      <c r="F473" s="112" t="s">
        <v>346</v>
      </c>
      <c r="G473" s="112" t="s">
        <v>2093</v>
      </c>
      <c r="H473" s="112" t="s">
        <v>2094</v>
      </c>
      <c r="I473" s="112" t="s">
        <v>336</v>
      </c>
      <c r="J473" s="112" t="s">
        <v>1671</v>
      </c>
      <c r="K473" s="112" t="s">
        <v>363</v>
      </c>
      <c r="L473" s="112" t="s">
        <v>339</v>
      </c>
      <c r="M473" s="112" t="s">
        <v>340</v>
      </c>
      <c r="N473" s="112" t="s">
        <v>3157</v>
      </c>
      <c r="O473" s="112" t="s">
        <v>342</v>
      </c>
      <c r="P473" s="112" t="s">
        <v>354</v>
      </c>
      <c r="Q473" s="112" t="s">
        <v>3158</v>
      </c>
      <c r="R473" s="112">
        <v>1665.02</v>
      </c>
      <c r="S473" s="112">
        <v>7</v>
      </c>
      <c r="T473" s="112">
        <v>0</v>
      </c>
      <c r="U473" s="112">
        <v>182.28000000000003</v>
      </c>
    </row>
    <row r="474" spans="1:21">
      <c r="A474" s="20" t="str">
        <f t="shared" si="14"/>
        <v>202102</v>
      </c>
      <c r="B474" s="20" t="str">
        <f t="shared" si="15"/>
        <v>202108</v>
      </c>
      <c r="C474" s="112" t="s">
        <v>3534</v>
      </c>
      <c r="D474" s="113">
        <v>44241</v>
      </c>
      <c r="E474" s="113">
        <v>44245</v>
      </c>
      <c r="F474" s="112" t="s">
        <v>346</v>
      </c>
      <c r="G474" s="112" t="s">
        <v>2915</v>
      </c>
      <c r="H474" s="112" t="s">
        <v>2916</v>
      </c>
      <c r="I474" s="112" t="s">
        <v>384</v>
      </c>
      <c r="J474" s="112" t="s">
        <v>1397</v>
      </c>
      <c r="K474" s="112" t="s">
        <v>397</v>
      </c>
      <c r="L474" s="112" t="s">
        <v>339</v>
      </c>
      <c r="M474" s="112" t="s">
        <v>340</v>
      </c>
      <c r="N474" s="112" t="s">
        <v>3557</v>
      </c>
      <c r="O474" s="112" t="s">
        <v>377</v>
      </c>
      <c r="P474" s="112" t="s">
        <v>431</v>
      </c>
      <c r="Q474" s="112" t="s">
        <v>3558</v>
      </c>
      <c r="R474" s="112">
        <v>513.24</v>
      </c>
      <c r="S474" s="112">
        <v>1</v>
      </c>
      <c r="T474" s="112">
        <v>0</v>
      </c>
      <c r="U474" s="112">
        <v>76.86</v>
      </c>
    </row>
    <row r="475" spans="1:21">
      <c r="A475" s="20" t="str">
        <f t="shared" si="14"/>
        <v>202102</v>
      </c>
      <c r="B475" s="20" t="str">
        <f t="shared" si="15"/>
        <v>202106</v>
      </c>
      <c r="C475" s="112" t="s">
        <v>3567</v>
      </c>
      <c r="D475" s="113">
        <v>44230</v>
      </c>
      <c r="E475" s="113">
        <v>44231</v>
      </c>
      <c r="F475" s="112" t="s">
        <v>534</v>
      </c>
      <c r="G475" s="112" t="s">
        <v>2765</v>
      </c>
      <c r="H475" s="112" t="s">
        <v>2766</v>
      </c>
      <c r="I475" s="112" t="s">
        <v>336</v>
      </c>
      <c r="J475" s="112" t="s">
        <v>1806</v>
      </c>
      <c r="K475" s="112" t="s">
        <v>521</v>
      </c>
      <c r="L475" s="112" t="s">
        <v>339</v>
      </c>
      <c r="M475" s="112" t="s">
        <v>368</v>
      </c>
      <c r="N475" s="112" t="s">
        <v>2422</v>
      </c>
      <c r="O475" s="112" t="s">
        <v>342</v>
      </c>
      <c r="P475" s="112" t="s">
        <v>440</v>
      </c>
      <c r="Q475" s="112" t="s">
        <v>2423</v>
      </c>
      <c r="R475" s="112">
        <v>456.96000000000004</v>
      </c>
      <c r="S475" s="112">
        <v>2</v>
      </c>
      <c r="T475" s="112">
        <v>0</v>
      </c>
      <c r="U475" s="112">
        <v>136.91999999999999</v>
      </c>
    </row>
    <row r="476" spans="1:21">
      <c r="A476" s="20" t="str">
        <f t="shared" si="14"/>
        <v>202102</v>
      </c>
      <c r="B476" s="20" t="str">
        <f t="shared" si="15"/>
        <v>202106</v>
      </c>
      <c r="C476" s="112" t="s">
        <v>3567</v>
      </c>
      <c r="D476" s="113">
        <v>44230</v>
      </c>
      <c r="E476" s="113">
        <v>44231</v>
      </c>
      <c r="F476" s="112" t="s">
        <v>534</v>
      </c>
      <c r="G476" s="112" t="s">
        <v>2765</v>
      </c>
      <c r="H476" s="112" t="s">
        <v>2766</v>
      </c>
      <c r="I476" s="112" t="s">
        <v>336</v>
      </c>
      <c r="J476" s="112" t="s">
        <v>1806</v>
      </c>
      <c r="K476" s="112" t="s">
        <v>521</v>
      </c>
      <c r="L476" s="112" t="s">
        <v>339</v>
      </c>
      <c r="M476" s="112" t="s">
        <v>368</v>
      </c>
      <c r="N476" s="112" t="s">
        <v>2508</v>
      </c>
      <c r="O476" s="112" t="s">
        <v>342</v>
      </c>
      <c r="P476" s="112" t="s">
        <v>381</v>
      </c>
      <c r="Q476" s="112" t="s">
        <v>2509</v>
      </c>
      <c r="R476" s="112">
        <v>202.72</v>
      </c>
      <c r="S476" s="112">
        <v>4</v>
      </c>
      <c r="T476" s="112">
        <v>0</v>
      </c>
      <c r="U476" s="112">
        <v>46.48</v>
      </c>
    </row>
    <row r="477" spans="1:21">
      <c r="A477" s="20" t="str">
        <f t="shared" si="14"/>
        <v>202102</v>
      </c>
      <c r="B477" s="20" t="str">
        <f t="shared" si="15"/>
        <v>202108</v>
      </c>
      <c r="C477" s="112" t="s">
        <v>3568</v>
      </c>
      <c r="D477" s="113">
        <v>44247</v>
      </c>
      <c r="E477" s="113">
        <v>44250</v>
      </c>
      <c r="F477" s="112" t="s">
        <v>402</v>
      </c>
      <c r="G477" s="112" t="s">
        <v>1042</v>
      </c>
      <c r="H477" s="112" t="s">
        <v>1043</v>
      </c>
      <c r="I477" s="112" t="s">
        <v>349</v>
      </c>
      <c r="J477" s="112" t="s">
        <v>513</v>
      </c>
      <c r="K477" s="112" t="s">
        <v>385</v>
      </c>
      <c r="L477" s="112" t="s">
        <v>339</v>
      </c>
      <c r="M477" s="112" t="s">
        <v>386</v>
      </c>
      <c r="N477" s="112" t="s">
        <v>2209</v>
      </c>
      <c r="O477" s="112" t="s">
        <v>342</v>
      </c>
      <c r="P477" s="112" t="s">
        <v>380</v>
      </c>
      <c r="Q477" s="112" t="s">
        <v>2210</v>
      </c>
      <c r="R477" s="112">
        <v>688.94</v>
      </c>
      <c r="S477" s="112">
        <v>7</v>
      </c>
      <c r="T477" s="112">
        <v>0</v>
      </c>
      <c r="U477" s="112">
        <v>27.44</v>
      </c>
    </row>
    <row r="478" spans="1:21">
      <c r="A478" s="20" t="str">
        <f t="shared" si="14"/>
        <v>202102</v>
      </c>
      <c r="B478" s="20" t="str">
        <f t="shared" si="15"/>
        <v>202108</v>
      </c>
      <c r="C478" s="112" t="s">
        <v>3568</v>
      </c>
      <c r="D478" s="113">
        <v>44247</v>
      </c>
      <c r="E478" s="113">
        <v>44250</v>
      </c>
      <c r="F478" s="112" t="s">
        <v>402</v>
      </c>
      <c r="G478" s="112" t="s">
        <v>1042</v>
      </c>
      <c r="H478" s="112" t="s">
        <v>1043</v>
      </c>
      <c r="I478" s="112" t="s">
        <v>349</v>
      </c>
      <c r="J478" s="112" t="s">
        <v>513</v>
      </c>
      <c r="K478" s="112" t="s">
        <v>385</v>
      </c>
      <c r="L478" s="112" t="s">
        <v>339</v>
      </c>
      <c r="M478" s="112" t="s">
        <v>386</v>
      </c>
      <c r="N478" s="112" t="s">
        <v>1040</v>
      </c>
      <c r="O478" s="112" t="s">
        <v>342</v>
      </c>
      <c r="P478" s="112" t="s">
        <v>440</v>
      </c>
      <c r="Q478" s="112" t="s">
        <v>1041</v>
      </c>
      <c r="R478" s="112">
        <v>1286.5999999999999</v>
      </c>
      <c r="S478" s="112">
        <v>5</v>
      </c>
      <c r="T478" s="112">
        <v>0</v>
      </c>
      <c r="U478" s="112">
        <v>333.9</v>
      </c>
    </row>
    <row r="479" spans="1:21">
      <c r="A479" s="20" t="str">
        <f t="shared" si="14"/>
        <v>202102</v>
      </c>
      <c r="B479" s="20" t="str">
        <f t="shared" si="15"/>
        <v>202108</v>
      </c>
      <c r="C479" s="112" t="s">
        <v>3568</v>
      </c>
      <c r="D479" s="113">
        <v>44247</v>
      </c>
      <c r="E479" s="113">
        <v>44250</v>
      </c>
      <c r="F479" s="112" t="s">
        <v>402</v>
      </c>
      <c r="G479" s="112" t="s">
        <v>1042</v>
      </c>
      <c r="H479" s="112" t="s">
        <v>1043</v>
      </c>
      <c r="I479" s="112" t="s">
        <v>349</v>
      </c>
      <c r="J479" s="112" t="s">
        <v>513</v>
      </c>
      <c r="K479" s="112" t="s">
        <v>385</v>
      </c>
      <c r="L479" s="112" t="s">
        <v>339</v>
      </c>
      <c r="M479" s="112" t="s">
        <v>386</v>
      </c>
      <c r="N479" s="112" t="s">
        <v>428</v>
      </c>
      <c r="O479" s="112" t="s">
        <v>342</v>
      </c>
      <c r="P479" s="112" t="s">
        <v>381</v>
      </c>
      <c r="Q479" s="112" t="s">
        <v>429</v>
      </c>
      <c r="R479" s="112">
        <v>363.58</v>
      </c>
      <c r="S479" s="112">
        <v>7</v>
      </c>
      <c r="T479" s="112">
        <v>0</v>
      </c>
      <c r="U479" s="112">
        <v>94.08</v>
      </c>
    </row>
    <row r="480" spans="1:21">
      <c r="A480" s="20" t="str">
        <f t="shared" si="14"/>
        <v>202105</v>
      </c>
      <c r="B480" s="20" t="str">
        <f t="shared" si="15"/>
        <v>202122</v>
      </c>
      <c r="C480" s="112" t="s">
        <v>2991</v>
      </c>
      <c r="D480" s="113">
        <v>44342</v>
      </c>
      <c r="E480" s="113">
        <v>44342</v>
      </c>
      <c r="F480" s="112" t="s">
        <v>534</v>
      </c>
      <c r="G480" s="112" t="s">
        <v>2257</v>
      </c>
      <c r="H480" s="112" t="s">
        <v>2258</v>
      </c>
      <c r="I480" s="112" t="s">
        <v>349</v>
      </c>
      <c r="J480" s="112" t="s">
        <v>2875</v>
      </c>
      <c r="K480" s="112" t="s">
        <v>438</v>
      </c>
      <c r="L480" s="112" t="s">
        <v>339</v>
      </c>
      <c r="M480" s="112" t="s">
        <v>439</v>
      </c>
      <c r="N480" s="112" t="s">
        <v>3038</v>
      </c>
      <c r="O480" s="112" t="s">
        <v>342</v>
      </c>
      <c r="P480" s="112" t="s">
        <v>407</v>
      </c>
      <c r="Q480" s="112" t="s">
        <v>3039</v>
      </c>
      <c r="R480" s="112">
        <v>186.06</v>
      </c>
      <c r="S480" s="112">
        <v>3</v>
      </c>
      <c r="T480" s="112">
        <v>0</v>
      </c>
      <c r="U480" s="112">
        <v>53.760000000000005</v>
      </c>
    </row>
    <row r="481" spans="1:21">
      <c r="A481" s="20" t="str">
        <f t="shared" si="14"/>
        <v>202105</v>
      </c>
      <c r="B481" s="20" t="str">
        <f t="shared" si="15"/>
        <v>202122</v>
      </c>
      <c r="C481" s="112" t="s">
        <v>2991</v>
      </c>
      <c r="D481" s="113">
        <v>44342</v>
      </c>
      <c r="E481" s="113">
        <v>44342</v>
      </c>
      <c r="F481" s="112" t="s">
        <v>534</v>
      </c>
      <c r="G481" s="112" t="s">
        <v>2257</v>
      </c>
      <c r="H481" s="112" t="s">
        <v>2258</v>
      </c>
      <c r="I481" s="112" t="s">
        <v>349</v>
      </c>
      <c r="J481" s="112" t="s">
        <v>2875</v>
      </c>
      <c r="K481" s="112" t="s">
        <v>438</v>
      </c>
      <c r="L481" s="112" t="s">
        <v>339</v>
      </c>
      <c r="M481" s="112" t="s">
        <v>439</v>
      </c>
      <c r="N481" s="112" t="s">
        <v>3349</v>
      </c>
      <c r="O481" s="112" t="s">
        <v>372</v>
      </c>
      <c r="P481" s="112" t="s">
        <v>400</v>
      </c>
      <c r="Q481" s="112" t="s">
        <v>3350</v>
      </c>
      <c r="R481" s="112">
        <v>11513.04</v>
      </c>
      <c r="S481" s="112">
        <v>14</v>
      </c>
      <c r="T481" s="112">
        <v>0</v>
      </c>
      <c r="U481" s="112">
        <v>3798.48</v>
      </c>
    </row>
    <row r="482" spans="1:21">
      <c r="A482" s="20" t="str">
        <f t="shared" si="14"/>
        <v>202105</v>
      </c>
      <c r="B482" s="20" t="str">
        <f t="shared" si="15"/>
        <v>202122</v>
      </c>
      <c r="C482" s="112" t="s">
        <v>2991</v>
      </c>
      <c r="D482" s="113">
        <v>44342</v>
      </c>
      <c r="E482" s="113">
        <v>44342</v>
      </c>
      <c r="F482" s="112" t="s">
        <v>534</v>
      </c>
      <c r="G482" s="112" t="s">
        <v>2257</v>
      </c>
      <c r="H482" s="112" t="s">
        <v>2258</v>
      </c>
      <c r="I482" s="112" t="s">
        <v>349</v>
      </c>
      <c r="J482" s="112" t="s">
        <v>2875</v>
      </c>
      <c r="K482" s="112" t="s">
        <v>438</v>
      </c>
      <c r="L482" s="112" t="s">
        <v>339</v>
      </c>
      <c r="M482" s="112" t="s">
        <v>439</v>
      </c>
      <c r="N482" s="112" t="s">
        <v>1649</v>
      </c>
      <c r="O482" s="112" t="s">
        <v>377</v>
      </c>
      <c r="P482" s="112" t="s">
        <v>425</v>
      </c>
      <c r="Q482" s="112" t="s">
        <v>1650</v>
      </c>
      <c r="R482" s="112">
        <v>4849.0399999999991</v>
      </c>
      <c r="S482" s="112">
        <v>7</v>
      </c>
      <c r="T482" s="112">
        <v>0</v>
      </c>
      <c r="U482" s="112">
        <v>1793.3999999999999</v>
      </c>
    </row>
    <row r="483" spans="1:21">
      <c r="A483" s="20" t="str">
        <f t="shared" si="14"/>
        <v>202104</v>
      </c>
      <c r="B483" s="20" t="str">
        <f t="shared" si="15"/>
        <v>202115</v>
      </c>
      <c r="C483" s="112" t="s">
        <v>3392</v>
      </c>
      <c r="D483" s="113">
        <v>44293</v>
      </c>
      <c r="E483" s="113">
        <v>44296</v>
      </c>
      <c r="F483" s="112" t="s">
        <v>402</v>
      </c>
      <c r="G483" s="112" t="s">
        <v>2458</v>
      </c>
      <c r="H483" s="112" t="s">
        <v>2459</v>
      </c>
      <c r="I483" s="112" t="s">
        <v>384</v>
      </c>
      <c r="J483" s="112" t="s">
        <v>459</v>
      </c>
      <c r="K483" s="112" t="s">
        <v>460</v>
      </c>
      <c r="L483" s="112" t="s">
        <v>339</v>
      </c>
      <c r="M483" s="112" t="s">
        <v>340</v>
      </c>
      <c r="N483" s="112" t="s">
        <v>3577</v>
      </c>
      <c r="O483" s="112" t="s">
        <v>342</v>
      </c>
      <c r="P483" s="112" t="s">
        <v>354</v>
      </c>
      <c r="Q483" s="112" t="s">
        <v>3578</v>
      </c>
      <c r="R483" s="112">
        <v>222.32</v>
      </c>
      <c r="S483" s="112">
        <v>4</v>
      </c>
      <c r="T483" s="112">
        <v>0</v>
      </c>
      <c r="U483" s="112">
        <v>81.759999999999991</v>
      </c>
    </row>
    <row r="484" spans="1:21">
      <c r="A484" s="20" t="str">
        <f t="shared" si="14"/>
        <v>202104</v>
      </c>
      <c r="B484" s="20" t="str">
        <f t="shared" si="15"/>
        <v>202115</v>
      </c>
      <c r="C484" s="112" t="s">
        <v>3392</v>
      </c>
      <c r="D484" s="113">
        <v>44293</v>
      </c>
      <c r="E484" s="113">
        <v>44296</v>
      </c>
      <c r="F484" s="112" t="s">
        <v>402</v>
      </c>
      <c r="G484" s="112" t="s">
        <v>2458</v>
      </c>
      <c r="H484" s="112" t="s">
        <v>2459</v>
      </c>
      <c r="I484" s="112" t="s">
        <v>384</v>
      </c>
      <c r="J484" s="112" t="s">
        <v>459</v>
      </c>
      <c r="K484" s="112" t="s">
        <v>460</v>
      </c>
      <c r="L484" s="112" t="s">
        <v>339</v>
      </c>
      <c r="M484" s="112" t="s">
        <v>340</v>
      </c>
      <c r="N484" s="112" t="s">
        <v>1600</v>
      </c>
      <c r="O484" s="112" t="s">
        <v>342</v>
      </c>
      <c r="P484" s="112" t="s">
        <v>407</v>
      </c>
      <c r="Q484" s="112" t="s">
        <v>1601</v>
      </c>
      <c r="R484" s="112">
        <v>127.68</v>
      </c>
      <c r="S484" s="112">
        <v>3</v>
      </c>
      <c r="T484" s="112">
        <v>0</v>
      </c>
      <c r="U484" s="112">
        <v>2.52</v>
      </c>
    </row>
    <row r="485" spans="1:21">
      <c r="A485" s="20" t="str">
        <f t="shared" si="14"/>
        <v>202104</v>
      </c>
      <c r="B485" s="20" t="str">
        <f t="shared" si="15"/>
        <v>202115</v>
      </c>
      <c r="C485" s="112" t="s">
        <v>3392</v>
      </c>
      <c r="D485" s="113">
        <v>44293</v>
      </c>
      <c r="E485" s="113">
        <v>44296</v>
      </c>
      <c r="F485" s="112" t="s">
        <v>402</v>
      </c>
      <c r="G485" s="112" t="s">
        <v>2458</v>
      </c>
      <c r="H485" s="112" t="s">
        <v>2459</v>
      </c>
      <c r="I485" s="112" t="s">
        <v>384</v>
      </c>
      <c r="J485" s="112" t="s">
        <v>459</v>
      </c>
      <c r="K485" s="112" t="s">
        <v>460</v>
      </c>
      <c r="L485" s="112" t="s">
        <v>339</v>
      </c>
      <c r="M485" s="112" t="s">
        <v>340</v>
      </c>
      <c r="N485" s="112" t="s">
        <v>3579</v>
      </c>
      <c r="O485" s="112" t="s">
        <v>342</v>
      </c>
      <c r="P485" s="112" t="s">
        <v>343</v>
      </c>
      <c r="Q485" s="112" t="s">
        <v>3580</v>
      </c>
      <c r="R485" s="112">
        <v>675.22</v>
      </c>
      <c r="S485" s="112">
        <v>13</v>
      </c>
      <c r="T485" s="112">
        <v>0</v>
      </c>
      <c r="U485" s="112">
        <v>222.03999999999996</v>
      </c>
    </row>
    <row r="486" spans="1:21">
      <c r="A486" s="20" t="str">
        <f t="shared" si="14"/>
        <v>202104</v>
      </c>
      <c r="B486" s="20" t="str">
        <f t="shared" si="15"/>
        <v>202115</v>
      </c>
      <c r="C486" s="112" t="s">
        <v>3392</v>
      </c>
      <c r="D486" s="113">
        <v>44293</v>
      </c>
      <c r="E486" s="113">
        <v>44296</v>
      </c>
      <c r="F486" s="112" t="s">
        <v>402</v>
      </c>
      <c r="G486" s="112" t="s">
        <v>2458</v>
      </c>
      <c r="H486" s="112" t="s">
        <v>2459</v>
      </c>
      <c r="I486" s="112" t="s">
        <v>384</v>
      </c>
      <c r="J486" s="112" t="s">
        <v>459</v>
      </c>
      <c r="K486" s="112" t="s">
        <v>460</v>
      </c>
      <c r="L486" s="112" t="s">
        <v>339</v>
      </c>
      <c r="M486" s="112" t="s">
        <v>340</v>
      </c>
      <c r="N486" s="112" t="s">
        <v>1984</v>
      </c>
      <c r="O486" s="112" t="s">
        <v>377</v>
      </c>
      <c r="P486" s="112" t="s">
        <v>425</v>
      </c>
      <c r="Q486" s="112" t="s">
        <v>1985</v>
      </c>
      <c r="R486" s="112">
        <v>5799.7799999999988</v>
      </c>
      <c r="S486" s="112">
        <v>3</v>
      </c>
      <c r="T486" s="112">
        <v>0</v>
      </c>
      <c r="U486" s="112">
        <v>1623.72</v>
      </c>
    </row>
    <row r="487" spans="1:21">
      <c r="A487" s="20" t="str">
        <f t="shared" si="14"/>
        <v>202106</v>
      </c>
      <c r="B487" s="20" t="str">
        <f t="shared" si="15"/>
        <v>202126</v>
      </c>
      <c r="C487" s="112" t="s">
        <v>433</v>
      </c>
      <c r="D487" s="113">
        <v>44372</v>
      </c>
      <c r="E487" s="113">
        <v>44378</v>
      </c>
      <c r="F487" s="112" t="s">
        <v>346</v>
      </c>
      <c r="G487" s="112" t="s">
        <v>3581</v>
      </c>
      <c r="H487" s="112" t="s">
        <v>3582</v>
      </c>
      <c r="I487" s="112" t="s">
        <v>336</v>
      </c>
      <c r="J487" s="112" t="s">
        <v>3576</v>
      </c>
      <c r="K487" s="112" t="s">
        <v>487</v>
      </c>
      <c r="L487" s="112" t="s">
        <v>339</v>
      </c>
      <c r="M487" s="112" t="s">
        <v>392</v>
      </c>
      <c r="N487" s="112" t="s">
        <v>1272</v>
      </c>
      <c r="O487" s="112" t="s">
        <v>377</v>
      </c>
      <c r="P487" s="112" t="s">
        <v>425</v>
      </c>
      <c r="Q487" s="112" t="s">
        <v>1273</v>
      </c>
      <c r="R487" s="112">
        <v>2869.2999999999993</v>
      </c>
      <c r="S487" s="112">
        <v>5</v>
      </c>
      <c r="T487" s="112">
        <v>0</v>
      </c>
      <c r="U487" s="112">
        <v>1290.8000000000002</v>
      </c>
    </row>
    <row r="488" spans="1:21">
      <c r="A488" s="20" t="str">
        <f t="shared" si="14"/>
        <v>202106</v>
      </c>
      <c r="B488" s="20" t="str">
        <f t="shared" si="15"/>
        <v>202125</v>
      </c>
      <c r="C488" s="112" t="s">
        <v>3587</v>
      </c>
      <c r="D488" s="113">
        <v>44360</v>
      </c>
      <c r="E488" s="113">
        <v>44365</v>
      </c>
      <c r="F488" s="112" t="s">
        <v>346</v>
      </c>
      <c r="G488" s="112" t="s">
        <v>2694</v>
      </c>
      <c r="H488" s="112" t="s">
        <v>2695</v>
      </c>
      <c r="I488" s="112" t="s">
        <v>336</v>
      </c>
      <c r="J488" s="112" t="s">
        <v>541</v>
      </c>
      <c r="K488" s="112" t="s">
        <v>541</v>
      </c>
      <c r="L488" s="112" t="s">
        <v>339</v>
      </c>
      <c r="M488" s="112" t="s">
        <v>439</v>
      </c>
      <c r="N488" s="112" t="s">
        <v>2019</v>
      </c>
      <c r="O488" s="112" t="s">
        <v>342</v>
      </c>
      <c r="P488" s="112" t="s">
        <v>369</v>
      </c>
      <c r="Q488" s="112" t="s">
        <v>2020</v>
      </c>
      <c r="R488" s="112">
        <v>2345.1400000000003</v>
      </c>
      <c r="S488" s="112">
        <v>7</v>
      </c>
      <c r="T488" s="112">
        <v>0</v>
      </c>
      <c r="U488" s="112">
        <v>679.14</v>
      </c>
    </row>
    <row r="489" spans="1:21">
      <c r="A489" s="20" t="str">
        <f t="shared" si="14"/>
        <v>202102</v>
      </c>
      <c r="B489" s="20" t="str">
        <f t="shared" si="15"/>
        <v>202110</v>
      </c>
      <c r="C489" s="112" t="s">
        <v>1239</v>
      </c>
      <c r="D489" s="113">
        <v>44255</v>
      </c>
      <c r="E489" s="113">
        <v>44261</v>
      </c>
      <c r="F489" s="112" t="s">
        <v>346</v>
      </c>
      <c r="G489" s="112" t="s">
        <v>2131</v>
      </c>
      <c r="H489" s="112" t="s">
        <v>2132</v>
      </c>
      <c r="I489" s="112" t="s">
        <v>349</v>
      </c>
      <c r="J489" s="112" t="s">
        <v>3005</v>
      </c>
      <c r="K489" s="112" t="s">
        <v>367</v>
      </c>
      <c r="L489" s="112" t="s">
        <v>339</v>
      </c>
      <c r="M489" s="112" t="s">
        <v>368</v>
      </c>
      <c r="N489" s="112" t="s">
        <v>1561</v>
      </c>
      <c r="O489" s="112" t="s">
        <v>342</v>
      </c>
      <c r="P489" s="112" t="s">
        <v>440</v>
      </c>
      <c r="Q489" s="112" t="s">
        <v>1562</v>
      </c>
      <c r="R489" s="112">
        <v>231.42000000000002</v>
      </c>
      <c r="S489" s="112">
        <v>3</v>
      </c>
      <c r="T489" s="112">
        <v>0</v>
      </c>
      <c r="U489" s="112">
        <v>108.36000000000001</v>
      </c>
    </row>
    <row r="490" spans="1:21">
      <c r="A490" s="20" t="str">
        <f t="shared" si="14"/>
        <v>202106</v>
      </c>
      <c r="B490" s="20" t="str">
        <f t="shared" si="15"/>
        <v>202124</v>
      </c>
      <c r="C490" s="112" t="s">
        <v>3597</v>
      </c>
      <c r="D490" s="113">
        <v>44357</v>
      </c>
      <c r="E490" s="113">
        <v>44361</v>
      </c>
      <c r="F490" s="112" t="s">
        <v>346</v>
      </c>
      <c r="G490" s="112" t="s">
        <v>1859</v>
      </c>
      <c r="H490" s="112" t="s">
        <v>1860</v>
      </c>
      <c r="I490" s="112" t="s">
        <v>349</v>
      </c>
      <c r="J490" s="112" t="s">
        <v>584</v>
      </c>
      <c r="K490" s="112" t="s">
        <v>510</v>
      </c>
      <c r="L490" s="112" t="s">
        <v>339</v>
      </c>
      <c r="M490" s="112" t="s">
        <v>368</v>
      </c>
      <c r="N490" s="112" t="s">
        <v>1320</v>
      </c>
      <c r="O490" s="112" t="s">
        <v>342</v>
      </c>
      <c r="P490" s="112" t="s">
        <v>357</v>
      </c>
      <c r="Q490" s="112" t="s">
        <v>1321</v>
      </c>
      <c r="R490" s="112">
        <v>216.71999999999997</v>
      </c>
      <c r="S490" s="112">
        <v>5</v>
      </c>
      <c r="T490" s="112">
        <v>0.4</v>
      </c>
      <c r="U490" s="112">
        <v>-40.180000000000021</v>
      </c>
    </row>
    <row r="491" spans="1:21">
      <c r="A491" s="20" t="str">
        <f t="shared" si="14"/>
        <v>202106</v>
      </c>
      <c r="B491" s="20" t="str">
        <f t="shared" si="15"/>
        <v>202124</v>
      </c>
      <c r="C491" s="112" t="s">
        <v>3597</v>
      </c>
      <c r="D491" s="113">
        <v>44357</v>
      </c>
      <c r="E491" s="113">
        <v>44361</v>
      </c>
      <c r="F491" s="112" t="s">
        <v>346</v>
      </c>
      <c r="G491" s="112" t="s">
        <v>1859</v>
      </c>
      <c r="H491" s="112" t="s">
        <v>1860</v>
      </c>
      <c r="I491" s="112" t="s">
        <v>349</v>
      </c>
      <c r="J491" s="112" t="s">
        <v>584</v>
      </c>
      <c r="K491" s="112" t="s">
        <v>510</v>
      </c>
      <c r="L491" s="112" t="s">
        <v>339</v>
      </c>
      <c r="M491" s="112" t="s">
        <v>368</v>
      </c>
      <c r="N491" s="112" t="s">
        <v>555</v>
      </c>
      <c r="O491" s="112" t="s">
        <v>342</v>
      </c>
      <c r="P491" s="112" t="s">
        <v>343</v>
      </c>
      <c r="Q491" s="112" t="s">
        <v>556</v>
      </c>
      <c r="R491" s="112">
        <v>263.25599999999997</v>
      </c>
      <c r="S491" s="112">
        <v>2</v>
      </c>
      <c r="T491" s="112">
        <v>0.4</v>
      </c>
      <c r="U491" s="112">
        <v>-13.384000000000015</v>
      </c>
    </row>
    <row r="492" spans="1:21">
      <c r="A492" s="20" t="str">
        <f t="shared" si="14"/>
        <v>202107</v>
      </c>
      <c r="B492" s="20" t="str">
        <f t="shared" si="15"/>
        <v>202127</v>
      </c>
      <c r="C492" s="112" t="s">
        <v>409</v>
      </c>
      <c r="D492" s="113">
        <v>44380</v>
      </c>
      <c r="E492" s="113">
        <v>44384</v>
      </c>
      <c r="F492" s="112" t="s">
        <v>346</v>
      </c>
      <c r="G492" s="112" t="s">
        <v>2835</v>
      </c>
      <c r="H492" s="112" t="s">
        <v>2836</v>
      </c>
      <c r="I492" s="112" t="s">
        <v>349</v>
      </c>
      <c r="J492" s="112" t="s">
        <v>703</v>
      </c>
      <c r="K492" s="112" t="s">
        <v>704</v>
      </c>
      <c r="L492" s="112" t="s">
        <v>339</v>
      </c>
      <c r="M492" s="112" t="s">
        <v>352</v>
      </c>
      <c r="N492" s="112" t="s">
        <v>1144</v>
      </c>
      <c r="O492" s="112" t="s">
        <v>342</v>
      </c>
      <c r="P492" s="112" t="s">
        <v>354</v>
      </c>
      <c r="Q492" s="112" t="s">
        <v>1145</v>
      </c>
      <c r="R492" s="112">
        <v>888.16</v>
      </c>
      <c r="S492" s="112">
        <v>8</v>
      </c>
      <c r="T492" s="112">
        <v>0</v>
      </c>
      <c r="U492" s="112">
        <v>443.52</v>
      </c>
    </row>
    <row r="493" spans="1:21">
      <c r="A493" s="20" t="str">
        <f t="shared" si="14"/>
        <v>202107</v>
      </c>
      <c r="B493" s="20" t="str">
        <f t="shared" si="15"/>
        <v>202127</v>
      </c>
      <c r="C493" s="112" t="s">
        <v>409</v>
      </c>
      <c r="D493" s="113">
        <v>44380</v>
      </c>
      <c r="E493" s="113">
        <v>44384</v>
      </c>
      <c r="F493" s="112" t="s">
        <v>346</v>
      </c>
      <c r="G493" s="112" t="s">
        <v>2835</v>
      </c>
      <c r="H493" s="112" t="s">
        <v>2836</v>
      </c>
      <c r="I493" s="112" t="s">
        <v>349</v>
      </c>
      <c r="J493" s="112" t="s">
        <v>703</v>
      </c>
      <c r="K493" s="112" t="s">
        <v>704</v>
      </c>
      <c r="L493" s="112" t="s">
        <v>339</v>
      </c>
      <c r="M493" s="112" t="s">
        <v>352</v>
      </c>
      <c r="N493" s="112" t="s">
        <v>685</v>
      </c>
      <c r="O493" s="112" t="s">
        <v>377</v>
      </c>
      <c r="P493" s="112" t="s">
        <v>425</v>
      </c>
      <c r="Q493" s="112" t="s">
        <v>686</v>
      </c>
      <c r="R493" s="112">
        <v>11539.92</v>
      </c>
      <c r="S493" s="112">
        <v>6</v>
      </c>
      <c r="T493" s="112">
        <v>0</v>
      </c>
      <c r="U493" s="112">
        <v>461.15999999999997</v>
      </c>
    </row>
    <row r="494" spans="1:21">
      <c r="A494" s="20" t="str">
        <f t="shared" si="14"/>
        <v>202107</v>
      </c>
      <c r="B494" s="20" t="str">
        <f t="shared" si="15"/>
        <v>202127</v>
      </c>
      <c r="C494" s="112" t="s">
        <v>409</v>
      </c>
      <c r="D494" s="113">
        <v>44380</v>
      </c>
      <c r="E494" s="113">
        <v>44384</v>
      </c>
      <c r="F494" s="112" t="s">
        <v>346</v>
      </c>
      <c r="G494" s="112" t="s">
        <v>2835</v>
      </c>
      <c r="H494" s="112" t="s">
        <v>2836</v>
      </c>
      <c r="I494" s="112" t="s">
        <v>349</v>
      </c>
      <c r="J494" s="112" t="s">
        <v>703</v>
      </c>
      <c r="K494" s="112" t="s">
        <v>704</v>
      </c>
      <c r="L494" s="112" t="s">
        <v>339</v>
      </c>
      <c r="M494" s="112" t="s">
        <v>352</v>
      </c>
      <c r="N494" s="112" t="s">
        <v>2729</v>
      </c>
      <c r="O494" s="112" t="s">
        <v>342</v>
      </c>
      <c r="P494" s="112" t="s">
        <v>455</v>
      </c>
      <c r="Q494" s="112" t="s">
        <v>2730</v>
      </c>
      <c r="R494" s="112">
        <v>333.19999999999993</v>
      </c>
      <c r="S494" s="112">
        <v>4</v>
      </c>
      <c r="T494" s="112">
        <v>0</v>
      </c>
      <c r="U494" s="112">
        <v>6.16</v>
      </c>
    </row>
    <row r="495" spans="1:21">
      <c r="A495" s="20" t="str">
        <f t="shared" si="14"/>
        <v>202107</v>
      </c>
      <c r="B495" s="20" t="str">
        <f t="shared" si="15"/>
        <v>202127</v>
      </c>
      <c r="C495" s="112" t="s">
        <v>409</v>
      </c>
      <c r="D495" s="113">
        <v>44380</v>
      </c>
      <c r="E495" s="113">
        <v>44384</v>
      </c>
      <c r="F495" s="112" t="s">
        <v>346</v>
      </c>
      <c r="G495" s="112" t="s">
        <v>2835</v>
      </c>
      <c r="H495" s="112" t="s">
        <v>2836</v>
      </c>
      <c r="I495" s="112" t="s">
        <v>349</v>
      </c>
      <c r="J495" s="112" t="s">
        <v>703</v>
      </c>
      <c r="K495" s="112" t="s">
        <v>704</v>
      </c>
      <c r="L495" s="112" t="s">
        <v>339</v>
      </c>
      <c r="M495" s="112" t="s">
        <v>352</v>
      </c>
      <c r="N495" s="112" t="s">
        <v>1016</v>
      </c>
      <c r="O495" s="112" t="s">
        <v>342</v>
      </c>
      <c r="P495" s="112" t="s">
        <v>440</v>
      </c>
      <c r="Q495" s="112" t="s">
        <v>1017</v>
      </c>
      <c r="R495" s="112">
        <v>1969.3800000000006</v>
      </c>
      <c r="S495" s="112">
        <v>3</v>
      </c>
      <c r="T495" s="112">
        <v>0</v>
      </c>
      <c r="U495" s="112">
        <v>255.77999999999997</v>
      </c>
    </row>
    <row r="496" spans="1:21">
      <c r="A496" s="20" t="str">
        <f t="shared" si="14"/>
        <v>202105</v>
      </c>
      <c r="B496" s="20" t="str">
        <f t="shared" si="15"/>
        <v>202121</v>
      </c>
      <c r="C496" s="112" t="s">
        <v>3599</v>
      </c>
      <c r="D496" s="113">
        <v>44336</v>
      </c>
      <c r="E496" s="113">
        <v>44343</v>
      </c>
      <c r="F496" s="112" t="s">
        <v>346</v>
      </c>
      <c r="G496" s="112" t="s">
        <v>2559</v>
      </c>
      <c r="H496" s="112" t="s">
        <v>2560</v>
      </c>
      <c r="I496" s="112" t="s">
        <v>336</v>
      </c>
      <c r="J496" s="112" t="s">
        <v>3600</v>
      </c>
      <c r="K496" s="112" t="s">
        <v>535</v>
      </c>
      <c r="L496" s="112" t="s">
        <v>339</v>
      </c>
      <c r="M496" s="112" t="s">
        <v>368</v>
      </c>
      <c r="N496" s="112" t="s">
        <v>737</v>
      </c>
      <c r="O496" s="112" t="s">
        <v>372</v>
      </c>
      <c r="P496" s="112" t="s">
        <v>400</v>
      </c>
      <c r="Q496" s="112" t="s">
        <v>738</v>
      </c>
      <c r="R496" s="112">
        <v>1704.0799999999997</v>
      </c>
      <c r="S496" s="112">
        <v>4</v>
      </c>
      <c r="T496" s="112">
        <v>0</v>
      </c>
      <c r="U496" s="112">
        <v>238.56</v>
      </c>
    </row>
    <row r="497" spans="1:21">
      <c r="A497" s="20" t="str">
        <f t="shared" si="14"/>
        <v>202105</v>
      </c>
      <c r="B497" s="20" t="str">
        <f t="shared" si="15"/>
        <v>202121</v>
      </c>
      <c r="C497" s="112" t="s">
        <v>3599</v>
      </c>
      <c r="D497" s="113">
        <v>44336</v>
      </c>
      <c r="E497" s="113">
        <v>44343</v>
      </c>
      <c r="F497" s="112" t="s">
        <v>346</v>
      </c>
      <c r="G497" s="112" t="s">
        <v>2559</v>
      </c>
      <c r="H497" s="112" t="s">
        <v>2560</v>
      </c>
      <c r="I497" s="112" t="s">
        <v>336</v>
      </c>
      <c r="J497" s="112" t="s">
        <v>3600</v>
      </c>
      <c r="K497" s="112" t="s">
        <v>535</v>
      </c>
      <c r="L497" s="112" t="s">
        <v>339</v>
      </c>
      <c r="M497" s="112" t="s">
        <v>368</v>
      </c>
      <c r="N497" s="112" t="s">
        <v>2565</v>
      </c>
      <c r="O497" s="112" t="s">
        <v>377</v>
      </c>
      <c r="P497" s="112" t="s">
        <v>425</v>
      </c>
      <c r="Q497" s="112" t="s">
        <v>2566</v>
      </c>
      <c r="R497" s="112">
        <v>3405.92</v>
      </c>
      <c r="S497" s="112">
        <v>2</v>
      </c>
      <c r="T497" s="112">
        <v>0</v>
      </c>
      <c r="U497" s="112">
        <v>1123.92</v>
      </c>
    </row>
    <row r="498" spans="1:21">
      <c r="A498" s="20" t="str">
        <f t="shared" si="14"/>
        <v>202105</v>
      </c>
      <c r="B498" s="20" t="str">
        <f t="shared" si="15"/>
        <v>202121</v>
      </c>
      <c r="C498" s="112" t="s">
        <v>3599</v>
      </c>
      <c r="D498" s="113">
        <v>44336</v>
      </c>
      <c r="E498" s="113">
        <v>44343</v>
      </c>
      <c r="F498" s="112" t="s">
        <v>346</v>
      </c>
      <c r="G498" s="112" t="s">
        <v>2559</v>
      </c>
      <c r="H498" s="112" t="s">
        <v>2560</v>
      </c>
      <c r="I498" s="112" t="s">
        <v>336</v>
      </c>
      <c r="J498" s="112" t="s">
        <v>3600</v>
      </c>
      <c r="K498" s="112" t="s">
        <v>535</v>
      </c>
      <c r="L498" s="112" t="s">
        <v>339</v>
      </c>
      <c r="M498" s="112" t="s">
        <v>368</v>
      </c>
      <c r="N498" s="112" t="s">
        <v>502</v>
      </c>
      <c r="O498" s="112" t="s">
        <v>342</v>
      </c>
      <c r="P498" s="112" t="s">
        <v>343</v>
      </c>
      <c r="Q498" s="112" t="s">
        <v>503</v>
      </c>
      <c r="R498" s="112">
        <v>281.96000000000004</v>
      </c>
      <c r="S498" s="112">
        <v>2</v>
      </c>
      <c r="T498" s="112">
        <v>0</v>
      </c>
      <c r="U498" s="112">
        <v>47.879999999999995</v>
      </c>
    </row>
    <row r="499" spans="1:21">
      <c r="A499" s="20" t="str">
        <f t="shared" si="14"/>
        <v>202105</v>
      </c>
      <c r="B499" s="20" t="str">
        <f t="shared" si="15"/>
        <v>202121</v>
      </c>
      <c r="C499" s="112" t="s">
        <v>3599</v>
      </c>
      <c r="D499" s="113">
        <v>44336</v>
      </c>
      <c r="E499" s="113">
        <v>44343</v>
      </c>
      <c r="F499" s="112" t="s">
        <v>346</v>
      </c>
      <c r="G499" s="112" t="s">
        <v>2559</v>
      </c>
      <c r="H499" s="112" t="s">
        <v>2560</v>
      </c>
      <c r="I499" s="112" t="s">
        <v>336</v>
      </c>
      <c r="J499" s="112" t="s">
        <v>3600</v>
      </c>
      <c r="K499" s="112" t="s">
        <v>535</v>
      </c>
      <c r="L499" s="112" t="s">
        <v>339</v>
      </c>
      <c r="M499" s="112" t="s">
        <v>368</v>
      </c>
      <c r="N499" s="112" t="s">
        <v>2771</v>
      </c>
      <c r="O499" s="112" t="s">
        <v>342</v>
      </c>
      <c r="P499" s="112" t="s">
        <v>381</v>
      </c>
      <c r="Q499" s="112" t="s">
        <v>2772</v>
      </c>
      <c r="R499" s="112">
        <v>154</v>
      </c>
      <c r="S499" s="112">
        <v>2</v>
      </c>
      <c r="T499" s="112">
        <v>0</v>
      </c>
      <c r="U499" s="112">
        <v>56.839999999999996</v>
      </c>
    </row>
    <row r="500" spans="1:21">
      <c r="A500" s="20" t="str">
        <f t="shared" si="14"/>
        <v>202105</v>
      </c>
      <c r="B500" s="20" t="str">
        <f t="shared" si="15"/>
        <v>202121</v>
      </c>
      <c r="C500" s="112" t="s">
        <v>3599</v>
      </c>
      <c r="D500" s="113">
        <v>44336</v>
      </c>
      <c r="E500" s="113">
        <v>44343</v>
      </c>
      <c r="F500" s="112" t="s">
        <v>346</v>
      </c>
      <c r="G500" s="112" t="s">
        <v>2559</v>
      </c>
      <c r="H500" s="112" t="s">
        <v>2560</v>
      </c>
      <c r="I500" s="112" t="s">
        <v>336</v>
      </c>
      <c r="J500" s="112" t="s">
        <v>3600</v>
      </c>
      <c r="K500" s="112" t="s">
        <v>535</v>
      </c>
      <c r="L500" s="112" t="s">
        <v>339</v>
      </c>
      <c r="M500" s="112" t="s">
        <v>368</v>
      </c>
      <c r="N500" s="112" t="s">
        <v>3439</v>
      </c>
      <c r="O500" s="112" t="s">
        <v>342</v>
      </c>
      <c r="P500" s="112" t="s">
        <v>381</v>
      </c>
      <c r="Q500" s="112" t="s">
        <v>3440</v>
      </c>
      <c r="R500" s="112">
        <v>79.660000000000011</v>
      </c>
      <c r="S500" s="112">
        <v>1</v>
      </c>
      <c r="T500" s="112">
        <v>0</v>
      </c>
      <c r="U500" s="112">
        <v>13.44</v>
      </c>
    </row>
    <row r="501" spans="1:21">
      <c r="A501" s="20" t="str">
        <f t="shared" si="14"/>
        <v>202101</v>
      </c>
      <c r="B501" s="20" t="str">
        <f t="shared" si="15"/>
        <v>202105</v>
      </c>
      <c r="C501" s="112" t="s">
        <v>3601</v>
      </c>
      <c r="D501" s="113">
        <v>44226</v>
      </c>
      <c r="E501" s="113">
        <v>44229</v>
      </c>
      <c r="F501" s="112" t="s">
        <v>333</v>
      </c>
      <c r="G501" s="112" t="s">
        <v>1128</v>
      </c>
      <c r="H501" s="112" t="s">
        <v>1129</v>
      </c>
      <c r="I501" s="112" t="s">
        <v>336</v>
      </c>
      <c r="J501" s="112" t="s">
        <v>2797</v>
      </c>
      <c r="K501" s="112" t="s">
        <v>501</v>
      </c>
      <c r="L501" s="112" t="s">
        <v>339</v>
      </c>
      <c r="M501" s="112" t="s">
        <v>392</v>
      </c>
      <c r="N501" s="112" t="s">
        <v>3167</v>
      </c>
      <c r="O501" s="112" t="s">
        <v>372</v>
      </c>
      <c r="P501" s="112" t="s">
        <v>400</v>
      </c>
      <c r="Q501" s="112" t="s">
        <v>3168</v>
      </c>
      <c r="R501" s="112">
        <v>1035.5519999999999</v>
      </c>
      <c r="S501" s="112">
        <v>2</v>
      </c>
      <c r="T501" s="112">
        <v>0.4</v>
      </c>
      <c r="U501" s="112">
        <v>-535.24800000000005</v>
      </c>
    </row>
    <row r="502" spans="1:21">
      <c r="A502" s="20" t="str">
        <f t="shared" si="14"/>
        <v>202101</v>
      </c>
      <c r="B502" s="20" t="str">
        <f t="shared" si="15"/>
        <v>202105</v>
      </c>
      <c r="C502" s="112" t="s">
        <v>3601</v>
      </c>
      <c r="D502" s="113">
        <v>44226</v>
      </c>
      <c r="E502" s="113">
        <v>44229</v>
      </c>
      <c r="F502" s="112" t="s">
        <v>333</v>
      </c>
      <c r="G502" s="112" t="s">
        <v>1128</v>
      </c>
      <c r="H502" s="112" t="s">
        <v>1129</v>
      </c>
      <c r="I502" s="112" t="s">
        <v>336</v>
      </c>
      <c r="J502" s="112" t="s">
        <v>2797</v>
      </c>
      <c r="K502" s="112" t="s">
        <v>501</v>
      </c>
      <c r="L502" s="112" t="s">
        <v>339</v>
      </c>
      <c r="M502" s="112" t="s">
        <v>392</v>
      </c>
      <c r="N502" s="112" t="s">
        <v>2913</v>
      </c>
      <c r="O502" s="112" t="s">
        <v>342</v>
      </c>
      <c r="P502" s="112" t="s">
        <v>407</v>
      </c>
      <c r="Q502" s="112" t="s">
        <v>2914</v>
      </c>
      <c r="R502" s="112">
        <v>99.960000000000008</v>
      </c>
      <c r="S502" s="112">
        <v>3</v>
      </c>
      <c r="T502" s="112">
        <v>0</v>
      </c>
      <c r="U502" s="112">
        <v>2.9400000000000004</v>
      </c>
    </row>
    <row r="503" spans="1:21">
      <c r="A503" s="20" t="str">
        <f t="shared" si="14"/>
        <v>202103</v>
      </c>
      <c r="B503" s="20" t="str">
        <f t="shared" si="15"/>
        <v>202110</v>
      </c>
      <c r="C503" s="112" t="s">
        <v>3611</v>
      </c>
      <c r="D503" s="113">
        <v>44260</v>
      </c>
      <c r="E503" s="113">
        <v>44265</v>
      </c>
      <c r="F503" s="112" t="s">
        <v>346</v>
      </c>
      <c r="G503" s="112" t="s">
        <v>2757</v>
      </c>
      <c r="H503" s="112" t="s">
        <v>2758</v>
      </c>
      <c r="I503" s="112" t="s">
        <v>349</v>
      </c>
      <c r="J503" s="112" t="s">
        <v>584</v>
      </c>
      <c r="K503" s="112" t="s">
        <v>510</v>
      </c>
      <c r="L503" s="112" t="s">
        <v>339</v>
      </c>
      <c r="M503" s="112" t="s">
        <v>368</v>
      </c>
      <c r="N503" s="112" t="s">
        <v>1481</v>
      </c>
      <c r="O503" s="112" t="s">
        <v>377</v>
      </c>
      <c r="P503" s="112" t="s">
        <v>378</v>
      </c>
      <c r="Q503" s="112" t="s">
        <v>1482</v>
      </c>
      <c r="R503" s="112">
        <v>297.35999999999996</v>
      </c>
      <c r="S503" s="112">
        <v>2</v>
      </c>
      <c r="T503" s="112">
        <v>0.4</v>
      </c>
      <c r="U503" s="112">
        <v>-119</v>
      </c>
    </row>
    <row r="504" spans="1:21">
      <c r="A504" s="20" t="str">
        <f t="shared" si="14"/>
        <v>202103</v>
      </c>
      <c r="B504" s="20" t="str">
        <f t="shared" si="15"/>
        <v>202110</v>
      </c>
      <c r="C504" s="112" t="s">
        <v>3611</v>
      </c>
      <c r="D504" s="113">
        <v>44260</v>
      </c>
      <c r="E504" s="113">
        <v>44265</v>
      </c>
      <c r="F504" s="112" t="s">
        <v>346</v>
      </c>
      <c r="G504" s="112" t="s">
        <v>2757</v>
      </c>
      <c r="H504" s="112" t="s">
        <v>2758</v>
      </c>
      <c r="I504" s="112" t="s">
        <v>349</v>
      </c>
      <c r="J504" s="112" t="s">
        <v>584</v>
      </c>
      <c r="K504" s="112" t="s">
        <v>510</v>
      </c>
      <c r="L504" s="112" t="s">
        <v>339</v>
      </c>
      <c r="M504" s="112" t="s">
        <v>368</v>
      </c>
      <c r="N504" s="112" t="s">
        <v>3612</v>
      </c>
      <c r="O504" s="112" t="s">
        <v>372</v>
      </c>
      <c r="P504" s="112" t="s">
        <v>394</v>
      </c>
      <c r="Q504" s="112" t="s">
        <v>3613</v>
      </c>
      <c r="R504" s="112">
        <v>5017.74</v>
      </c>
      <c r="S504" s="112">
        <v>5</v>
      </c>
      <c r="T504" s="112">
        <v>0.4</v>
      </c>
      <c r="U504" s="112">
        <v>-585.76000000000022</v>
      </c>
    </row>
    <row r="505" spans="1:21">
      <c r="A505" s="20" t="str">
        <f t="shared" si="14"/>
        <v>202103</v>
      </c>
      <c r="B505" s="20" t="str">
        <f t="shared" si="15"/>
        <v>202110</v>
      </c>
      <c r="C505" s="112" t="s">
        <v>3611</v>
      </c>
      <c r="D505" s="113">
        <v>44260</v>
      </c>
      <c r="E505" s="113">
        <v>44265</v>
      </c>
      <c r="F505" s="112" t="s">
        <v>346</v>
      </c>
      <c r="G505" s="112" t="s">
        <v>2757</v>
      </c>
      <c r="H505" s="112" t="s">
        <v>2758</v>
      </c>
      <c r="I505" s="112" t="s">
        <v>349</v>
      </c>
      <c r="J505" s="112" t="s">
        <v>584</v>
      </c>
      <c r="K505" s="112" t="s">
        <v>510</v>
      </c>
      <c r="L505" s="112" t="s">
        <v>339</v>
      </c>
      <c r="M505" s="112" t="s">
        <v>368</v>
      </c>
      <c r="N505" s="112" t="s">
        <v>1283</v>
      </c>
      <c r="O505" s="112" t="s">
        <v>342</v>
      </c>
      <c r="P505" s="112" t="s">
        <v>381</v>
      </c>
      <c r="Q505" s="112" t="s">
        <v>1284</v>
      </c>
      <c r="R505" s="112">
        <v>40.74</v>
      </c>
      <c r="S505" s="112">
        <v>1</v>
      </c>
      <c r="T505" s="112">
        <v>0.4</v>
      </c>
      <c r="U505" s="112">
        <v>-6.1600000000000037</v>
      </c>
    </row>
    <row r="506" spans="1:21">
      <c r="A506" s="20" t="str">
        <f t="shared" si="14"/>
        <v>202103</v>
      </c>
      <c r="B506" s="20" t="str">
        <f t="shared" si="15"/>
        <v>202110</v>
      </c>
      <c r="C506" s="112" t="s">
        <v>3611</v>
      </c>
      <c r="D506" s="113">
        <v>44260</v>
      </c>
      <c r="E506" s="113">
        <v>44265</v>
      </c>
      <c r="F506" s="112" t="s">
        <v>346</v>
      </c>
      <c r="G506" s="112" t="s">
        <v>2757</v>
      </c>
      <c r="H506" s="112" t="s">
        <v>2758</v>
      </c>
      <c r="I506" s="112" t="s">
        <v>349</v>
      </c>
      <c r="J506" s="112" t="s">
        <v>584</v>
      </c>
      <c r="K506" s="112" t="s">
        <v>510</v>
      </c>
      <c r="L506" s="112" t="s">
        <v>339</v>
      </c>
      <c r="M506" s="112" t="s">
        <v>368</v>
      </c>
      <c r="N506" s="112" t="s">
        <v>2229</v>
      </c>
      <c r="O506" s="112" t="s">
        <v>377</v>
      </c>
      <c r="P506" s="112" t="s">
        <v>431</v>
      </c>
      <c r="Q506" s="112" t="s">
        <v>2230</v>
      </c>
      <c r="R506" s="112">
        <v>136.83599999999998</v>
      </c>
      <c r="S506" s="112">
        <v>1</v>
      </c>
      <c r="T506" s="112">
        <v>0.4</v>
      </c>
      <c r="U506" s="112">
        <v>-63.924000000000007</v>
      </c>
    </row>
    <row r="507" spans="1:21">
      <c r="A507" s="20" t="str">
        <f t="shared" si="14"/>
        <v>202105</v>
      </c>
      <c r="B507" s="20" t="str">
        <f t="shared" si="15"/>
        <v>202121</v>
      </c>
      <c r="C507" s="112" t="s">
        <v>2455</v>
      </c>
      <c r="D507" s="113">
        <v>44334</v>
      </c>
      <c r="E507" s="113">
        <v>44338</v>
      </c>
      <c r="F507" s="112" t="s">
        <v>333</v>
      </c>
      <c r="G507" s="112" t="s">
        <v>1235</v>
      </c>
      <c r="H507" s="112" t="s">
        <v>1236</v>
      </c>
      <c r="I507" s="112" t="s">
        <v>349</v>
      </c>
      <c r="J507" s="112" t="s">
        <v>3635</v>
      </c>
      <c r="K507" s="112" t="s">
        <v>391</v>
      </c>
      <c r="L507" s="112" t="s">
        <v>339</v>
      </c>
      <c r="M507" s="112" t="s">
        <v>392</v>
      </c>
      <c r="N507" s="112" t="s">
        <v>2087</v>
      </c>
      <c r="O507" s="112" t="s">
        <v>342</v>
      </c>
      <c r="P507" s="112" t="s">
        <v>357</v>
      </c>
      <c r="Q507" s="112" t="s">
        <v>2088</v>
      </c>
      <c r="R507" s="112">
        <v>221.75999999999996</v>
      </c>
      <c r="S507" s="112">
        <v>3</v>
      </c>
      <c r="T507" s="112">
        <v>0</v>
      </c>
      <c r="U507" s="112">
        <v>70.56</v>
      </c>
    </row>
    <row r="508" spans="1:21">
      <c r="A508" s="20" t="str">
        <f t="shared" si="14"/>
        <v>202105</v>
      </c>
      <c r="B508" s="20" t="str">
        <f t="shared" si="15"/>
        <v>202121</v>
      </c>
      <c r="C508" s="112" t="s">
        <v>2455</v>
      </c>
      <c r="D508" s="113">
        <v>44334</v>
      </c>
      <c r="E508" s="113">
        <v>44338</v>
      </c>
      <c r="F508" s="112" t="s">
        <v>333</v>
      </c>
      <c r="G508" s="112" t="s">
        <v>1235</v>
      </c>
      <c r="H508" s="112" t="s">
        <v>1236</v>
      </c>
      <c r="I508" s="112" t="s">
        <v>349</v>
      </c>
      <c r="J508" s="112" t="s">
        <v>3635</v>
      </c>
      <c r="K508" s="112" t="s">
        <v>391</v>
      </c>
      <c r="L508" s="112" t="s">
        <v>339</v>
      </c>
      <c r="M508" s="112" t="s">
        <v>392</v>
      </c>
      <c r="N508" s="112" t="s">
        <v>3518</v>
      </c>
      <c r="O508" s="112" t="s">
        <v>342</v>
      </c>
      <c r="P508" s="112" t="s">
        <v>407</v>
      </c>
      <c r="Q508" s="112" t="s">
        <v>3519</v>
      </c>
      <c r="R508" s="112">
        <v>138.18</v>
      </c>
      <c r="S508" s="112">
        <v>3</v>
      </c>
      <c r="T508" s="112">
        <v>0</v>
      </c>
      <c r="U508" s="112">
        <v>57.96</v>
      </c>
    </row>
    <row r="509" spans="1:21">
      <c r="A509" s="20" t="str">
        <f t="shared" si="14"/>
        <v>202105</v>
      </c>
      <c r="B509" s="20" t="str">
        <f t="shared" si="15"/>
        <v>202120</v>
      </c>
      <c r="C509" s="112" t="s">
        <v>2100</v>
      </c>
      <c r="D509" s="113">
        <v>44330</v>
      </c>
      <c r="E509" s="113">
        <v>44334</v>
      </c>
      <c r="F509" s="112" t="s">
        <v>346</v>
      </c>
      <c r="G509" s="112" t="s">
        <v>2725</v>
      </c>
      <c r="H509" s="112" t="s">
        <v>2726</v>
      </c>
      <c r="I509" s="112" t="s">
        <v>349</v>
      </c>
      <c r="J509" s="112" t="s">
        <v>2527</v>
      </c>
      <c r="K509" s="112" t="s">
        <v>487</v>
      </c>
      <c r="L509" s="112" t="s">
        <v>339</v>
      </c>
      <c r="M509" s="112" t="s">
        <v>392</v>
      </c>
      <c r="N509" s="112" t="s">
        <v>2240</v>
      </c>
      <c r="O509" s="112" t="s">
        <v>342</v>
      </c>
      <c r="P509" s="112" t="s">
        <v>440</v>
      </c>
      <c r="Q509" s="112" t="s">
        <v>2241</v>
      </c>
      <c r="R509" s="112">
        <v>1935.3599999999997</v>
      </c>
      <c r="S509" s="112">
        <v>2</v>
      </c>
      <c r="T509" s="112">
        <v>0</v>
      </c>
      <c r="U509" s="112">
        <v>754.6</v>
      </c>
    </row>
    <row r="510" spans="1:21">
      <c r="A510" s="20" t="str">
        <f t="shared" si="14"/>
        <v>202102</v>
      </c>
      <c r="B510" s="20" t="str">
        <f t="shared" si="15"/>
        <v>202107</v>
      </c>
      <c r="C510" s="112" t="s">
        <v>3650</v>
      </c>
      <c r="D510" s="113">
        <v>44237</v>
      </c>
      <c r="E510" s="113">
        <v>44241</v>
      </c>
      <c r="F510" s="112" t="s">
        <v>346</v>
      </c>
      <c r="G510" s="112" t="s">
        <v>2880</v>
      </c>
      <c r="H510" s="112" t="s">
        <v>854</v>
      </c>
      <c r="I510" s="112" t="s">
        <v>349</v>
      </c>
      <c r="J510" s="112" t="s">
        <v>445</v>
      </c>
      <c r="K510" s="112" t="s">
        <v>338</v>
      </c>
      <c r="L510" s="112" t="s">
        <v>339</v>
      </c>
      <c r="M510" s="112" t="s">
        <v>340</v>
      </c>
      <c r="N510" s="112" t="s">
        <v>1365</v>
      </c>
      <c r="O510" s="112" t="s">
        <v>342</v>
      </c>
      <c r="P510" s="112" t="s">
        <v>357</v>
      </c>
      <c r="Q510" s="112" t="s">
        <v>1366</v>
      </c>
      <c r="R510" s="112">
        <v>572.20799999999997</v>
      </c>
      <c r="S510" s="112">
        <v>4</v>
      </c>
      <c r="T510" s="112">
        <v>0.4</v>
      </c>
      <c r="U510" s="112">
        <v>-86.352000000000032</v>
      </c>
    </row>
    <row r="511" spans="1:21">
      <c r="A511" s="20" t="str">
        <f t="shared" si="14"/>
        <v>202103</v>
      </c>
      <c r="B511" s="20" t="str">
        <f t="shared" si="15"/>
        <v>202112</v>
      </c>
      <c r="C511" s="112" t="s">
        <v>3651</v>
      </c>
      <c r="D511" s="113">
        <v>44274</v>
      </c>
      <c r="E511" s="113">
        <v>44279</v>
      </c>
      <c r="F511" s="112" t="s">
        <v>346</v>
      </c>
      <c r="G511" s="112" t="s">
        <v>3652</v>
      </c>
      <c r="H511" s="112" t="s">
        <v>3653</v>
      </c>
      <c r="I511" s="112" t="s">
        <v>349</v>
      </c>
      <c r="J511" s="112" t="s">
        <v>893</v>
      </c>
      <c r="K511" s="112" t="s">
        <v>521</v>
      </c>
      <c r="L511" s="112" t="s">
        <v>339</v>
      </c>
      <c r="M511" s="112" t="s">
        <v>368</v>
      </c>
      <c r="N511" s="112" t="s">
        <v>1471</v>
      </c>
      <c r="O511" s="112" t="s">
        <v>342</v>
      </c>
      <c r="P511" s="112" t="s">
        <v>407</v>
      </c>
      <c r="Q511" s="112" t="s">
        <v>1472</v>
      </c>
      <c r="R511" s="112">
        <v>289.10000000000002</v>
      </c>
      <c r="S511" s="112">
        <v>7</v>
      </c>
      <c r="T511" s="112">
        <v>0</v>
      </c>
      <c r="U511" s="112">
        <v>1.9600000000000002</v>
      </c>
    </row>
    <row r="512" spans="1:21">
      <c r="A512" s="20" t="str">
        <f t="shared" si="14"/>
        <v>202102</v>
      </c>
      <c r="B512" s="20" t="str">
        <f t="shared" si="15"/>
        <v>202106</v>
      </c>
      <c r="C512" s="112" t="s">
        <v>3660</v>
      </c>
      <c r="D512" s="113">
        <v>44231</v>
      </c>
      <c r="E512" s="113">
        <v>44236</v>
      </c>
      <c r="F512" s="112" t="s">
        <v>346</v>
      </c>
      <c r="G512" s="112" t="s">
        <v>3425</v>
      </c>
      <c r="H512" s="112" t="s">
        <v>3426</v>
      </c>
      <c r="I512" s="112" t="s">
        <v>349</v>
      </c>
      <c r="J512" s="112" t="s">
        <v>500</v>
      </c>
      <c r="K512" s="112" t="s">
        <v>501</v>
      </c>
      <c r="L512" s="112" t="s">
        <v>339</v>
      </c>
      <c r="M512" s="112" t="s">
        <v>392</v>
      </c>
      <c r="N512" s="112" t="s">
        <v>1623</v>
      </c>
      <c r="O512" s="112" t="s">
        <v>342</v>
      </c>
      <c r="P512" s="112" t="s">
        <v>440</v>
      </c>
      <c r="Q512" s="112" t="s">
        <v>1624</v>
      </c>
      <c r="R512" s="112">
        <v>1536.6399999999999</v>
      </c>
      <c r="S512" s="112">
        <v>7</v>
      </c>
      <c r="T512" s="112">
        <v>0</v>
      </c>
      <c r="U512" s="112">
        <v>690.9</v>
      </c>
    </row>
    <row r="513" spans="1:21">
      <c r="A513" s="20" t="str">
        <f t="shared" si="14"/>
        <v>202103</v>
      </c>
      <c r="B513" s="20" t="str">
        <f t="shared" si="15"/>
        <v>202112</v>
      </c>
      <c r="C513" s="112" t="s">
        <v>3661</v>
      </c>
      <c r="D513" s="113">
        <v>44271</v>
      </c>
      <c r="E513" s="113">
        <v>44275</v>
      </c>
      <c r="F513" s="112" t="s">
        <v>346</v>
      </c>
      <c r="G513" s="112" t="s">
        <v>3528</v>
      </c>
      <c r="H513" s="112" t="s">
        <v>1800</v>
      </c>
      <c r="I513" s="112" t="s">
        <v>349</v>
      </c>
      <c r="J513" s="112" t="s">
        <v>1154</v>
      </c>
      <c r="K513" s="112" t="s">
        <v>338</v>
      </c>
      <c r="L513" s="112" t="s">
        <v>339</v>
      </c>
      <c r="M513" s="112" t="s">
        <v>340</v>
      </c>
      <c r="N513" s="112" t="s">
        <v>3662</v>
      </c>
      <c r="O513" s="112" t="s">
        <v>342</v>
      </c>
      <c r="P513" s="112" t="s">
        <v>380</v>
      </c>
      <c r="Q513" s="112" t="s">
        <v>3663</v>
      </c>
      <c r="R513" s="112">
        <v>618.1</v>
      </c>
      <c r="S513" s="112">
        <v>5</v>
      </c>
      <c r="T513" s="112">
        <v>0</v>
      </c>
      <c r="U513" s="112">
        <v>30.8</v>
      </c>
    </row>
    <row r="514" spans="1:21">
      <c r="A514" s="20" t="str">
        <f t="shared" si="14"/>
        <v>202104</v>
      </c>
      <c r="B514" s="20" t="str">
        <f t="shared" si="15"/>
        <v>202117</v>
      </c>
      <c r="C514" s="112" t="s">
        <v>3666</v>
      </c>
      <c r="D514" s="113">
        <v>44309</v>
      </c>
      <c r="E514" s="113">
        <v>44313</v>
      </c>
      <c r="F514" s="112" t="s">
        <v>346</v>
      </c>
      <c r="G514" s="112" t="s">
        <v>2838</v>
      </c>
      <c r="H514" s="112" t="s">
        <v>2686</v>
      </c>
      <c r="I514" s="112" t="s">
        <v>349</v>
      </c>
      <c r="J514" s="112" t="s">
        <v>3529</v>
      </c>
      <c r="K514" s="112" t="s">
        <v>397</v>
      </c>
      <c r="L514" s="112" t="s">
        <v>339</v>
      </c>
      <c r="M514" s="112" t="s">
        <v>340</v>
      </c>
      <c r="N514" s="112" t="s">
        <v>1986</v>
      </c>
      <c r="O514" s="112" t="s">
        <v>342</v>
      </c>
      <c r="P514" s="112" t="s">
        <v>354</v>
      </c>
      <c r="Q514" s="112" t="s">
        <v>1987</v>
      </c>
      <c r="R514" s="112">
        <v>522.9</v>
      </c>
      <c r="S514" s="112">
        <v>5</v>
      </c>
      <c r="T514" s="112">
        <v>0</v>
      </c>
      <c r="U514" s="112">
        <v>245.7</v>
      </c>
    </row>
    <row r="515" spans="1:21">
      <c r="A515" s="20" t="str">
        <f t="shared" ref="A515:A578" si="16">YEAR(D515)&amp;TEXT(MONTH(D515),"00")</f>
        <v>202104</v>
      </c>
      <c r="B515" s="20" t="str">
        <f t="shared" ref="B515:B578" si="17">YEAR(D515)&amp;TEXT(WEEKNUM(D515),"00")</f>
        <v>202117</v>
      </c>
      <c r="C515" s="112" t="s">
        <v>3666</v>
      </c>
      <c r="D515" s="113">
        <v>44309</v>
      </c>
      <c r="E515" s="113">
        <v>44313</v>
      </c>
      <c r="F515" s="112" t="s">
        <v>346</v>
      </c>
      <c r="G515" s="112" t="s">
        <v>2838</v>
      </c>
      <c r="H515" s="112" t="s">
        <v>2686</v>
      </c>
      <c r="I515" s="112" t="s">
        <v>349</v>
      </c>
      <c r="J515" s="112" t="s">
        <v>3529</v>
      </c>
      <c r="K515" s="112" t="s">
        <v>397</v>
      </c>
      <c r="L515" s="112" t="s">
        <v>339</v>
      </c>
      <c r="M515" s="112" t="s">
        <v>340</v>
      </c>
      <c r="N515" s="112" t="s">
        <v>3667</v>
      </c>
      <c r="O515" s="112" t="s">
        <v>377</v>
      </c>
      <c r="P515" s="112" t="s">
        <v>425</v>
      </c>
      <c r="Q515" s="112" t="s">
        <v>3668</v>
      </c>
      <c r="R515" s="112">
        <v>2092.44</v>
      </c>
      <c r="S515" s="112">
        <v>3</v>
      </c>
      <c r="T515" s="112">
        <v>0</v>
      </c>
      <c r="U515" s="112">
        <v>1004.22</v>
      </c>
    </row>
    <row r="516" spans="1:21">
      <c r="A516" s="20" t="str">
        <f t="shared" si="16"/>
        <v>202106</v>
      </c>
      <c r="B516" s="20" t="str">
        <f t="shared" si="17"/>
        <v>202125</v>
      </c>
      <c r="C516" s="112" t="s">
        <v>1404</v>
      </c>
      <c r="D516" s="113">
        <v>44364</v>
      </c>
      <c r="E516" s="113">
        <v>44367</v>
      </c>
      <c r="F516" s="112" t="s">
        <v>333</v>
      </c>
      <c r="G516" s="112" t="s">
        <v>3669</v>
      </c>
      <c r="H516" s="112" t="s">
        <v>3670</v>
      </c>
      <c r="I516" s="112" t="s">
        <v>349</v>
      </c>
      <c r="J516" s="112" t="s">
        <v>3671</v>
      </c>
      <c r="K516" s="112" t="s">
        <v>460</v>
      </c>
      <c r="L516" s="112" t="s">
        <v>339</v>
      </c>
      <c r="M516" s="112" t="s">
        <v>340</v>
      </c>
      <c r="N516" s="112" t="s">
        <v>3407</v>
      </c>
      <c r="O516" s="112" t="s">
        <v>342</v>
      </c>
      <c r="P516" s="112" t="s">
        <v>357</v>
      </c>
      <c r="Q516" s="112" t="s">
        <v>3408</v>
      </c>
      <c r="R516" s="112">
        <v>403.20000000000005</v>
      </c>
      <c r="S516" s="112">
        <v>3</v>
      </c>
      <c r="T516" s="112">
        <v>0</v>
      </c>
      <c r="U516" s="112">
        <v>36.119999999999997</v>
      </c>
    </row>
    <row r="517" spans="1:21">
      <c r="A517" s="20" t="str">
        <f t="shared" si="16"/>
        <v>202106</v>
      </c>
      <c r="B517" s="20" t="str">
        <f t="shared" si="17"/>
        <v>202125</v>
      </c>
      <c r="C517" s="112" t="s">
        <v>1404</v>
      </c>
      <c r="D517" s="113">
        <v>44364</v>
      </c>
      <c r="E517" s="113">
        <v>44367</v>
      </c>
      <c r="F517" s="112" t="s">
        <v>333</v>
      </c>
      <c r="G517" s="112" t="s">
        <v>3669</v>
      </c>
      <c r="H517" s="112" t="s">
        <v>3670</v>
      </c>
      <c r="I517" s="112" t="s">
        <v>349</v>
      </c>
      <c r="J517" s="112" t="s">
        <v>3671</v>
      </c>
      <c r="K517" s="112" t="s">
        <v>460</v>
      </c>
      <c r="L517" s="112" t="s">
        <v>339</v>
      </c>
      <c r="M517" s="112" t="s">
        <v>340</v>
      </c>
      <c r="N517" s="112" t="s">
        <v>3672</v>
      </c>
      <c r="O517" s="112" t="s">
        <v>342</v>
      </c>
      <c r="P517" s="112" t="s">
        <v>381</v>
      </c>
      <c r="Q517" s="112" t="s">
        <v>731</v>
      </c>
      <c r="R517" s="112">
        <v>443.93999999999994</v>
      </c>
      <c r="S517" s="112">
        <v>7</v>
      </c>
      <c r="T517" s="112">
        <v>0</v>
      </c>
      <c r="U517" s="112">
        <v>212.66</v>
      </c>
    </row>
    <row r="518" spans="1:21">
      <c r="A518" s="20" t="str">
        <f t="shared" si="16"/>
        <v>202106</v>
      </c>
      <c r="B518" s="20" t="str">
        <f t="shared" si="17"/>
        <v>202125</v>
      </c>
      <c r="C518" s="112" t="s">
        <v>1404</v>
      </c>
      <c r="D518" s="113">
        <v>44364</v>
      </c>
      <c r="E518" s="113">
        <v>44367</v>
      </c>
      <c r="F518" s="112" t="s">
        <v>333</v>
      </c>
      <c r="G518" s="112" t="s">
        <v>3669</v>
      </c>
      <c r="H518" s="112" t="s">
        <v>3670</v>
      </c>
      <c r="I518" s="112" t="s">
        <v>349</v>
      </c>
      <c r="J518" s="112" t="s">
        <v>3671</v>
      </c>
      <c r="K518" s="112" t="s">
        <v>460</v>
      </c>
      <c r="L518" s="112" t="s">
        <v>339</v>
      </c>
      <c r="M518" s="112" t="s">
        <v>340</v>
      </c>
      <c r="N518" s="112" t="s">
        <v>3673</v>
      </c>
      <c r="O518" s="112" t="s">
        <v>372</v>
      </c>
      <c r="P518" s="112" t="s">
        <v>394</v>
      </c>
      <c r="Q518" s="112" t="s">
        <v>3674</v>
      </c>
      <c r="R518" s="112">
        <v>2039.94</v>
      </c>
      <c r="S518" s="112">
        <v>3</v>
      </c>
      <c r="T518" s="112">
        <v>0</v>
      </c>
      <c r="U518" s="112">
        <v>346.5</v>
      </c>
    </row>
    <row r="519" spans="1:21">
      <c r="A519" s="20" t="str">
        <f t="shared" si="16"/>
        <v>202106</v>
      </c>
      <c r="B519" s="20" t="str">
        <f t="shared" si="17"/>
        <v>202125</v>
      </c>
      <c r="C519" s="112" t="s">
        <v>1404</v>
      </c>
      <c r="D519" s="113">
        <v>44364</v>
      </c>
      <c r="E519" s="113">
        <v>44367</v>
      </c>
      <c r="F519" s="112" t="s">
        <v>333</v>
      </c>
      <c r="G519" s="112" t="s">
        <v>3669</v>
      </c>
      <c r="H519" s="112" t="s">
        <v>3670</v>
      </c>
      <c r="I519" s="112" t="s">
        <v>349</v>
      </c>
      <c r="J519" s="112" t="s">
        <v>3671</v>
      </c>
      <c r="K519" s="112" t="s">
        <v>460</v>
      </c>
      <c r="L519" s="112" t="s">
        <v>339</v>
      </c>
      <c r="M519" s="112" t="s">
        <v>340</v>
      </c>
      <c r="N519" s="112" t="s">
        <v>2469</v>
      </c>
      <c r="O519" s="112" t="s">
        <v>372</v>
      </c>
      <c r="P519" s="112" t="s">
        <v>400</v>
      </c>
      <c r="Q519" s="112" t="s">
        <v>2470</v>
      </c>
      <c r="R519" s="112">
        <v>2354.52</v>
      </c>
      <c r="S519" s="112">
        <v>3</v>
      </c>
      <c r="T519" s="112">
        <v>0</v>
      </c>
      <c r="U519" s="112">
        <v>894.59999999999991</v>
      </c>
    </row>
    <row r="520" spans="1:21">
      <c r="A520" s="20" t="str">
        <f t="shared" si="16"/>
        <v>202106</v>
      </c>
      <c r="B520" s="20" t="str">
        <f t="shared" si="17"/>
        <v>202125</v>
      </c>
      <c r="C520" s="112" t="s">
        <v>1404</v>
      </c>
      <c r="D520" s="113">
        <v>44364</v>
      </c>
      <c r="E520" s="113">
        <v>44367</v>
      </c>
      <c r="F520" s="112" t="s">
        <v>333</v>
      </c>
      <c r="G520" s="112" t="s">
        <v>3669</v>
      </c>
      <c r="H520" s="112" t="s">
        <v>3670</v>
      </c>
      <c r="I520" s="112" t="s">
        <v>349</v>
      </c>
      <c r="J520" s="112" t="s">
        <v>3671</v>
      </c>
      <c r="K520" s="112" t="s">
        <v>460</v>
      </c>
      <c r="L520" s="112" t="s">
        <v>339</v>
      </c>
      <c r="M520" s="112" t="s">
        <v>340</v>
      </c>
      <c r="N520" s="112" t="s">
        <v>2858</v>
      </c>
      <c r="O520" s="112" t="s">
        <v>377</v>
      </c>
      <c r="P520" s="112" t="s">
        <v>431</v>
      </c>
      <c r="Q520" s="112" t="s">
        <v>2859</v>
      </c>
      <c r="R520" s="112">
        <v>631.26</v>
      </c>
      <c r="S520" s="112">
        <v>3</v>
      </c>
      <c r="T520" s="112">
        <v>0</v>
      </c>
      <c r="U520" s="112">
        <v>252.42000000000002</v>
      </c>
    </row>
    <row r="521" spans="1:21">
      <c r="A521" s="20" t="str">
        <f t="shared" si="16"/>
        <v>202106</v>
      </c>
      <c r="B521" s="20" t="str">
        <f t="shared" si="17"/>
        <v>202125</v>
      </c>
      <c r="C521" s="112" t="s">
        <v>1404</v>
      </c>
      <c r="D521" s="113">
        <v>44364</v>
      </c>
      <c r="E521" s="113">
        <v>44367</v>
      </c>
      <c r="F521" s="112" t="s">
        <v>333</v>
      </c>
      <c r="G521" s="112" t="s">
        <v>3669</v>
      </c>
      <c r="H521" s="112" t="s">
        <v>3670</v>
      </c>
      <c r="I521" s="112" t="s">
        <v>349</v>
      </c>
      <c r="J521" s="112" t="s">
        <v>3671</v>
      </c>
      <c r="K521" s="112" t="s">
        <v>460</v>
      </c>
      <c r="L521" s="112" t="s">
        <v>339</v>
      </c>
      <c r="M521" s="112" t="s">
        <v>340</v>
      </c>
      <c r="N521" s="112" t="s">
        <v>3515</v>
      </c>
      <c r="O521" s="112" t="s">
        <v>377</v>
      </c>
      <c r="P521" s="112" t="s">
        <v>425</v>
      </c>
      <c r="Q521" s="112" t="s">
        <v>3516</v>
      </c>
      <c r="R521" s="112">
        <v>11486.16</v>
      </c>
      <c r="S521" s="112">
        <v>6</v>
      </c>
      <c r="T521" s="112">
        <v>0</v>
      </c>
      <c r="U521" s="112">
        <v>1263.3600000000001</v>
      </c>
    </row>
    <row r="522" spans="1:21">
      <c r="A522" s="20" t="str">
        <f t="shared" si="16"/>
        <v>202106</v>
      </c>
      <c r="B522" s="20" t="str">
        <f t="shared" si="17"/>
        <v>202125</v>
      </c>
      <c r="C522" s="112" t="s">
        <v>1404</v>
      </c>
      <c r="D522" s="113">
        <v>44364</v>
      </c>
      <c r="E522" s="113">
        <v>44367</v>
      </c>
      <c r="F522" s="112" t="s">
        <v>333</v>
      </c>
      <c r="G522" s="112" t="s">
        <v>3669</v>
      </c>
      <c r="H522" s="112" t="s">
        <v>3670</v>
      </c>
      <c r="I522" s="112" t="s">
        <v>349</v>
      </c>
      <c r="J522" s="112" t="s">
        <v>3671</v>
      </c>
      <c r="K522" s="112" t="s">
        <v>460</v>
      </c>
      <c r="L522" s="112" t="s">
        <v>339</v>
      </c>
      <c r="M522" s="112" t="s">
        <v>340</v>
      </c>
      <c r="N522" s="112" t="s">
        <v>3561</v>
      </c>
      <c r="O522" s="112" t="s">
        <v>342</v>
      </c>
      <c r="P522" s="112" t="s">
        <v>343</v>
      </c>
      <c r="Q522" s="112" t="s">
        <v>3562</v>
      </c>
      <c r="R522" s="112">
        <v>866.59999999999991</v>
      </c>
      <c r="S522" s="112">
        <v>5</v>
      </c>
      <c r="T522" s="112">
        <v>0</v>
      </c>
      <c r="U522" s="112">
        <v>103.6</v>
      </c>
    </row>
    <row r="523" spans="1:21">
      <c r="A523" s="20" t="str">
        <f t="shared" si="16"/>
        <v>202101</v>
      </c>
      <c r="B523" s="20" t="str">
        <f t="shared" si="17"/>
        <v>202104</v>
      </c>
      <c r="C523" s="112" t="s">
        <v>3675</v>
      </c>
      <c r="D523" s="113">
        <v>44216</v>
      </c>
      <c r="E523" s="113">
        <v>44220</v>
      </c>
      <c r="F523" s="112" t="s">
        <v>346</v>
      </c>
      <c r="G523" s="112" t="s">
        <v>3507</v>
      </c>
      <c r="H523" s="112" t="s">
        <v>3508</v>
      </c>
      <c r="I523" s="112" t="s">
        <v>349</v>
      </c>
      <c r="J523" s="112" t="s">
        <v>1303</v>
      </c>
      <c r="K523" s="112" t="s">
        <v>501</v>
      </c>
      <c r="L523" s="112" t="s">
        <v>339</v>
      </c>
      <c r="M523" s="112" t="s">
        <v>392</v>
      </c>
      <c r="N523" s="112" t="s">
        <v>1923</v>
      </c>
      <c r="O523" s="112" t="s">
        <v>342</v>
      </c>
      <c r="P523" s="112" t="s">
        <v>440</v>
      </c>
      <c r="Q523" s="112" t="s">
        <v>1924</v>
      </c>
      <c r="R523" s="112">
        <v>100.52</v>
      </c>
      <c r="S523" s="112">
        <v>2</v>
      </c>
      <c r="T523" s="112">
        <v>0</v>
      </c>
      <c r="U523" s="112">
        <v>1.9600000000000002</v>
      </c>
    </row>
    <row r="524" spans="1:21">
      <c r="A524" s="20" t="str">
        <f t="shared" si="16"/>
        <v>202101</v>
      </c>
      <c r="B524" s="20" t="str">
        <f t="shared" si="17"/>
        <v>202104</v>
      </c>
      <c r="C524" s="112" t="s">
        <v>3675</v>
      </c>
      <c r="D524" s="113">
        <v>44216</v>
      </c>
      <c r="E524" s="113">
        <v>44220</v>
      </c>
      <c r="F524" s="112" t="s">
        <v>346</v>
      </c>
      <c r="G524" s="112" t="s">
        <v>3507</v>
      </c>
      <c r="H524" s="112" t="s">
        <v>3508</v>
      </c>
      <c r="I524" s="112" t="s">
        <v>349</v>
      </c>
      <c r="J524" s="112" t="s">
        <v>1303</v>
      </c>
      <c r="K524" s="112" t="s">
        <v>501</v>
      </c>
      <c r="L524" s="112" t="s">
        <v>339</v>
      </c>
      <c r="M524" s="112" t="s">
        <v>392</v>
      </c>
      <c r="N524" s="112" t="s">
        <v>1881</v>
      </c>
      <c r="O524" s="112" t="s">
        <v>342</v>
      </c>
      <c r="P524" s="112" t="s">
        <v>354</v>
      </c>
      <c r="Q524" s="112" t="s">
        <v>1882</v>
      </c>
      <c r="R524" s="112">
        <v>90.02</v>
      </c>
      <c r="S524" s="112">
        <v>1</v>
      </c>
      <c r="T524" s="112">
        <v>0</v>
      </c>
      <c r="U524" s="112">
        <v>25.2</v>
      </c>
    </row>
    <row r="525" spans="1:21">
      <c r="A525" s="20" t="str">
        <f t="shared" si="16"/>
        <v>202101</v>
      </c>
      <c r="B525" s="20" t="str">
        <f t="shared" si="17"/>
        <v>202104</v>
      </c>
      <c r="C525" s="112" t="s">
        <v>3675</v>
      </c>
      <c r="D525" s="113">
        <v>44216</v>
      </c>
      <c r="E525" s="113">
        <v>44220</v>
      </c>
      <c r="F525" s="112" t="s">
        <v>346</v>
      </c>
      <c r="G525" s="112" t="s">
        <v>3507</v>
      </c>
      <c r="H525" s="112" t="s">
        <v>3508</v>
      </c>
      <c r="I525" s="112" t="s">
        <v>349</v>
      </c>
      <c r="J525" s="112" t="s">
        <v>1303</v>
      </c>
      <c r="K525" s="112" t="s">
        <v>501</v>
      </c>
      <c r="L525" s="112" t="s">
        <v>339</v>
      </c>
      <c r="M525" s="112" t="s">
        <v>392</v>
      </c>
      <c r="N525" s="112" t="s">
        <v>3157</v>
      </c>
      <c r="O525" s="112" t="s">
        <v>342</v>
      </c>
      <c r="P525" s="112" t="s">
        <v>354</v>
      </c>
      <c r="Q525" s="112" t="s">
        <v>3158</v>
      </c>
      <c r="R525" s="112">
        <v>475.72</v>
      </c>
      <c r="S525" s="112">
        <v>2</v>
      </c>
      <c r="T525" s="112">
        <v>0</v>
      </c>
      <c r="U525" s="112">
        <v>52.080000000000005</v>
      </c>
    </row>
    <row r="526" spans="1:21">
      <c r="A526" s="20" t="str">
        <f t="shared" si="16"/>
        <v>202101</v>
      </c>
      <c r="B526" s="20" t="str">
        <f t="shared" si="17"/>
        <v>202104</v>
      </c>
      <c r="C526" s="112" t="s">
        <v>3675</v>
      </c>
      <c r="D526" s="113">
        <v>44216</v>
      </c>
      <c r="E526" s="113">
        <v>44220</v>
      </c>
      <c r="F526" s="112" t="s">
        <v>346</v>
      </c>
      <c r="G526" s="112" t="s">
        <v>3507</v>
      </c>
      <c r="H526" s="112" t="s">
        <v>3508</v>
      </c>
      <c r="I526" s="112" t="s">
        <v>349</v>
      </c>
      <c r="J526" s="112" t="s">
        <v>1303</v>
      </c>
      <c r="K526" s="112" t="s">
        <v>501</v>
      </c>
      <c r="L526" s="112" t="s">
        <v>339</v>
      </c>
      <c r="M526" s="112" t="s">
        <v>392</v>
      </c>
      <c r="N526" s="112" t="s">
        <v>3676</v>
      </c>
      <c r="O526" s="112" t="s">
        <v>377</v>
      </c>
      <c r="P526" s="112" t="s">
        <v>425</v>
      </c>
      <c r="Q526" s="112" t="s">
        <v>3677</v>
      </c>
      <c r="R526" s="112">
        <v>962.47199999999987</v>
      </c>
      <c r="S526" s="112">
        <v>2</v>
      </c>
      <c r="T526" s="112">
        <v>0.4</v>
      </c>
      <c r="U526" s="112">
        <v>-160.60800000000006</v>
      </c>
    </row>
    <row r="527" spans="1:21">
      <c r="A527" s="20" t="str">
        <f t="shared" si="16"/>
        <v>202101</v>
      </c>
      <c r="B527" s="20" t="str">
        <f t="shared" si="17"/>
        <v>202103</v>
      </c>
      <c r="C527" s="112" t="s">
        <v>3678</v>
      </c>
      <c r="D527" s="113">
        <v>44210</v>
      </c>
      <c r="E527" s="113">
        <v>44214</v>
      </c>
      <c r="F527" s="112" t="s">
        <v>346</v>
      </c>
      <c r="G527" s="112" t="s">
        <v>1418</v>
      </c>
      <c r="H527" s="112" t="s">
        <v>1419</v>
      </c>
      <c r="I527" s="112" t="s">
        <v>384</v>
      </c>
      <c r="J527" s="112" t="s">
        <v>3137</v>
      </c>
      <c r="K527" s="112" t="s">
        <v>367</v>
      </c>
      <c r="L527" s="112" t="s">
        <v>339</v>
      </c>
      <c r="M527" s="112" t="s">
        <v>368</v>
      </c>
      <c r="N527" s="112" t="s">
        <v>3614</v>
      </c>
      <c r="O527" s="112" t="s">
        <v>342</v>
      </c>
      <c r="P527" s="112" t="s">
        <v>380</v>
      </c>
      <c r="Q527" s="112" t="s">
        <v>3615</v>
      </c>
      <c r="R527" s="112">
        <v>541.93999999999994</v>
      </c>
      <c r="S527" s="112">
        <v>7</v>
      </c>
      <c r="T527" s="112">
        <v>0</v>
      </c>
      <c r="U527" s="112">
        <v>253.82</v>
      </c>
    </row>
    <row r="528" spans="1:21">
      <c r="A528" s="20" t="str">
        <f t="shared" si="16"/>
        <v>202101</v>
      </c>
      <c r="B528" s="20" t="str">
        <f t="shared" si="17"/>
        <v>202103</v>
      </c>
      <c r="C528" s="112" t="s">
        <v>2602</v>
      </c>
      <c r="D528" s="113">
        <v>44207</v>
      </c>
      <c r="E528" s="113">
        <v>44207</v>
      </c>
      <c r="F528" s="112" t="s">
        <v>534</v>
      </c>
      <c r="G528" s="112" t="s">
        <v>3314</v>
      </c>
      <c r="H528" s="112" t="s">
        <v>3315</v>
      </c>
      <c r="I528" s="112" t="s">
        <v>336</v>
      </c>
      <c r="J528" s="112" t="s">
        <v>528</v>
      </c>
      <c r="K528" s="112" t="s">
        <v>367</v>
      </c>
      <c r="L528" s="112" t="s">
        <v>339</v>
      </c>
      <c r="M528" s="112" t="s">
        <v>368</v>
      </c>
      <c r="N528" s="112" t="s">
        <v>917</v>
      </c>
      <c r="O528" s="112" t="s">
        <v>342</v>
      </c>
      <c r="P528" s="112" t="s">
        <v>440</v>
      </c>
      <c r="Q528" s="112" t="s">
        <v>918</v>
      </c>
      <c r="R528" s="112">
        <v>3166.24</v>
      </c>
      <c r="S528" s="112">
        <v>11</v>
      </c>
      <c r="T528" s="112">
        <v>0</v>
      </c>
      <c r="U528" s="112">
        <v>1107.2600000000002</v>
      </c>
    </row>
    <row r="529" spans="1:21">
      <c r="A529" s="20" t="str">
        <f t="shared" si="16"/>
        <v>202105</v>
      </c>
      <c r="B529" s="20" t="str">
        <f t="shared" si="17"/>
        <v>202120</v>
      </c>
      <c r="C529" s="112" t="s">
        <v>3684</v>
      </c>
      <c r="D529" s="113">
        <v>44328</v>
      </c>
      <c r="E529" s="113">
        <v>44332</v>
      </c>
      <c r="F529" s="112" t="s">
        <v>346</v>
      </c>
      <c r="G529" s="112" t="s">
        <v>1113</v>
      </c>
      <c r="H529" s="112" t="s">
        <v>1114</v>
      </c>
      <c r="I529" s="112" t="s">
        <v>349</v>
      </c>
      <c r="J529" s="112" t="s">
        <v>3232</v>
      </c>
      <c r="K529" s="112" t="s">
        <v>438</v>
      </c>
      <c r="L529" s="112" t="s">
        <v>339</v>
      </c>
      <c r="M529" s="112" t="s">
        <v>439</v>
      </c>
      <c r="N529" s="112" t="s">
        <v>3604</v>
      </c>
      <c r="O529" s="112" t="s">
        <v>342</v>
      </c>
      <c r="P529" s="112" t="s">
        <v>357</v>
      </c>
      <c r="Q529" s="112" t="s">
        <v>3605</v>
      </c>
      <c r="R529" s="112">
        <v>163.10000000000002</v>
      </c>
      <c r="S529" s="112">
        <v>5</v>
      </c>
      <c r="T529" s="112">
        <v>0</v>
      </c>
      <c r="U529" s="112">
        <v>1.4000000000000001</v>
      </c>
    </row>
    <row r="530" spans="1:21">
      <c r="A530" s="20" t="str">
        <f t="shared" si="16"/>
        <v>202106</v>
      </c>
      <c r="B530" s="20" t="str">
        <f t="shared" si="17"/>
        <v>202126</v>
      </c>
      <c r="C530" s="112" t="s">
        <v>3422</v>
      </c>
      <c r="D530" s="113">
        <v>44367</v>
      </c>
      <c r="E530" s="113">
        <v>44370</v>
      </c>
      <c r="F530" s="112" t="s">
        <v>333</v>
      </c>
      <c r="G530" s="112" t="s">
        <v>701</v>
      </c>
      <c r="H530" s="112" t="s">
        <v>702</v>
      </c>
      <c r="I530" s="112" t="s">
        <v>349</v>
      </c>
      <c r="J530" s="112" t="s">
        <v>1947</v>
      </c>
      <c r="K530" s="112" t="s">
        <v>790</v>
      </c>
      <c r="L530" s="112" t="s">
        <v>339</v>
      </c>
      <c r="M530" s="112" t="s">
        <v>439</v>
      </c>
      <c r="N530" s="112" t="s">
        <v>3690</v>
      </c>
      <c r="O530" s="112" t="s">
        <v>342</v>
      </c>
      <c r="P530" s="112" t="s">
        <v>343</v>
      </c>
      <c r="Q530" s="112" t="s">
        <v>3691</v>
      </c>
      <c r="R530" s="112">
        <v>700</v>
      </c>
      <c r="S530" s="112">
        <v>5</v>
      </c>
      <c r="T530" s="112">
        <v>0</v>
      </c>
      <c r="U530" s="112">
        <v>63</v>
      </c>
    </row>
    <row r="531" spans="1:21">
      <c r="A531" s="20" t="str">
        <f t="shared" si="16"/>
        <v>202106</v>
      </c>
      <c r="B531" s="20" t="str">
        <f t="shared" si="17"/>
        <v>202123</v>
      </c>
      <c r="C531" s="112" t="s">
        <v>3696</v>
      </c>
      <c r="D531" s="113">
        <v>44350</v>
      </c>
      <c r="E531" s="113">
        <v>44352</v>
      </c>
      <c r="F531" s="112" t="s">
        <v>402</v>
      </c>
      <c r="G531" s="112" t="s">
        <v>3669</v>
      </c>
      <c r="H531" s="112" t="s">
        <v>3670</v>
      </c>
      <c r="I531" s="112" t="s">
        <v>349</v>
      </c>
      <c r="J531" s="112" t="s">
        <v>2910</v>
      </c>
      <c r="K531" s="112" t="s">
        <v>487</v>
      </c>
      <c r="L531" s="112" t="s">
        <v>339</v>
      </c>
      <c r="M531" s="112" t="s">
        <v>392</v>
      </c>
      <c r="N531" s="112" t="s">
        <v>3697</v>
      </c>
      <c r="O531" s="112" t="s">
        <v>342</v>
      </c>
      <c r="P531" s="112" t="s">
        <v>380</v>
      </c>
      <c r="Q531" s="112" t="s">
        <v>3698</v>
      </c>
      <c r="R531" s="112">
        <v>171.64</v>
      </c>
      <c r="S531" s="112">
        <v>2</v>
      </c>
      <c r="T531" s="112">
        <v>0</v>
      </c>
      <c r="U531" s="112">
        <v>53.199999999999996</v>
      </c>
    </row>
    <row r="532" spans="1:21">
      <c r="A532" s="20" t="str">
        <f t="shared" si="16"/>
        <v>202101</v>
      </c>
      <c r="B532" s="20" t="str">
        <f t="shared" si="17"/>
        <v>202103</v>
      </c>
      <c r="C532" s="112" t="s">
        <v>2569</v>
      </c>
      <c r="D532" s="113">
        <v>44207</v>
      </c>
      <c r="E532" s="113">
        <v>44211</v>
      </c>
      <c r="F532" s="112" t="s">
        <v>346</v>
      </c>
      <c r="G532" s="112" t="s">
        <v>1731</v>
      </c>
      <c r="H532" s="112" t="s">
        <v>1732</v>
      </c>
      <c r="I532" s="112" t="s">
        <v>336</v>
      </c>
      <c r="J532" s="112" t="s">
        <v>473</v>
      </c>
      <c r="K532" s="112" t="s">
        <v>371</v>
      </c>
      <c r="L532" s="112" t="s">
        <v>339</v>
      </c>
      <c r="M532" s="112" t="s">
        <v>340</v>
      </c>
      <c r="N532" s="112" t="s">
        <v>3703</v>
      </c>
      <c r="O532" s="112" t="s">
        <v>342</v>
      </c>
      <c r="P532" s="112" t="s">
        <v>407</v>
      </c>
      <c r="Q532" s="112" t="s">
        <v>3704</v>
      </c>
      <c r="R532" s="112">
        <v>199.5</v>
      </c>
      <c r="S532" s="112">
        <v>5</v>
      </c>
      <c r="T532" s="112">
        <v>0</v>
      </c>
      <c r="U532" s="112">
        <v>49.699999999999996</v>
      </c>
    </row>
    <row r="533" spans="1:21">
      <c r="A533" s="20" t="str">
        <f t="shared" si="16"/>
        <v>202101</v>
      </c>
      <c r="B533" s="20" t="str">
        <f t="shared" si="17"/>
        <v>202103</v>
      </c>
      <c r="C533" s="112" t="s">
        <v>2569</v>
      </c>
      <c r="D533" s="113">
        <v>44207</v>
      </c>
      <c r="E533" s="113">
        <v>44211</v>
      </c>
      <c r="F533" s="112" t="s">
        <v>346</v>
      </c>
      <c r="G533" s="112" t="s">
        <v>1731</v>
      </c>
      <c r="H533" s="112" t="s">
        <v>1732</v>
      </c>
      <c r="I533" s="112" t="s">
        <v>336</v>
      </c>
      <c r="J533" s="112" t="s">
        <v>473</v>
      </c>
      <c r="K533" s="112" t="s">
        <v>371</v>
      </c>
      <c r="L533" s="112" t="s">
        <v>339</v>
      </c>
      <c r="M533" s="112" t="s">
        <v>340</v>
      </c>
      <c r="N533" s="112" t="s">
        <v>3705</v>
      </c>
      <c r="O533" s="112" t="s">
        <v>342</v>
      </c>
      <c r="P533" s="112" t="s">
        <v>354</v>
      </c>
      <c r="Q533" s="112" t="s">
        <v>3706</v>
      </c>
      <c r="R533" s="112">
        <v>40.599999999999994</v>
      </c>
      <c r="S533" s="112">
        <v>1</v>
      </c>
      <c r="T533" s="112">
        <v>0</v>
      </c>
      <c r="U533" s="112">
        <v>6.02</v>
      </c>
    </row>
    <row r="534" spans="1:21">
      <c r="A534" s="20" t="str">
        <f t="shared" si="16"/>
        <v>202105</v>
      </c>
      <c r="B534" s="20" t="str">
        <f t="shared" si="17"/>
        <v>202122</v>
      </c>
      <c r="C534" s="112" t="s">
        <v>3713</v>
      </c>
      <c r="D534" s="113">
        <v>44344</v>
      </c>
      <c r="E534" s="113">
        <v>44346</v>
      </c>
      <c r="F534" s="112" t="s">
        <v>402</v>
      </c>
      <c r="G534" s="112" t="s">
        <v>2053</v>
      </c>
      <c r="H534" s="112" t="s">
        <v>2054</v>
      </c>
      <c r="I534" s="112" t="s">
        <v>349</v>
      </c>
      <c r="J534" s="112" t="s">
        <v>868</v>
      </c>
      <c r="K534" s="112" t="s">
        <v>397</v>
      </c>
      <c r="L534" s="112" t="s">
        <v>339</v>
      </c>
      <c r="M534" s="112" t="s">
        <v>340</v>
      </c>
      <c r="N534" s="112" t="s">
        <v>1533</v>
      </c>
      <c r="O534" s="112" t="s">
        <v>377</v>
      </c>
      <c r="P534" s="112" t="s">
        <v>378</v>
      </c>
      <c r="Q534" s="112" t="s">
        <v>1534</v>
      </c>
      <c r="R534" s="112">
        <v>3077.2</v>
      </c>
      <c r="S534" s="112">
        <v>7</v>
      </c>
      <c r="T534" s="112">
        <v>0</v>
      </c>
      <c r="U534" s="112">
        <v>430.21999999999997</v>
      </c>
    </row>
    <row r="535" spans="1:21">
      <c r="A535" s="20" t="str">
        <f t="shared" si="16"/>
        <v>202105</v>
      </c>
      <c r="B535" s="20" t="str">
        <f t="shared" si="17"/>
        <v>202122</v>
      </c>
      <c r="C535" s="112" t="s">
        <v>3713</v>
      </c>
      <c r="D535" s="113">
        <v>44344</v>
      </c>
      <c r="E535" s="113">
        <v>44346</v>
      </c>
      <c r="F535" s="112" t="s">
        <v>402</v>
      </c>
      <c r="G535" s="112" t="s">
        <v>2053</v>
      </c>
      <c r="H535" s="112" t="s">
        <v>2054</v>
      </c>
      <c r="I535" s="112" t="s">
        <v>349</v>
      </c>
      <c r="J535" s="112" t="s">
        <v>868</v>
      </c>
      <c r="K535" s="112" t="s">
        <v>397</v>
      </c>
      <c r="L535" s="112" t="s">
        <v>339</v>
      </c>
      <c r="M535" s="112" t="s">
        <v>340</v>
      </c>
      <c r="N535" s="112" t="s">
        <v>1767</v>
      </c>
      <c r="O535" s="112" t="s">
        <v>377</v>
      </c>
      <c r="P535" s="112" t="s">
        <v>425</v>
      </c>
      <c r="Q535" s="112" t="s">
        <v>1768</v>
      </c>
      <c r="R535" s="112">
        <v>1727.88</v>
      </c>
      <c r="S535" s="112">
        <v>3</v>
      </c>
      <c r="T535" s="112">
        <v>0</v>
      </c>
      <c r="U535" s="112">
        <v>310.8</v>
      </c>
    </row>
    <row r="536" spans="1:21">
      <c r="A536" s="20" t="str">
        <f t="shared" si="16"/>
        <v>202105</v>
      </c>
      <c r="B536" s="20" t="str">
        <f t="shared" si="17"/>
        <v>202122</v>
      </c>
      <c r="C536" s="112" t="s">
        <v>3713</v>
      </c>
      <c r="D536" s="113">
        <v>44344</v>
      </c>
      <c r="E536" s="113">
        <v>44346</v>
      </c>
      <c r="F536" s="112" t="s">
        <v>402</v>
      </c>
      <c r="G536" s="112" t="s">
        <v>2053</v>
      </c>
      <c r="H536" s="112" t="s">
        <v>2054</v>
      </c>
      <c r="I536" s="112" t="s">
        <v>349</v>
      </c>
      <c r="J536" s="112" t="s">
        <v>868</v>
      </c>
      <c r="K536" s="112" t="s">
        <v>397</v>
      </c>
      <c r="L536" s="112" t="s">
        <v>339</v>
      </c>
      <c r="M536" s="112" t="s">
        <v>340</v>
      </c>
      <c r="N536" s="112" t="s">
        <v>3714</v>
      </c>
      <c r="O536" s="112" t="s">
        <v>372</v>
      </c>
      <c r="P536" s="112" t="s">
        <v>373</v>
      </c>
      <c r="Q536" s="112" t="s">
        <v>3715</v>
      </c>
      <c r="R536" s="112">
        <v>481.88</v>
      </c>
      <c r="S536" s="112">
        <v>2</v>
      </c>
      <c r="T536" s="112">
        <v>0</v>
      </c>
      <c r="U536" s="112">
        <v>4.7600000000000007</v>
      </c>
    </row>
    <row r="537" spans="1:21">
      <c r="A537" s="20" t="str">
        <f t="shared" si="16"/>
        <v>202104</v>
      </c>
      <c r="B537" s="20" t="str">
        <f t="shared" si="17"/>
        <v>202115</v>
      </c>
      <c r="C537" s="112" t="s">
        <v>2280</v>
      </c>
      <c r="D537" s="113">
        <v>44294</v>
      </c>
      <c r="E537" s="113">
        <v>44300</v>
      </c>
      <c r="F537" s="112" t="s">
        <v>346</v>
      </c>
      <c r="G537" s="112" t="s">
        <v>618</v>
      </c>
      <c r="H537" s="112" t="s">
        <v>619</v>
      </c>
      <c r="I537" s="112" t="s">
        <v>336</v>
      </c>
      <c r="J537" s="112" t="s">
        <v>3716</v>
      </c>
      <c r="K537" s="112" t="s">
        <v>391</v>
      </c>
      <c r="L537" s="112" t="s">
        <v>339</v>
      </c>
      <c r="M537" s="112" t="s">
        <v>392</v>
      </c>
      <c r="N537" s="112" t="s">
        <v>1863</v>
      </c>
      <c r="O537" s="112" t="s">
        <v>377</v>
      </c>
      <c r="P537" s="112" t="s">
        <v>431</v>
      </c>
      <c r="Q537" s="112" t="s">
        <v>1864</v>
      </c>
      <c r="R537" s="112">
        <v>720.30000000000007</v>
      </c>
      <c r="S537" s="112">
        <v>3</v>
      </c>
      <c r="T537" s="112">
        <v>0</v>
      </c>
      <c r="U537" s="112">
        <v>252</v>
      </c>
    </row>
    <row r="538" spans="1:21">
      <c r="A538" s="20" t="str">
        <f t="shared" si="16"/>
        <v>202104</v>
      </c>
      <c r="B538" s="20" t="str">
        <f t="shared" si="17"/>
        <v>202115</v>
      </c>
      <c r="C538" s="112" t="s">
        <v>2280</v>
      </c>
      <c r="D538" s="113">
        <v>44294</v>
      </c>
      <c r="E538" s="113">
        <v>44300</v>
      </c>
      <c r="F538" s="112" t="s">
        <v>346</v>
      </c>
      <c r="G538" s="112" t="s">
        <v>618</v>
      </c>
      <c r="H538" s="112" t="s">
        <v>619</v>
      </c>
      <c r="I538" s="112" t="s">
        <v>336</v>
      </c>
      <c r="J538" s="112" t="s">
        <v>3716</v>
      </c>
      <c r="K538" s="112" t="s">
        <v>391</v>
      </c>
      <c r="L538" s="112" t="s">
        <v>339</v>
      </c>
      <c r="M538" s="112" t="s">
        <v>392</v>
      </c>
      <c r="N538" s="112" t="s">
        <v>3717</v>
      </c>
      <c r="O538" s="112" t="s">
        <v>377</v>
      </c>
      <c r="P538" s="112" t="s">
        <v>425</v>
      </c>
      <c r="Q538" s="112" t="s">
        <v>3718</v>
      </c>
      <c r="R538" s="112">
        <v>576.37999999999988</v>
      </c>
      <c r="S538" s="112">
        <v>1</v>
      </c>
      <c r="T538" s="112">
        <v>0</v>
      </c>
      <c r="U538" s="112">
        <v>265.02</v>
      </c>
    </row>
    <row r="539" spans="1:21">
      <c r="A539" s="20" t="str">
        <f t="shared" si="16"/>
        <v>202104</v>
      </c>
      <c r="B539" s="20" t="str">
        <f t="shared" si="17"/>
        <v>202115</v>
      </c>
      <c r="C539" s="112" t="s">
        <v>3719</v>
      </c>
      <c r="D539" s="113">
        <v>44295</v>
      </c>
      <c r="E539" s="113">
        <v>44296</v>
      </c>
      <c r="F539" s="112" t="s">
        <v>402</v>
      </c>
      <c r="G539" s="112" t="s">
        <v>721</v>
      </c>
      <c r="H539" s="112" t="s">
        <v>722</v>
      </c>
      <c r="I539" s="112" t="s">
        <v>349</v>
      </c>
      <c r="J539" s="112" t="s">
        <v>1752</v>
      </c>
      <c r="K539" s="112" t="s">
        <v>736</v>
      </c>
      <c r="L539" s="112" t="s">
        <v>339</v>
      </c>
      <c r="M539" s="112" t="s">
        <v>352</v>
      </c>
      <c r="N539" s="112" t="s">
        <v>3344</v>
      </c>
      <c r="O539" s="112" t="s">
        <v>342</v>
      </c>
      <c r="P539" s="112" t="s">
        <v>369</v>
      </c>
      <c r="Q539" s="112" t="s">
        <v>3345</v>
      </c>
      <c r="R539" s="112">
        <v>1421.2800000000002</v>
      </c>
      <c r="S539" s="112">
        <v>4</v>
      </c>
      <c r="T539" s="112">
        <v>0</v>
      </c>
      <c r="U539" s="112">
        <v>312.48</v>
      </c>
    </row>
    <row r="540" spans="1:21">
      <c r="A540" s="20" t="str">
        <f t="shared" si="16"/>
        <v>202104</v>
      </c>
      <c r="B540" s="20" t="str">
        <f t="shared" si="17"/>
        <v>202115</v>
      </c>
      <c r="C540" s="112" t="s">
        <v>3719</v>
      </c>
      <c r="D540" s="113">
        <v>44295</v>
      </c>
      <c r="E540" s="113">
        <v>44296</v>
      </c>
      <c r="F540" s="112" t="s">
        <v>402</v>
      </c>
      <c r="G540" s="112" t="s">
        <v>721</v>
      </c>
      <c r="H540" s="112" t="s">
        <v>722</v>
      </c>
      <c r="I540" s="112" t="s">
        <v>349</v>
      </c>
      <c r="J540" s="112" t="s">
        <v>1752</v>
      </c>
      <c r="K540" s="112" t="s">
        <v>736</v>
      </c>
      <c r="L540" s="112" t="s">
        <v>339</v>
      </c>
      <c r="M540" s="112" t="s">
        <v>352</v>
      </c>
      <c r="N540" s="112" t="s">
        <v>3720</v>
      </c>
      <c r="O540" s="112" t="s">
        <v>342</v>
      </c>
      <c r="P540" s="112" t="s">
        <v>354</v>
      </c>
      <c r="Q540" s="112" t="s">
        <v>3721</v>
      </c>
      <c r="R540" s="112">
        <v>88.759999999999991</v>
      </c>
      <c r="S540" s="112">
        <v>2</v>
      </c>
      <c r="T540" s="112">
        <v>0</v>
      </c>
      <c r="U540" s="112">
        <v>36.120000000000005</v>
      </c>
    </row>
    <row r="541" spans="1:21">
      <c r="A541" s="20" t="str">
        <f t="shared" si="16"/>
        <v>202103</v>
      </c>
      <c r="B541" s="20" t="str">
        <f t="shared" si="17"/>
        <v>202111</v>
      </c>
      <c r="C541" s="112" t="s">
        <v>3421</v>
      </c>
      <c r="D541" s="113">
        <v>44264</v>
      </c>
      <c r="E541" s="113">
        <v>44264</v>
      </c>
      <c r="F541" s="112" t="s">
        <v>534</v>
      </c>
      <c r="G541" s="112" t="s">
        <v>1407</v>
      </c>
      <c r="H541" s="112" t="s">
        <v>1408</v>
      </c>
      <c r="I541" s="112" t="s">
        <v>336</v>
      </c>
      <c r="J541" s="112" t="s">
        <v>1575</v>
      </c>
      <c r="K541" s="112" t="s">
        <v>535</v>
      </c>
      <c r="L541" s="112" t="s">
        <v>339</v>
      </c>
      <c r="M541" s="112" t="s">
        <v>368</v>
      </c>
      <c r="N541" s="112" t="s">
        <v>2409</v>
      </c>
      <c r="O541" s="112" t="s">
        <v>342</v>
      </c>
      <c r="P541" s="112" t="s">
        <v>357</v>
      </c>
      <c r="Q541" s="112" t="s">
        <v>2410</v>
      </c>
      <c r="R541" s="112">
        <v>174.72</v>
      </c>
      <c r="S541" s="112">
        <v>3</v>
      </c>
      <c r="T541" s="112">
        <v>0</v>
      </c>
      <c r="U541" s="112">
        <v>78.539999999999992</v>
      </c>
    </row>
    <row r="542" spans="1:21">
      <c r="A542" s="20" t="str">
        <f t="shared" si="16"/>
        <v>202103</v>
      </c>
      <c r="B542" s="20" t="str">
        <f t="shared" si="17"/>
        <v>202111</v>
      </c>
      <c r="C542" s="112" t="s">
        <v>3421</v>
      </c>
      <c r="D542" s="113">
        <v>44264</v>
      </c>
      <c r="E542" s="113">
        <v>44264</v>
      </c>
      <c r="F542" s="112" t="s">
        <v>534</v>
      </c>
      <c r="G542" s="112" t="s">
        <v>1407</v>
      </c>
      <c r="H542" s="112" t="s">
        <v>1408</v>
      </c>
      <c r="I542" s="112" t="s">
        <v>336</v>
      </c>
      <c r="J542" s="112" t="s">
        <v>1575</v>
      </c>
      <c r="K542" s="112" t="s">
        <v>535</v>
      </c>
      <c r="L542" s="112" t="s">
        <v>339</v>
      </c>
      <c r="M542" s="112" t="s">
        <v>368</v>
      </c>
      <c r="N542" s="112" t="s">
        <v>3439</v>
      </c>
      <c r="O542" s="112" t="s">
        <v>342</v>
      </c>
      <c r="P542" s="112" t="s">
        <v>381</v>
      </c>
      <c r="Q542" s="112" t="s">
        <v>3440</v>
      </c>
      <c r="R542" s="112">
        <v>159.32000000000002</v>
      </c>
      <c r="S542" s="112">
        <v>2</v>
      </c>
      <c r="T542" s="112">
        <v>0</v>
      </c>
      <c r="U542" s="112">
        <v>26.88</v>
      </c>
    </row>
    <row r="543" spans="1:21">
      <c r="A543" s="20" t="str">
        <f t="shared" si="16"/>
        <v>202107</v>
      </c>
      <c r="B543" s="20" t="str">
        <f t="shared" si="17"/>
        <v>202129</v>
      </c>
      <c r="C543" s="112" t="s">
        <v>3722</v>
      </c>
      <c r="D543" s="113">
        <v>44388</v>
      </c>
      <c r="E543" s="113">
        <v>44393</v>
      </c>
      <c r="F543" s="112" t="s">
        <v>346</v>
      </c>
      <c r="G543" s="112" t="s">
        <v>3654</v>
      </c>
      <c r="H543" s="112" t="s">
        <v>3655</v>
      </c>
      <c r="I543" s="112" t="s">
        <v>349</v>
      </c>
      <c r="J543" s="112" t="s">
        <v>610</v>
      </c>
      <c r="K543" s="112" t="s">
        <v>610</v>
      </c>
      <c r="L543" s="112" t="s">
        <v>339</v>
      </c>
      <c r="M543" s="112" t="s">
        <v>439</v>
      </c>
      <c r="N543" s="112" t="s">
        <v>2006</v>
      </c>
      <c r="O543" s="112" t="s">
        <v>342</v>
      </c>
      <c r="P543" s="112" t="s">
        <v>440</v>
      </c>
      <c r="Q543" s="112" t="s">
        <v>2007</v>
      </c>
      <c r="R543" s="112">
        <v>2784.6</v>
      </c>
      <c r="S543" s="112">
        <v>3</v>
      </c>
      <c r="T543" s="112">
        <v>0</v>
      </c>
      <c r="U543" s="112">
        <v>640.08000000000004</v>
      </c>
    </row>
    <row r="544" spans="1:21">
      <c r="A544" s="20" t="str">
        <f t="shared" si="16"/>
        <v>202105</v>
      </c>
      <c r="B544" s="20" t="str">
        <f t="shared" si="17"/>
        <v>202122</v>
      </c>
      <c r="C544" s="112" t="s">
        <v>3723</v>
      </c>
      <c r="D544" s="113">
        <v>44342</v>
      </c>
      <c r="E544" s="113">
        <v>44348</v>
      </c>
      <c r="F544" s="112" t="s">
        <v>346</v>
      </c>
      <c r="G544" s="112" t="s">
        <v>3724</v>
      </c>
      <c r="H544" s="112" t="s">
        <v>3725</v>
      </c>
      <c r="I544" s="112" t="s">
        <v>349</v>
      </c>
      <c r="J544" s="112" t="s">
        <v>958</v>
      </c>
      <c r="K544" s="112" t="s">
        <v>363</v>
      </c>
      <c r="L544" s="112" t="s">
        <v>339</v>
      </c>
      <c r="M544" s="112" t="s">
        <v>340</v>
      </c>
      <c r="N544" s="112" t="s">
        <v>3726</v>
      </c>
      <c r="O544" s="112" t="s">
        <v>372</v>
      </c>
      <c r="P544" s="112" t="s">
        <v>373</v>
      </c>
      <c r="Q544" s="112" t="s">
        <v>3727</v>
      </c>
      <c r="R544" s="112">
        <v>4878.7200000000012</v>
      </c>
      <c r="S544" s="112">
        <v>10</v>
      </c>
      <c r="T544" s="112">
        <v>0.4</v>
      </c>
      <c r="U544" s="112">
        <v>243.31999999999925</v>
      </c>
    </row>
    <row r="545" spans="1:21">
      <c r="A545" s="20" t="str">
        <f t="shared" si="16"/>
        <v>202105</v>
      </c>
      <c r="B545" s="20" t="str">
        <f t="shared" si="17"/>
        <v>202122</v>
      </c>
      <c r="C545" s="112" t="s">
        <v>3723</v>
      </c>
      <c r="D545" s="113">
        <v>44342</v>
      </c>
      <c r="E545" s="113">
        <v>44348</v>
      </c>
      <c r="F545" s="112" t="s">
        <v>346</v>
      </c>
      <c r="G545" s="112" t="s">
        <v>3724</v>
      </c>
      <c r="H545" s="112" t="s">
        <v>3725</v>
      </c>
      <c r="I545" s="112" t="s">
        <v>349</v>
      </c>
      <c r="J545" s="112" t="s">
        <v>958</v>
      </c>
      <c r="K545" s="112" t="s">
        <v>363</v>
      </c>
      <c r="L545" s="112" t="s">
        <v>339</v>
      </c>
      <c r="M545" s="112" t="s">
        <v>340</v>
      </c>
      <c r="N545" s="112" t="s">
        <v>2313</v>
      </c>
      <c r="O545" s="112" t="s">
        <v>372</v>
      </c>
      <c r="P545" s="112" t="s">
        <v>400</v>
      </c>
      <c r="Q545" s="112" t="s">
        <v>2314</v>
      </c>
      <c r="R545" s="112">
        <v>753.73199999999997</v>
      </c>
      <c r="S545" s="112">
        <v>3</v>
      </c>
      <c r="T545" s="112">
        <v>0.4</v>
      </c>
      <c r="U545" s="112">
        <v>-50.567999999999984</v>
      </c>
    </row>
    <row r="546" spans="1:21">
      <c r="A546" s="20" t="str">
        <f t="shared" si="16"/>
        <v>202105</v>
      </c>
      <c r="B546" s="20" t="str">
        <f t="shared" si="17"/>
        <v>202122</v>
      </c>
      <c r="C546" s="112" t="s">
        <v>3723</v>
      </c>
      <c r="D546" s="113">
        <v>44342</v>
      </c>
      <c r="E546" s="113">
        <v>44348</v>
      </c>
      <c r="F546" s="112" t="s">
        <v>346</v>
      </c>
      <c r="G546" s="112" t="s">
        <v>3724</v>
      </c>
      <c r="H546" s="112" t="s">
        <v>3725</v>
      </c>
      <c r="I546" s="112" t="s">
        <v>349</v>
      </c>
      <c r="J546" s="112" t="s">
        <v>958</v>
      </c>
      <c r="K546" s="112" t="s">
        <v>363</v>
      </c>
      <c r="L546" s="112" t="s">
        <v>339</v>
      </c>
      <c r="M546" s="112" t="s">
        <v>340</v>
      </c>
      <c r="N546" s="112" t="s">
        <v>2572</v>
      </c>
      <c r="O546" s="112" t="s">
        <v>342</v>
      </c>
      <c r="P546" s="112" t="s">
        <v>380</v>
      </c>
      <c r="Q546" s="112" t="s">
        <v>2573</v>
      </c>
      <c r="R546" s="112">
        <v>129.5</v>
      </c>
      <c r="S546" s="112">
        <v>1</v>
      </c>
      <c r="T546" s="112">
        <v>0</v>
      </c>
      <c r="U546" s="112">
        <v>5.18</v>
      </c>
    </row>
    <row r="547" spans="1:21">
      <c r="A547" s="20" t="str">
        <f t="shared" si="16"/>
        <v>202105</v>
      </c>
      <c r="B547" s="20" t="str">
        <f t="shared" si="17"/>
        <v>202122</v>
      </c>
      <c r="C547" s="112" t="s">
        <v>3723</v>
      </c>
      <c r="D547" s="113">
        <v>44342</v>
      </c>
      <c r="E547" s="113">
        <v>44348</v>
      </c>
      <c r="F547" s="112" t="s">
        <v>346</v>
      </c>
      <c r="G547" s="112" t="s">
        <v>3724</v>
      </c>
      <c r="H547" s="112" t="s">
        <v>3725</v>
      </c>
      <c r="I547" s="112" t="s">
        <v>349</v>
      </c>
      <c r="J547" s="112" t="s">
        <v>958</v>
      </c>
      <c r="K547" s="112" t="s">
        <v>363</v>
      </c>
      <c r="L547" s="112" t="s">
        <v>339</v>
      </c>
      <c r="M547" s="112" t="s">
        <v>340</v>
      </c>
      <c r="N547" s="112" t="s">
        <v>1606</v>
      </c>
      <c r="O547" s="112" t="s">
        <v>372</v>
      </c>
      <c r="P547" s="112" t="s">
        <v>400</v>
      </c>
      <c r="Q547" s="112" t="s">
        <v>1607</v>
      </c>
      <c r="R547" s="112">
        <v>614.87999999999988</v>
      </c>
      <c r="S547" s="112">
        <v>3</v>
      </c>
      <c r="T547" s="112">
        <v>0.4</v>
      </c>
      <c r="U547" s="112">
        <v>-307.43999999999994</v>
      </c>
    </row>
    <row r="548" spans="1:21">
      <c r="A548" s="20" t="str">
        <f t="shared" si="16"/>
        <v>202105</v>
      </c>
      <c r="B548" s="20" t="str">
        <f t="shared" si="17"/>
        <v>202122</v>
      </c>
      <c r="C548" s="112" t="s">
        <v>3723</v>
      </c>
      <c r="D548" s="113">
        <v>44342</v>
      </c>
      <c r="E548" s="113">
        <v>44348</v>
      </c>
      <c r="F548" s="112" t="s">
        <v>346</v>
      </c>
      <c r="G548" s="112" t="s">
        <v>3724</v>
      </c>
      <c r="H548" s="112" t="s">
        <v>3725</v>
      </c>
      <c r="I548" s="112" t="s">
        <v>349</v>
      </c>
      <c r="J548" s="112" t="s">
        <v>958</v>
      </c>
      <c r="K548" s="112" t="s">
        <v>363</v>
      </c>
      <c r="L548" s="112" t="s">
        <v>339</v>
      </c>
      <c r="M548" s="112" t="s">
        <v>340</v>
      </c>
      <c r="N548" s="112" t="s">
        <v>2940</v>
      </c>
      <c r="O548" s="112" t="s">
        <v>342</v>
      </c>
      <c r="P548" s="112" t="s">
        <v>369</v>
      </c>
      <c r="Q548" s="112" t="s">
        <v>2941</v>
      </c>
      <c r="R548" s="112">
        <v>1392.384</v>
      </c>
      <c r="S548" s="112">
        <v>7</v>
      </c>
      <c r="T548" s="112">
        <v>0.4</v>
      </c>
      <c r="U548" s="112">
        <v>-441.1960000000002</v>
      </c>
    </row>
    <row r="549" spans="1:21">
      <c r="A549" s="20" t="str">
        <f t="shared" si="16"/>
        <v>202106</v>
      </c>
      <c r="B549" s="20" t="str">
        <f t="shared" si="17"/>
        <v>202123</v>
      </c>
      <c r="C549" s="112" t="s">
        <v>948</v>
      </c>
      <c r="D549" s="113">
        <v>44351</v>
      </c>
      <c r="E549" s="113">
        <v>44355</v>
      </c>
      <c r="F549" s="112" t="s">
        <v>346</v>
      </c>
      <c r="G549" s="112" t="s">
        <v>3070</v>
      </c>
      <c r="H549" s="112" t="s">
        <v>3071</v>
      </c>
      <c r="I549" s="112" t="s">
        <v>349</v>
      </c>
      <c r="J549" s="112" t="s">
        <v>1409</v>
      </c>
      <c r="K549" s="112" t="s">
        <v>460</v>
      </c>
      <c r="L549" s="112" t="s">
        <v>339</v>
      </c>
      <c r="M549" s="112" t="s">
        <v>340</v>
      </c>
      <c r="N549" s="112" t="s">
        <v>2126</v>
      </c>
      <c r="O549" s="112" t="s">
        <v>342</v>
      </c>
      <c r="P549" s="112" t="s">
        <v>343</v>
      </c>
      <c r="Q549" s="112" t="s">
        <v>2127</v>
      </c>
      <c r="R549" s="112">
        <v>196</v>
      </c>
      <c r="S549" s="112">
        <v>4</v>
      </c>
      <c r="T549" s="112">
        <v>0</v>
      </c>
      <c r="U549" s="112">
        <v>56.56</v>
      </c>
    </row>
    <row r="550" spans="1:21">
      <c r="A550" s="20" t="str">
        <f t="shared" si="16"/>
        <v>202105</v>
      </c>
      <c r="B550" s="20" t="str">
        <f t="shared" si="17"/>
        <v>202122</v>
      </c>
      <c r="C550" s="112" t="s">
        <v>694</v>
      </c>
      <c r="D550" s="113">
        <v>44345</v>
      </c>
      <c r="E550" s="113">
        <v>44350</v>
      </c>
      <c r="F550" s="112" t="s">
        <v>346</v>
      </c>
      <c r="G550" s="112" t="s">
        <v>3694</v>
      </c>
      <c r="H550" s="112" t="s">
        <v>3695</v>
      </c>
      <c r="I550" s="112" t="s">
        <v>336</v>
      </c>
      <c r="J550" s="112" t="s">
        <v>3326</v>
      </c>
      <c r="K550" s="112" t="s">
        <v>510</v>
      </c>
      <c r="L550" s="112" t="s">
        <v>339</v>
      </c>
      <c r="M550" s="112" t="s">
        <v>368</v>
      </c>
      <c r="N550" s="112" t="s">
        <v>3195</v>
      </c>
      <c r="O550" s="112" t="s">
        <v>342</v>
      </c>
      <c r="P550" s="112" t="s">
        <v>357</v>
      </c>
      <c r="Q550" s="112" t="s">
        <v>3286</v>
      </c>
      <c r="R550" s="112">
        <v>58.967999999999996</v>
      </c>
      <c r="S550" s="112">
        <v>3</v>
      </c>
      <c r="T550" s="112">
        <v>0.4</v>
      </c>
      <c r="U550" s="112">
        <v>-37.631999999999998</v>
      </c>
    </row>
    <row r="551" spans="1:21">
      <c r="A551" s="20" t="str">
        <f t="shared" si="16"/>
        <v>202105</v>
      </c>
      <c r="B551" s="20" t="str">
        <f t="shared" si="17"/>
        <v>202122</v>
      </c>
      <c r="C551" s="112" t="s">
        <v>694</v>
      </c>
      <c r="D551" s="113">
        <v>44345</v>
      </c>
      <c r="E551" s="113">
        <v>44350</v>
      </c>
      <c r="F551" s="112" t="s">
        <v>346</v>
      </c>
      <c r="G551" s="112" t="s">
        <v>3694</v>
      </c>
      <c r="H551" s="112" t="s">
        <v>3695</v>
      </c>
      <c r="I551" s="112" t="s">
        <v>336</v>
      </c>
      <c r="J551" s="112" t="s">
        <v>3326</v>
      </c>
      <c r="K551" s="112" t="s">
        <v>510</v>
      </c>
      <c r="L551" s="112" t="s">
        <v>339</v>
      </c>
      <c r="M551" s="112" t="s">
        <v>368</v>
      </c>
      <c r="N551" s="112" t="s">
        <v>2415</v>
      </c>
      <c r="O551" s="112" t="s">
        <v>377</v>
      </c>
      <c r="P551" s="112" t="s">
        <v>378</v>
      </c>
      <c r="Q551" s="112" t="s">
        <v>2416</v>
      </c>
      <c r="R551" s="112">
        <v>1124.9279999999999</v>
      </c>
      <c r="S551" s="112">
        <v>3</v>
      </c>
      <c r="T551" s="112">
        <v>0.4</v>
      </c>
      <c r="U551" s="112">
        <v>-581.53200000000015</v>
      </c>
    </row>
    <row r="552" spans="1:21">
      <c r="A552" s="20" t="str">
        <f t="shared" si="16"/>
        <v>202104</v>
      </c>
      <c r="B552" s="20" t="str">
        <f t="shared" si="17"/>
        <v>202115</v>
      </c>
      <c r="C552" s="112" t="s">
        <v>3728</v>
      </c>
      <c r="D552" s="113">
        <v>44292</v>
      </c>
      <c r="E552" s="113">
        <v>44296</v>
      </c>
      <c r="F552" s="112" t="s">
        <v>346</v>
      </c>
      <c r="G552" s="112" t="s">
        <v>1959</v>
      </c>
      <c r="H552" s="112" t="s">
        <v>1960</v>
      </c>
      <c r="I552" s="112" t="s">
        <v>349</v>
      </c>
      <c r="J552" s="112" t="s">
        <v>2797</v>
      </c>
      <c r="K552" s="112" t="s">
        <v>501</v>
      </c>
      <c r="L552" s="112" t="s">
        <v>339</v>
      </c>
      <c r="M552" s="112" t="s">
        <v>392</v>
      </c>
      <c r="N552" s="112" t="s">
        <v>2471</v>
      </c>
      <c r="O552" s="112" t="s">
        <v>372</v>
      </c>
      <c r="P552" s="112" t="s">
        <v>373</v>
      </c>
      <c r="Q552" s="112" t="s">
        <v>2472</v>
      </c>
      <c r="R552" s="112">
        <v>376.488</v>
      </c>
      <c r="S552" s="112">
        <v>3</v>
      </c>
      <c r="T552" s="112">
        <v>0.4</v>
      </c>
      <c r="U552" s="112">
        <v>-25.451999999999998</v>
      </c>
    </row>
    <row r="553" spans="1:21">
      <c r="A553" s="20" t="str">
        <f t="shared" si="16"/>
        <v>202103</v>
      </c>
      <c r="B553" s="20" t="str">
        <f t="shared" si="17"/>
        <v>202111</v>
      </c>
      <c r="C553" s="112" t="s">
        <v>3287</v>
      </c>
      <c r="D553" s="113">
        <v>44264</v>
      </c>
      <c r="E553" s="113">
        <v>44266</v>
      </c>
      <c r="F553" s="112" t="s">
        <v>402</v>
      </c>
      <c r="G553" s="112" t="s">
        <v>2731</v>
      </c>
      <c r="H553" s="112" t="s">
        <v>2732</v>
      </c>
      <c r="I553" s="112" t="s">
        <v>349</v>
      </c>
      <c r="J553" s="112" t="s">
        <v>1888</v>
      </c>
      <c r="K553" s="112" t="s">
        <v>607</v>
      </c>
      <c r="L553" s="112" t="s">
        <v>339</v>
      </c>
      <c r="M553" s="112" t="s">
        <v>368</v>
      </c>
      <c r="N553" s="112" t="s">
        <v>3316</v>
      </c>
      <c r="O553" s="112" t="s">
        <v>342</v>
      </c>
      <c r="P553" s="112" t="s">
        <v>380</v>
      </c>
      <c r="Q553" s="112" t="s">
        <v>3317</v>
      </c>
      <c r="R553" s="112">
        <v>237.72000000000003</v>
      </c>
      <c r="S553" s="112">
        <v>3</v>
      </c>
      <c r="T553" s="112">
        <v>0</v>
      </c>
      <c r="U553" s="112">
        <v>11.760000000000002</v>
      </c>
    </row>
    <row r="554" spans="1:21">
      <c r="A554" s="20" t="str">
        <f t="shared" si="16"/>
        <v>202103</v>
      </c>
      <c r="B554" s="20" t="str">
        <f t="shared" si="17"/>
        <v>202111</v>
      </c>
      <c r="C554" s="112" t="s">
        <v>3287</v>
      </c>
      <c r="D554" s="113">
        <v>44264</v>
      </c>
      <c r="E554" s="113">
        <v>44266</v>
      </c>
      <c r="F554" s="112" t="s">
        <v>402</v>
      </c>
      <c r="G554" s="112" t="s">
        <v>2731</v>
      </c>
      <c r="H554" s="112" t="s">
        <v>2732</v>
      </c>
      <c r="I554" s="112" t="s">
        <v>349</v>
      </c>
      <c r="J554" s="112" t="s">
        <v>1888</v>
      </c>
      <c r="K554" s="112" t="s">
        <v>607</v>
      </c>
      <c r="L554" s="112" t="s">
        <v>339</v>
      </c>
      <c r="M554" s="112" t="s">
        <v>368</v>
      </c>
      <c r="N554" s="112" t="s">
        <v>2987</v>
      </c>
      <c r="O554" s="112" t="s">
        <v>372</v>
      </c>
      <c r="P554" s="112" t="s">
        <v>400</v>
      </c>
      <c r="Q554" s="112" t="s">
        <v>2988</v>
      </c>
      <c r="R554" s="112">
        <v>1390.48</v>
      </c>
      <c r="S554" s="112">
        <v>4</v>
      </c>
      <c r="T554" s="112">
        <v>0</v>
      </c>
      <c r="U554" s="112">
        <v>444.64000000000004</v>
      </c>
    </row>
    <row r="555" spans="1:21">
      <c r="A555" s="20" t="str">
        <f t="shared" si="16"/>
        <v>202103</v>
      </c>
      <c r="B555" s="20" t="str">
        <f t="shared" si="17"/>
        <v>202111</v>
      </c>
      <c r="C555" s="112" t="s">
        <v>3287</v>
      </c>
      <c r="D555" s="113">
        <v>44264</v>
      </c>
      <c r="E555" s="113">
        <v>44266</v>
      </c>
      <c r="F555" s="112" t="s">
        <v>402</v>
      </c>
      <c r="G555" s="112" t="s">
        <v>2731</v>
      </c>
      <c r="H555" s="112" t="s">
        <v>2732</v>
      </c>
      <c r="I555" s="112" t="s">
        <v>349</v>
      </c>
      <c r="J555" s="112" t="s">
        <v>1888</v>
      </c>
      <c r="K555" s="112" t="s">
        <v>607</v>
      </c>
      <c r="L555" s="112" t="s">
        <v>339</v>
      </c>
      <c r="M555" s="112" t="s">
        <v>368</v>
      </c>
      <c r="N555" s="112" t="s">
        <v>3335</v>
      </c>
      <c r="O555" s="112" t="s">
        <v>342</v>
      </c>
      <c r="P555" s="112" t="s">
        <v>440</v>
      </c>
      <c r="Q555" s="112" t="s">
        <v>3336</v>
      </c>
      <c r="R555" s="112">
        <v>752.22</v>
      </c>
      <c r="S555" s="112">
        <v>3</v>
      </c>
      <c r="T555" s="112">
        <v>0</v>
      </c>
      <c r="U555" s="112">
        <v>300.72000000000003</v>
      </c>
    </row>
    <row r="556" spans="1:21">
      <c r="A556" s="20" t="str">
        <f t="shared" si="16"/>
        <v>202103</v>
      </c>
      <c r="B556" s="20" t="str">
        <f t="shared" si="17"/>
        <v>202111</v>
      </c>
      <c r="C556" s="112" t="s">
        <v>3287</v>
      </c>
      <c r="D556" s="113">
        <v>44264</v>
      </c>
      <c r="E556" s="113">
        <v>44266</v>
      </c>
      <c r="F556" s="112" t="s">
        <v>402</v>
      </c>
      <c r="G556" s="112" t="s">
        <v>2731</v>
      </c>
      <c r="H556" s="112" t="s">
        <v>2732</v>
      </c>
      <c r="I556" s="112" t="s">
        <v>349</v>
      </c>
      <c r="J556" s="112" t="s">
        <v>1888</v>
      </c>
      <c r="K556" s="112" t="s">
        <v>607</v>
      </c>
      <c r="L556" s="112" t="s">
        <v>339</v>
      </c>
      <c r="M556" s="112" t="s">
        <v>368</v>
      </c>
      <c r="N556" s="112" t="s">
        <v>2620</v>
      </c>
      <c r="O556" s="112" t="s">
        <v>342</v>
      </c>
      <c r="P556" s="112" t="s">
        <v>455</v>
      </c>
      <c r="Q556" s="112" t="s">
        <v>2621</v>
      </c>
      <c r="R556" s="112">
        <v>147.61599999999999</v>
      </c>
      <c r="S556" s="112">
        <v>2</v>
      </c>
      <c r="T556" s="112">
        <v>0.2</v>
      </c>
      <c r="U556" s="112">
        <v>3.4160000000000039</v>
      </c>
    </row>
    <row r="557" spans="1:21">
      <c r="A557" s="20" t="str">
        <f t="shared" si="16"/>
        <v>202103</v>
      </c>
      <c r="B557" s="20" t="str">
        <f t="shared" si="17"/>
        <v>202111</v>
      </c>
      <c r="C557" s="112" t="s">
        <v>3287</v>
      </c>
      <c r="D557" s="113">
        <v>44264</v>
      </c>
      <c r="E557" s="113">
        <v>44266</v>
      </c>
      <c r="F557" s="112" t="s">
        <v>402</v>
      </c>
      <c r="G557" s="112" t="s">
        <v>2731</v>
      </c>
      <c r="H557" s="112" t="s">
        <v>2732</v>
      </c>
      <c r="I557" s="112" t="s">
        <v>349</v>
      </c>
      <c r="J557" s="112" t="s">
        <v>1888</v>
      </c>
      <c r="K557" s="112" t="s">
        <v>607</v>
      </c>
      <c r="L557" s="112" t="s">
        <v>339</v>
      </c>
      <c r="M557" s="112" t="s">
        <v>368</v>
      </c>
      <c r="N557" s="112" t="s">
        <v>3731</v>
      </c>
      <c r="O557" s="112" t="s">
        <v>342</v>
      </c>
      <c r="P557" s="112" t="s">
        <v>381</v>
      </c>
      <c r="Q557" s="112" t="s">
        <v>3406</v>
      </c>
      <c r="R557" s="112">
        <v>180.6</v>
      </c>
      <c r="S557" s="112">
        <v>2</v>
      </c>
      <c r="T557" s="112">
        <v>0</v>
      </c>
      <c r="U557" s="112">
        <v>8.9600000000000009</v>
      </c>
    </row>
    <row r="558" spans="1:21">
      <c r="A558" s="20" t="str">
        <f t="shared" si="16"/>
        <v>202103</v>
      </c>
      <c r="B558" s="20" t="str">
        <f t="shared" si="17"/>
        <v>202111</v>
      </c>
      <c r="C558" s="112" t="s">
        <v>3287</v>
      </c>
      <c r="D558" s="113">
        <v>44264</v>
      </c>
      <c r="E558" s="113">
        <v>44266</v>
      </c>
      <c r="F558" s="112" t="s">
        <v>402</v>
      </c>
      <c r="G558" s="112" t="s">
        <v>2731</v>
      </c>
      <c r="H558" s="112" t="s">
        <v>2732</v>
      </c>
      <c r="I558" s="112" t="s">
        <v>349</v>
      </c>
      <c r="J558" s="112" t="s">
        <v>1888</v>
      </c>
      <c r="K558" s="112" t="s">
        <v>607</v>
      </c>
      <c r="L558" s="112" t="s">
        <v>339</v>
      </c>
      <c r="M558" s="112" t="s">
        <v>368</v>
      </c>
      <c r="N558" s="112" t="s">
        <v>1215</v>
      </c>
      <c r="O558" s="112" t="s">
        <v>342</v>
      </c>
      <c r="P558" s="112" t="s">
        <v>357</v>
      </c>
      <c r="Q558" s="112" t="s">
        <v>1216</v>
      </c>
      <c r="R558" s="112">
        <v>377.29999999999995</v>
      </c>
      <c r="S558" s="112">
        <v>7</v>
      </c>
      <c r="T558" s="112">
        <v>0</v>
      </c>
      <c r="U558" s="112">
        <v>67.62</v>
      </c>
    </row>
    <row r="559" spans="1:21">
      <c r="A559" s="20" t="str">
        <f t="shared" si="16"/>
        <v>202103</v>
      </c>
      <c r="B559" s="20" t="str">
        <f t="shared" si="17"/>
        <v>202111</v>
      </c>
      <c r="C559" s="112" t="s">
        <v>3287</v>
      </c>
      <c r="D559" s="113">
        <v>44264</v>
      </c>
      <c r="E559" s="113">
        <v>44266</v>
      </c>
      <c r="F559" s="112" t="s">
        <v>402</v>
      </c>
      <c r="G559" s="112" t="s">
        <v>2731</v>
      </c>
      <c r="H559" s="112" t="s">
        <v>2732</v>
      </c>
      <c r="I559" s="112" t="s">
        <v>349</v>
      </c>
      <c r="J559" s="112" t="s">
        <v>1888</v>
      </c>
      <c r="K559" s="112" t="s">
        <v>607</v>
      </c>
      <c r="L559" s="112" t="s">
        <v>339</v>
      </c>
      <c r="M559" s="112" t="s">
        <v>368</v>
      </c>
      <c r="N559" s="112" t="s">
        <v>3732</v>
      </c>
      <c r="O559" s="112" t="s">
        <v>372</v>
      </c>
      <c r="P559" s="112" t="s">
        <v>394</v>
      </c>
      <c r="Q559" s="112" t="s">
        <v>3733</v>
      </c>
      <c r="R559" s="112">
        <v>1783.32</v>
      </c>
      <c r="S559" s="112">
        <v>2</v>
      </c>
      <c r="T559" s="112">
        <v>0</v>
      </c>
      <c r="U559" s="112">
        <v>178.08</v>
      </c>
    </row>
    <row r="560" spans="1:21">
      <c r="A560" s="20" t="str">
        <f t="shared" si="16"/>
        <v>202103</v>
      </c>
      <c r="B560" s="20" t="str">
        <f t="shared" si="17"/>
        <v>202111</v>
      </c>
      <c r="C560" s="112" t="s">
        <v>3287</v>
      </c>
      <c r="D560" s="113">
        <v>44264</v>
      </c>
      <c r="E560" s="113">
        <v>44266</v>
      </c>
      <c r="F560" s="112" t="s">
        <v>402</v>
      </c>
      <c r="G560" s="112" t="s">
        <v>2731</v>
      </c>
      <c r="H560" s="112" t="s">
        <v>2732</v>
      </c>
      <c r="I560" s="112" t="s">
        <v>349</v>
      </c>
      <c r="J560" s="112" t="s">
        <v>1888</v>
      </c>
      <c r="K560" s="112" t="s">
        <v>607</v>
      </c>
      <c r="L560" s="112" t="s">
        <v>339</v>
      </c>
      <c r="M560" s="112" t="s">
        <v>368</v>
      </c>
      <c r="N560" s="112" t="s">
        <v>651</v>
      </c>
      <c r="O560" s="112" t="s">
        <v>342</v>
      </c>
      <c r="P560" s="112" t="s">
        <v>343</v>
      </c>
      <c r="Q560" s="112" t="s">
        <v>652</v>
      </c>
      <c r="R560" s="112">
        <v>340.75999999999993</v>
      </c>
      <c r="S560" s="112">
        <v>2</v>
      </c>
      <c r="T560" s="112">
        <v>0</v>
      </c>
      <c r="U560" s="112">
        <v>88.48</v>
      </c>
    </row>
    <row r="561" spans="1:21">
      <c r="A561" s="20" t="str">
        <f t="shared" si="16"/>
        <v>202103</v>
      </c>
      <c r="B561" s="20" t="str">
        <f t="shared" si="17"/>
        <v>202111</v>
      </c>
      <c r="C561" s="112" t="s">
        <v>3287</v>
      </c>
      <c r="D561" s="113">
        <v>44264</v>
      </c>
      <c r="E561" s="113">
        <v>44266</v>
      </c>
      <c r="F561" s="112" t="s">
        <v>402</v>
      </c>
      <c r="G561" s="112" t="s">
        <v>2731</v>
      </c>
      <c r="H561" s="112" t="s">
        <v>2732</v>
      </c>
      <c r="I561" s="112" t="s">
        <v>349</v>
      </c>
      <c r="J561" s="112" t="s">
        <v>1888</v>
      </c>
      <c r="K561" s="112" t="s">
        <v>607</v>
      </c>
      <c r="L561" s="112" t="s">
        <v>339</v>
      </c>
      <c r="M561" s="112" t="s">
        <v>368</v>
      </c>
      <c r="N561" s="112" t="s">
        <v>2908</v>
      </c>
      <c r="O561" s="112" t="s">
        <v>372</v>
      </c>
      <c r="P561" s="112" t="s">
        <v>398</v>
      </c>
      <c r="Q561" s="112" t="s">
        <v>2909</v>
      </c>
      <c r="R561" s="112">
        <v>1695.4</v>
      </c>
      <c r="S561" s="112">
        <v>5</v>
      </c>
      <c r="T561" s="112">
        <v>0</v>
      </c>
      <c r="U561" s="112">
        <v>372.40000000000003</v>
      </c>
    </row>
    <row r="562" spans="1:21">
      <c r="A562" s="20" t="str">
        <f t="shared" si="16"/>
        <v>202103</v>
      </c>
      <c r="B562" s="20" t="str">
        <f t="shared" si="17"/>
        <v>202114</v>
      </c>
      <c r="C562" s="112" t="s">
        <v>3740</v>
      </c>
      <c r="D562" s="113">
        <v>44283</v>
      </c>
      <c r="E562" s="113">
        <v>44286</v>
      </c>
      <c r="F562" s="112" t="s">
        <v>402</v>
      </c>
      <c r="G562" s="112" t="s">
        <v>1602</v>
      </c>
      <c r="H562" s="112" t="s">
        <v>1603</v>
      </c>
      <c r="I562" s="112" t="s">
        <v>336</v>
      </c>
      <c r="J562" s="112" t="s">
        <v>750</v>
      </c>
      <c r="K562" s="112" t="s">
        <v>501</v>
      </c>
      <c r="L562" s="112" t="s">
        <v>339</v>
      </c>
      <c r="M562" s="112" t="s">
        <v>392</v>
      </c>
      <c r="N562" s="112" t="s">
        <v>3040</v>
      </c>
      <c r="O562" s="112" t="s">
        <v>342</v>
      </c>
      <c r="P562" s="112" t="s">
        <v>381</v>
      </c>
      <c r="Q562" s="112" t="s">
        <v>3041</v>
      </c>
      <c r="R562" s="112">
        <v>145.82399999999998</v>
      </c>
      <c r="S562" s="112">
        <v>4</v>
      </c>
      <c r="T562" s="112">
        <v>0.4</v>
      </c>
      <c r="U562" s="112">
        <v>-29.456000000000017</v>
      </c>
    </row>
    <row r="563" spans="1:21">
      <c r="A563" s="20" t="str">
        <f t="shared" si="16"/>
        <v>202103</v>
      </c>
      <c r="B563" s="20" t="str">
        <f t="shared" si="17"/>
        <v>202114</v>
      </c>
      <c r="C563" s="112" t="s">
        <v>3740</v>
      </c>
      <c r="D563" s="113">
        <v>44283</v>
      </c>
      <c r="E563" s="113">
        <v>44286</v>
      </c>
      <c r="F563" s="112" t="s">
        <v>402</v>
      </c>
      <c r="G563" s="112" t="s">
        <v>1602</v>
      </c>
      <c r="H563" s="112" t="s">
        <v>1603</v>
      </c>
      <c r="I563" s="112" t="s">
        <v>336</v>
      </c>
      <c r="J563" s="112" t="s">
        <v>750</v>
      </c>
      <c r="K563" s="112" t="s">
        <v>501</v>
      </c>
      <c r="L563" s="112" t="s">
        <v>339</v>
      </c>
      <c r="M563" s="112" t="s">
        <v>392</v>
      </c>
      <c r="N563" s="112" t="s">
        <v>3407</v>
      </c>
      <c r="O563" s="112" t="s">
        <v>342</v>
      </c>
      <c r="P563" s="112" t="s">
        <v>357</v>
      </c>
      <c r="Q563" s="112" t="s">
        <v>3408</v>
      </c>
      <c r="R563" s="112">
        <v>161.28</v>
      </c>
      <c r="S563" s="112">
        <v>2</v>
      </c>
      <c r="T563" s="112">
        <v>0.4</v>
      </c>
      <c r="U563" s="112">
        <v>-83.440000000000012</v>
      </c>
    </row>
    <row r="564" spans="1:21">
      <c r="A564" s="20" t="str">
        <f t="shared" si="16"/>
        <v>202103</v>
      </c>
      <c r="B564" s="20" t="str">
        <f t="shared" si="17"/>
        <v>202114</v>
      </c>
      <c r="C564" s="112" t="s">
        <v>3740</v>
      </c>
      <c r="D564" s="113">
        <v>44283</v>
      </c>
      <c r="E564" s="113">
        <v>44286</v>
      </c>
      <c r="F564" s="112" t="s">
        <v>402</v>
      </c>
      <c r="G564" s="112" t="s">
        <v>1602</v>
      </c>
      <c r="H564" s="112" t="s">
        <v>1603</v>
      </c>
      <c r="I564" s="112" t="s">
        <v>336</v>
      </c>
      <c r="J564" s="112" t="s">
        <v>750</v>
      </c>
      <c r="K564" s="112" t="s">
        <v>501</v>
      </c>
      <c r="L564" s="112" t="s">
        <v>339</v>
      </c>
      <c r="M564" s="112" t="s">
        <v>392</v>
      </c>
      <c r="N564" s="112" t="s">
        <v>1155</v>
      </c>
      <c r="O564" s="112" t="s">
        <v>342</v>
      </c>
      <c r="P564" s="112" t="s">
        <v>357</v>
      </c>
      <c r="Q564" s="112" t="s">
        <v>1156</v>
      </c>
      <c r="R564" s="112">
        <v>495.43200000000002</v>
      </c>
      <c r="S564" s="112">
        <v>6</v>
      </c>
      <c r="T564" s="112">
        <v>0.4</v>
      </c>
      <c r="U564" s="112">
        <v>49.391999999999939</v>
      </c>
    </row>
    <row r="565" spans="1:21">
      <c r="A565" s="20" t="str">
        <f t="shared" si="16"/>
        <v>202103</v>
      </c>
      <c r="B565" s="20" t="str">
        <f t="shared" si="17"/>
        <v>202114</v>
      </c>
      <c r="C565" s="112" t="s">
        <v>3740</v>
      </c>
      <c r="D565" s="113">
        <v>44283</v>
      </c>
      <c r="E565" s="113">
        <v>44286</v>
      </c>
      <c r="F565" s="112" t="s">
        <v>402</v>
      </c>
      <c r="G565" s="112" t="s">
        <v>1602</v>
      </c>
      <c r="H565" s="112" t="s">
        <v>1603</v>
      </c>
      <c r="I565" s="112" t="s">
        <v>336</v>
      </c>
      <c r="J565" s="112" t="s">
        <v>750</v>
      </c>
      <c r="K565" s="112" t="s">
        <v>501</v>
      </c>
      <c r="L565" s="112" t="s">
        <v>339</v>
      </c>
      <c r="M565" s="112" t="s">
        <v>392</v>
      </c>
      <c r="N565" s="112" t="s">
        <v>932</v>
      </c>
      <c r="O565" s="112" t="s">
        <v>342</v>
      </c>
      <c r="P565" s="112" t="s">
        <v>357</v>
      </c>
      <c r="Q565" s="112" t="s">
        <v>933</v>
      </c>
      <c r="R565" s="112">
        <v>253.00799999999998</v>
      </c>
      <c r="S565" s="112">
        <v>3</v>
      </c>
      <c r="T565" s="112">
        <v>0.4</v>
      </c>
      <c r="U565" s="112">
        <v>-156.07200000000003</v>
      </c>
    </row>
    <row r="566" spans="1:21">
      <c r="A566" s="20" t="str">
        <f t="shared" si="16"/>
        <v>202106</v>
      </c>
      <c r="B566" s="20" t="str">
        <f t="shared" si="17"/>
        <v>202125</v>
      </c>
      <c r="C566" s="112" t="s">
        <v>3746</v>
      </c>
      <c r="D566" s="113">
        <v>44362</v>
      </c>
      <c r="E566" s="113">
        <v>44366</v>
      </c>
      <c r="F566" s="112" t="s">
        <v>346</v>
      </c>
      <c r="G566" s="112" t="s">
        <v>1298</v>
      </c>
      <c r="H566" s="112" t="s">
        <v>1299</v>
      </c>
      <c r="I566" s="112" t="s">
        <v>349</v>
      </c>
      <c r="J566" s="112" t="s">
        <v>366</v>
      </c>
      <c r="K566" s="112" t="s">
        <v>367</v>
      </c>
      <c r="L566" s="112" t="s">
        <v>339</v>
      </c>
      <c r="M566" s="112" t="s">
        <v>368</v>
      </c>
      <c r="N566" s="112" t="s">
        <v>1523</v>
      </c>
      <c r="O566" s="112" t="s">
        <v>342</v>
      </c>
      <c r="P566" s="112" t="s">
        <v>343</v>
      </c>
      <c r="Q566" s="112" t="s">
        <v>1524</v>
      </c>
      <c r="R566" s="112">
        <v>815.92000000000007</v>
      </c>
      <c r="S566" s="112">
        <v>4</v>
      </c>
      <c r="T566" s="112">
        <v>0</v>
      </c>
      <c r="U566" s="112">
        <v>285.03999999999996</v>
      </c>
    </row>
    <row r="567" spans="1:21">
      <c r="A567" s="20" t="str">
        <f t="shared" si="16"/>
        <v>202101</v>
      </c>
      <c r="B567" s="20" t="str">
        <f t="shared" si="17"/>
        <v>202101</v>
      </c>
      <c r="C567" s="112" t="s">
        <v>3747</v>
      </c>
      <c r="D567" s="113">
        <v>44198</v>
      </c>
      <c r="E567" s="113">
        <v>44202</v>
      </c>
      <c r="F567" s="112" t="s">
        <v>333</v>
      </c>
      <c r="G567" s="112" t="s">
        <v>1586</v>
      </c>
      <c r="H567" s="112" t="s">
        <v>1587</v>
      </c>
      <c r="I567" s="112" t="s">
        <v>349</v>
      </c>
      <c r="J567" s="112" t="s">
        <v>3248</v>
      </c>
      <c r="K567" s="112" t="s">
        <v>460</v>
      </c>
      <c r="L567" s="112" t="s">
        <v>339</v>
      </c>
      <c r="M567" s="112" t="s">
        <v>340</v>
      </c>
      <c r="N567" s="112" t="s">
        <v>1642</v>
      </c>
      <c r="O567" s="112" t="s">
        <v>342</v>
      </c>
      <c r="P567" s="112" t="s">
        <v>381</v>
      </c>
      <c r="Q567" s="112" t="s">
        <v>987</v>
      </c>
      <c r="R567" s="112">
        <v>807.66000000000008</v>
      </c>
      <c r="S567" s="112">
        <v>9</v>
      </c>
      <c r="T567" s="112">
        <v>0</v>
      </c>
      <c r="U567" s="112">
        <v>265.86</v>
      </c>
    </row>
    <row r="568" spans="1:21">
      <c r="A568" s="20" t="str">
        <f t="shared" si="16"/>
        <v>202106</v>
      </c>
      <c r="B568" s="20" t="str">
        <f t="shared" si="17"/>
        <v>202123</v>
      </c>
      <c r="C568" s="112" t="s">
        <v>3751</v>
      </c>
      <c r="D568" s="113">
        <v>44351</v>
      </c>
      <c r="E568" s="113">
        <v>44356</v>
      </c>
      <c r="F568" s="112" t="s">
        <v>346</v>
      </c>
      <c r="G568" s="112" t="s">
        <v>1384</v>
      </c>
      <c r="H568" s="112" t="s">
        <v>1385</v>
      </c>
      <c r="I568" s="112" t="s">
        <v>384</v>
      </c>
      <c r="J568" s="112" t="s">
        <v>1312</v>
      </c>
      <c r="K568" s="112" t="s">
        <v>790</v>
      </c>
      <c r="L568" s="112" t="s">
        <v>339</v>
      </c>
      <c r="M568" s="112" t="s">
        <v>439</v>
      </c>
      <c r="N568" s="112" t="s">
        <v>3365</v>
      </c>
      <c r="O568" s="112" t="s">
        <v>342</v>
      </c>
      <c r="P568" s="112" t="s">
        <v>440</v>
      </c>
      <c r="Q568" s="112" t="s">
        <v>3366</v>
      </c>
      <c r="R568" s="112">
        <v>5529.72</v>
      </c>
      <c r="S568" s="112">
        <v>6</v>
      </c>
      <c r="T568" s="112">
        <v>0</v>
      </c>
      <c r="U568" s="112">
        <v>2598.96</v>
      </c>
    </row>
    <row r="569" spans="1:21">
      <c r="A569" s="20" t="str">
        <f t="shared" si="16"/>
        <v>202106</v>
      </c>
      <c r="B569" s="20" t="str">
        <f t="shared" si="17"/>
        <v>202126</v>
      </c>
      <c r="C569" s="112" t="s">
        <v>3379</v>
      </c>
      <c r="D569" s="113">
        <v>44367</v>
      </c>
      <c r="E569" s="113">
        <v>44372</v>
      </c>
      <c r="F569" s="112" t="s">
        <v>346</v>
      </c>
      <c r="G569" s="112" t="s">
        <v>2467</v>
      </c>
      <c r="H569" s="112" t="s">
        <v>2468</v>
      </c>
      <c r="I569" s="112" t="s">
        <v>349</v>
      </c>
      <c r="J569" s="112" t="s">
        <v>1836</v>
      </c>
      <c r="K569" s="112" t="s">
        <v>521</v>
      </c>
      <c r="L569" s="112" t="s">
        <v>339</v>
      </c>
      <c r="M569" s="112" t="s">
        <v>368</v>
      </c>
      <c r="N569" s="112" t="s">
        <v>1506</v>
      </c>
      <c r="O569" s="112" t="s">
        <v>372</v>
      </c>
      <c r="P569" s="112" t="s">
        <v>400</v>
      </c>
      <c r="Q569" s="112" t="s">
        <v>1507</v>
      </c>
      <c r="R569" s="112">
        <v>1676.5</v>
      </c>
      <c r="S569" s="112">
        <v>5</v>
      </c>
      <c r="T569" s="112">
        <v>0</v>
      </c>
      <c r="U569" s="112">
        <v>83.3</v>
      </c>
    </row>
    <row r="570" spans="1:21">
      <c r="A570" s="20" t="str">
        <f t="shared" si="16"/>
        <v>202105</v>
      </c>
      <c r="B570" s="20" t="str">
        <f t="shared" si="17"/>
        <v>202121</v>
      </c>
      <c r="C570" s="112" t="s">
        <v>3753</v>
      </c>
      <c r="D570" s="113">
        <v>44335</v>
      </c>
      <c r="E570" s="113">
        <v>44339</v>
      </c>
      <c r="F570" s="112" t="s">
        <v>346</v>
      </c>
      <c r="G570" s="112" t="s">
        <v>2305</v>
      </c>
      <c r="H570" s="112" t="s">
        <v>2306</v>
      </c>
      <c r="I570" s="112" t="s">
        <v>349</v>
      </c>
      <c r="J570" s="112" t="s">
        <v>1060</v>
      </c>
      <c r="K570" s="112" t="s">
        <v>438</v>
      </c>
      <c r="L570" s="112" t="s">
        <v>339</v>
      </c>
      <c r="M570" s="112" t="s">
        <v>439</v>
      </c>
      <c r="N570" s="112" t="s">
        <v>3754</v>
      </c>
      <c r="O570" s="112" t="s">
        <v>372</v>
      </c>
      <c r="P570" s="112" t="s">
        <v>373</v>
      </c>
      <c r="Q570" s="112" t="s">
        <v>3755</v>
      </c>
      <c r="R570" s="112">
        <v>11159.680000000002</v>
      </c>
      <c r="S570" s="112">
        <v>8</v>
      </c>
      <c r="T570" s="112">
        <v>0</v>
      </c>
      <c r="U570" s="112">
        <v>2120.16</v>
      </c>
    </row>
    <row r="571" spans="1:21">
      <c r="A571" s="20" t="str">
        <f t="shared" si="16"/>
        <v>202105</v>
      </c>
      <c r="B571" s="20" t="str">
        <f t="shared" si="17"/>
        <v>202121</v>
      </c>
      <c r="C571" s="112" t="s">
        <v>3768</v>
      </c>
      <c r="D571" s="113">
        <v>44334</v>
      </c>
      <c r="E571" s="113">
        <v>44339</v>
      </c>
      <c r="F571" s="112" t="s">
        <v>346</v>
      </c>
      <c r="G571" s="112" t="s">
        <v>3769</v>
      </c>
      <c r="H571" s="112" t="s">
        <v>3770</v>
      </c>
      <c r="I571" s="112" t="s">
        <v>349</v>
      </c>
      <c r="J571" s="112" t="s">
        <v>500</v>
      </c>
      <c r="K571" s="112" t="s">
        <v>501</v>
      </c>
      <c r="L571" s="112" t="s">
        <v>339</v>
      </c>
      <c r="M571" s="112" t="s">
        <v>392</v>
      </c>
      <c r="N571" s="112" t="s">
        <v>565</v>
      </c>
      <c r="O571" s="112" t="s">
        <v>342</v>
      </c>
      <c r="P571" s="112" t="s">
        <v>343</v>
      </c>
      <c r="Q571" s="112" t="s">
        <v>1651</v>
      </c>
      <c r="R571" s="112">
        <v>388.07999999999993</v>
      </c>
      <c r="S571" s="112">
        <v>3</v>
      </c>
      <c r="T571" s="112">
        <v>0.4</v>
      </c>
      <c r="U571" s="112">
        <v>-71.400000000000034</v>
      </c>
    </row>
    <row r="572" spans="1:21">
      <c r="A572" s="20" t="str">
        <f t="shared" si="16"/>
        <v>202105</v>
      </c>
      <c r="B572" s="20" t="str">
        <f t="shared" si="17"/>
        <v>202121</v>
      </c>
      <c r="C572" s="112" t="s">
        <v>3768</v>
      </c>
      <c r="D572" s="113">
        <v>44334</v>
      </c>
      <c r="E572" s="113">
        <v>44339</v>
      </c>
      <c r="F572" s="112" t="s">
        <v>346</v>
      </c>
      <c r="G572" s="112" t="s">
        <v>3769</v>
      </c>
      <c r="H572" s="112" t="s">
        <v>3770</v>
      </c>
      <c r="I572" s="112" t="s">
        <v>349</v>
      </c>
      <c r="J572" s="112" t="s">
        <v>500</v>
      </c>
      <c r="K572" s="112" t="s">
        <v>501</v>
      </c>
      <c r="L572" s="112" t="s">
        <v>339</v>
      </c>
      <c r="M572" s="112" t="s">
        <v>392</v>
      </c>
      <c r="N572" s="112" t="s">
        <v>1066</v>
      </c>
      <c r="O572" s="112" t="s">
        <v>377</v>
      </c>
      <c r="P572" s="112" t="s">
        <v>425</v>
      </c>
      <c r="Q572" s="112" t="s">
        <v>1067</v>
      </c>
      <c r="R572" s="112">
        <v>696.69600000000003</v>
      </c>
      <c r="S572" s="112">
        <v>2</v>
      </c>
      <c r="T572" s="112">
        <v>0.4</v>
      </c>
      <c r="U572" s="112">
        <v>-336.78400000000005</v>
      </c>
    </row>
    <row r="573" spans="1:21">
      <c r="A573" s="20" t="str">
        <f t="shared" si="16"/>
        <v>202105</v>
      </c>
      <c r="B573" s="20" t="str">
        <f t="shared" si="17"/>
        <v>202121</v>
      </c>
      <c r="C573" s="112" t="s">
        <v>3768</v>
      </c>
      <c r="D573" s="113">
        <v>44334</v>
      </c>
      <c r="E573" s="113">
        <v>44339</v>
      </c>
      <c r="F573" s="112" t="s">
        <v>346</v>
      </c>
      <c r="G573" s="112" t="s">
        <v>3769</v>
      </c>
      <c r="H573" s="112" t="s">
        <v>3770</v>
      </c>
      <c r="I573" s="112" t="s">
        <v>349</v>
      </c>
      <c r="J573" s="112" t="s">
        <v>500</v>
      </c>
      <c r="K573" s="112" t="s">
        <v>501</v>
      </c>
      <c r="L573" s="112" t="s">
        <v>339</v>
      </c>
      <c r="M573" s="112" t="s">
        <v>392</v>
      </c>
      <c r="N573" s="112" t="s">
        <v>2696</v>
      </c>
      <c r="O573" s="112" t="s">
        <v>342</v>
      </c>
      <c r="P573" s="112" t="s">
        <v>354</v>
      </c>
      <c r="Q573" s="112" t="s">
        <v>2697</v>
      </c>
      <c r="R573" s="112">
        <v>664.02</v>
      </c>
      <c r="S573" s="112">
        <v>3</v>
      </c>
      <c r="T573" s="112">
        <v>0</v>
      </c>
      <c r="U573" s="112">
        <v>252</v>
      </c>
    </row>
    <row r="574" spans="1:21">
      <c r="A574" s="20" t="str">
        <f t="shared" si="16"/>
        <v>202105</v>
      </c>
      <c r="B574" s="20" t="str">
        <f t="shared" si="17"/>
        <v>202121</v>
      </c>
      <c r="C574" s="112" t="s">
        <v>3768</v>
      </c>
      <c r="D574" s="113">
        <v>44334</v>
      </c>
      <c r="E574" s="113">
        <v>44339</v>
      </c>
      <c r="F574" s="112" t="s">
        <v>346</v>
      </c>
      <c r="G574" s="112" t="s">
        <v>3769</v>
      </c>
      <c r="H574" s="112" t="s">
        <v>3770</v>
      </c>
      <c r="I574" s="112" t="s">
        <v>349</v>
      </c>
      <c r="J574" s="112" t="s">
        <v>500</v>
      </c>
      <c r="K574" s="112" t="s">
        <v>501</v>
      </c>
      <c r="L574" s="112" t="s">
        <v>339</v>
      </c>
      <c r="M574" s="112" t="s">
        <v>392</v>
      </c>
      <c r="N574" s="112" t="s">
        <v>873</v>
      </c>
      <c r="O574" s="112" t="s">
        <v>372</v>
      </c>
      <c r="P574" s="112" t="s">
        <v>398</v>
      </c>
      <c r="Q574" s="112" t="s">
        <v>874</v>
      </c>
      <c r="R574" s="112">
        <v>819.08399999999995</v>
      </c>
      <c r="S574" s="112">
        <v>7</v>
      </c>
      <c r="T574" s="112">
        <v>0.4</v>
      </c>
      <c r="U574" s="112">
        <v>-464.71599999999995</v>
      </c>
    </row>
    <row r="575" spans="1:21">
      <c r="A575" s="20" t="str">
        <f t="shared" si="16"/>
        <v>202105</v>
      </c>
      <c r="B575" s="20" t="str">
        <f t="shared" si="17"/>
        <v>202122</v>
      </c>
      <c r="C575" s="112" t="s">
        <v>2820</v>
      </c>
      <c r="D575" s="113">
        <v>44339</v>
      </c>
      <c r="E575" s="113">
        <v>44341</v>
      </c>
      <c r="F575" s="112" t="s">
        <v>402</v>
      </c>
      <c r="G575" s="112" t="s">
        <v>2963</v>
      </c>
      <c r="H575" s="112" t="s">
        <v>2964</v>
      </c>
      <c r="I575" s="112" t="s">
        <v>336</v>
      </c>
      <c r="J575" s="112" t="s">
        <v>541</v>
      </c>
      <c r="K575" s="112" t="s">
        <v>541</v>
      </c>
      <c r="L575" s="112" t="s">
        <v>339</v>
      </c>
      <c r="M575" s="112" t="s">
        <v>439</v>
      </c>
      <c r="N575" s="112" t="s">
        <v>2141</v>
      </c>
      <c r="O575" s="112" t="s">
        <v>342</v>
      </c>
      <c r="P575" s="112" t="s">
        <v>407</v>
      </c>
      <c r="Q575" s="112" t="s">
        <v>2142</v>
      </c>
      <c r="R575" s="112">
        <v>62.16</v>
      </c>
      <c r="S575" s="112">
        <v>2</v>
      </c>
      <c r="T575" s="112">
        <v>0</v>
      </c>
      <c r="U575" s="112">
        <v>2.2400000000000002</v>
      </c>
    </row>
    <row r="576" spans="1:21">
      <c r="A576" s="20" t="str">
        <f t="shared" si="16"/>
        <v>202105</v>
      </c>
      <c r="B576" s="20" t="str">
        <f t="shared" si="17"/>
        <v>202119</v>
      </c>
      <c r="C576" s="112" t="s">
        <v>3771</v>
      </c>
      <c r="D576" s="113">
        <v>44324</v>
      </c>
      <c r="E576" s="113">
        <v>44330</v>
      </c>
      <c r="F576" s="112" t="s">
        <v>346</v>
      </c>
      <c r="G576" s="112" t="s">
        <v>1293</v>
      </c>
      <c r="H576" s="112" t="s">
        <v>1294</v>
      </c>
      <c r="I576" s="112" t="s">
        <v>336</v>
      </c>
      <c r="J576" s="112" t="s">
        <v>1454</v>
      </c>
      <c r="K576" s="112" t="s">
        <v>521</v>
      </c>
      <c r="L576" s="112" t="s">
        <v>339</v>
      </c>
      <c r="M576" s="112" t="s">
        <v>368</v>
      </c>
      <c r="N576" s="112" t="s">
        <v>1743</v>
      </c>
      <c r="O576" s="112" t="s">
        <v>342</v>
      </c>
      <c r="P576" s="112" t="s">
        <v>440</v>
      </c>
      <c r="Q576" s="112" t="s">
        <v>1744</v>
      </c>
      <c r="R576" s="112">
        <v>5716.2</v>
      </c>
      <c r="S576" s="112">
        <v>6</v>
      </c>
      <c r="T576" s="112">
        <v>0</v>
      </c>
      <c r="U576" s="112">
        <v>2857.6800000000003</v>
      </c>
    </row>
    <row r="577" spans="1:21">
      <c r="A577" s="20" t="str">
        <f t="shared" si="16"/>
        <v>202105</v>
      </c>
      <c r="B577" s="20" t="str">
        <f t="shared" si="17"/>
        <v>202119</v>
      </c>
      <c r="C577" s="112" t="s">
        <v>3771</v>
      </c>
      <c r="D577" s="113">
        <v>44324</v>
      </c>
      <c r="E577" s="113">
        <v>44330</v>
      </c>
      <c r="F577" s="112" t="s">
        <v>346</v>
      </c>
      <c r="G577" s="112" t="s">
        <v>1293</v>
      </c>
      <c r="H577" s="112" t="s">
        <v>1294</v>
      </c>
      <c r="I577" s="112" t="s">
        <v>336</v>
      </c>
      <c r="J577" s="112" t="s">
        <v>1454</v>
      </c>
      <c r="K577" s="112" t="s">
        <v>521</v>
      </c>
      <c r="L577" s="112" t="s">
        <v>339</v>
      </c>
      <c r="M577" s="112" t="s">
        <v>368</v>
      </c>
      <c r="N577" s="112" t="s">
        <v>2168</v>
      </c>
      <c r="O577" s="112" t="s">
        <v>342</v>
      </c>
      <c r="P577" s="112" t="s">
        <v>357</v>
      </c>
      <c r="Q577" s="112" t="s">
        <v>2169</v>
      </c>
      <c r="R577" s="112">
        <v>182.28</v>
      </c>
      <c r="S577" s="112">
        <v>3</v>
      </c>
      <c r="T577" s="112">
        <v>0</v>
      </c>
      <c r="U577" s="112">
        <v>39.9</v>
      </c>
    </row>
    <row r="578" spans="1:21">
      <c r="A578" s="20" t="str">
        <f t="shared" si="16"/>
        <v>202103</v>
      </c>
      <c r="B578" s="20" t="str">
        <f t="shared" si="17"/>
        <v>202113</v>
      </c>
      <c r="C578" s="112" t="s">
        <v>2032</v>
      </c>
      <c r="D578" s="113">
        <v>44279</v>
      </c>
      <c r="E578" s="113">
        <v>44283</v>
      </c>
      <c r="F578" s="112" t="s">
        <v>346</v>
      </c>
      <c r="G578" s="112" t="s">
        <v>590</v>
      </c>
      <c r="H578" s="112" t="s">
        <v>591</v>
      </c>
      <c r="I578" s="112" t="s">
        <v>349</v>
      </c>
      <c r="J578" s="112" t="s">
        <v>370</v>
      </c>
      <c r="K578" s="112" t="s">
        <v>371</v>
      </c>
      <c r="L578" s="112" t="s">
        <v>339</v>
      </c>
      <c r="M578" s="112" t="s">
        <v>340</v>
      </c>
      <c r="N578" s="112" t="s">
        <v>3602</v>
      </c>
      <c r="O578" s="112" t="s">
        <v>342</v>
      </c>
      <c r="P578" s="112" t="s">
        <v>440</v>
      </c>
      <c r="Q578" s="112" t="s">
        <v>3603</v>
      </c>
      <c r="R578" s="112">
        <v>816.4799999999999</v>
      </c>
      <c r="S578" s="112">
        <v>3</v>
      </c>
      <c r="T578" s="112">
        <v>0</v>
      </c>
      <c r="U578" s="112">
        <v>375.48</v>
      </c>
    </row>
    <row r="579" spans="1:21">
      <c r="A579" s="20" t="str">
        <f t="shared" ref="A579:A642" si="18">YEAR(D579)&amp;TEXT(MONTH(D579),"00")</f>
        <v>202103</v>
      </c>
      <c r="B579" s="20" t="str">
        <f t="shared" ref="B579:B642" si="19">YEAR(D579)&amp;TEXT(WEEKNUM(D579),"00")</f>
        <v>202113</v>
      </c>
      <c r="C579" s="112" t="s">
        <v>2032</v>
      </c>
      <c r="D579" s="113">
        <v>44279</v>
      </c>
      <c r="E579" s="113">
        <v>44283</v>
      </c>
      <c r="F579" s="112" t="s">
        <v>346</v>
      </c>
      <c r="G579" s="112" t="s">
        <v>590</v>
      </c>
      <c r="H579" s="112" t="s">
        <v>591</v>
      </c>
      <c r="I579" s="112" t="s">
        <v>349</v>
      </c>
      <c r="J579" s="112" t="s">
        <v>370</v>
      </c>
      <c r="K579" s="112" t="s">
        <v>371</v>
      </c>
      <c r="L579" s="112" t="s">
        <v>339</v>
      </c>
      <c r="M579" s="112" t="s">
        <v>340</v>
      </c>
      <c r="N579" s="112" t="s">
        <v>1345</v>
      </c>
      <c r="O579" s="112" t="s">
        <v>377</v>
      </c>
      <c r="P579" s="112" t="s">
        <v>378</v>
      </c>
      <c r="Q579" s="112" t="s">
        <v>1346</v>
      </c>
      <c r="R579" s="112">
        <v>11103.4</v>
      </c>
      <c r="S579" s="112">
        <v>5</v>
      </c>
      <c r="T579" s="112">
        <v>0</v>
      </c>
      <c r="U579" s="112">
        <v>2109.1</v>
      </c>
    </row>
    <row r="580" spans="1:21">
      <c r="A580" s="20" t="str">
        <f t="shared" si="18"/>
        <v>202103</v>
      </c>
      <c r="B580" s="20" t="str">
        <f t="shared" si="19"/>
        <v>202113</v>
      </c>
      <c r="C580" s="112" t="s">
        <v>2032</v>
      </c>
      <c r="D580" s="113">
        <v>44279</v>
      </c>
      <c r="E580" s="113">
        <v>44283</v>
      </c>
      <c r="F580" s="112" t="s">
        <v>346</v>
      </c>
      <c r="G580" s="112" t="s">
        <v>590</v>
      </c>
      <c r="H580" s="112" t="s">
        <v>591</v>
      </c>
      <c r="I580" s="112" t="s">
        <v>349</v>
      </c>
      <c r="J580" s="112" t="s">
        <v>370</v>
      </c>
      <c r="K580" s="112" t="s">
        <v>371</v>
      </c>
      <c r="L580" s="112" t="s">
        <v>339</v>
      </c>
      <c r="M580" s="112" t="s">
        <v>340</v>
      </c>
      <c r="N580" s="112" t="s">
        <v>3697</v>
      </c>
      <c r="O580" s="112" t="s">
        <v>342</v>
      </c>
      <c r="P580" s="112" t="s">
        <v>380</v>
      </c>
      <c r="Q580" s="112" t="s">
        <v>3698</v>
      </c>
      <c r="R580" s="112">
        <v>257.45999999999998</v>
      </c>
      <c r="S580" s="112">
        <v>3</v>
      </c>
      <c r="T580" s="112">
        <v>0</v>
      </c>
      <c r="U580" s="112">
        <v>79.8</v>
      </c>
    </row>
    <row r="581" spans="1:21">
      <c r="A581" s="20" t="str">
        <f t="shared" si="18"/>
        <v>202103</v>
      </c>
      <c r="B581" s="20" t="str">
        <f t="shared" si="19"/>
        <v>202114</v>
      </c>
      <c r="C581" s="112" t="s">
        <v>2488</v>
      </c>
      <c r="D581" s="113">
        <v>44286</v>
      </c>
      <c r="E581" s="113">
        <v>44290</v>
      </c>
      <c r="F581" s="112" t="s">
        <v>346</v>
      </c>
      <c r="G581" s="112" t="s">
        <v>2873</v>
      </c>
      <c r="H581" s="112" t="s">
        <v>2874</v>
      </c>
      <c r="I581" s="112" t="s">
        <v>336</v>
      </c>
      <c r="J581" s="112" t="s">
        <v>3772</v>
      </c>
      <c r="K581" s="112" t="s">
        <v>391</v>
      </c>
      <c r="L581" s="112" t="s">
        <v>339</v>
      </c>
      <c r="M581" s="112" t="s">
        <v>392</v>
      </c>
      <c r="N581" s="112" t="s">
        <v>3762</v>
      </c>
      <c r="O581" s="112" t="s">
        <v>372</v>
      </c>
      <c r="P581" s="112" t="s">
        <v>373</v>
      </c>
      <c r="Q581" s="112" t="s">
        <v>3763</v>
      </c>
      <c r="R581" s="112">
        <v>2433.48</v>
      </c>
      <c r="S581" s="112">
        <v>3</v>
      </c>
      <c r="T581" s="112">
        <v>0</v>
      </c>
      <c r="U581" s="112">
        <v>583.79999999999995</v>
      </c>
    </row>
    <row r="582" spans="1:21">
      <c r="A582" s="20" t="str">
        <f t="shared" si="18"/>
        <v>202103</v>
      </c>
      <c r="B582" s="20" t="str">
        <f t="shared" si="19"/>
        <v>202114</v>
      </c>
      <c r="C582" s="112" t="s">
        <v>2488</v>
      </c>
      <c r="D582" s="113">
        <v>44286</v>
      </c>
      <c r="E582" s="113">
        <v>44290</v>
      </c>
      <c r="F582" s="112" t="s">
        <v>346</v>
      </c>
      <c r="G582" s="112" t="s">
        <v>2873</v>
      </c>
      <c r="H582" s="112" t="s">
        <v>2874</v>
      </c>
      <c r="I582" s="112" t="s">
        <v>336</v>
      </c>
      <c r="J582" s="112" t="s">
        <v>3772</v>
      </c>
      <c r="K582" s="112" t="s">
        <v>391</v>
      </c>
      <c r="L582" s="112" t="s">
        <v>339</v>
      </c>
      <c r="M582" s="112" t="s">
        <v>392</v>
      </c>
      <c r="N582" s="112" t="s">
        <v>773</v>
      </c>
      <c r="O582" s="112" t="s">
        <v>342</v>
      </c>
      <c r="P582" s="112" t="s">
        <v>455</v>
      </c>
      <c r="Q582" s="112" t="s">
        <v>774</v>
      </c>
      <c r="R582" s="112">
        <v>295.34400000000005</v>
      </c>
      <c r="S582" s="112">
        <v>3</v>
      </c>
      <c r="T582" s="112">
        <v>0.2</v>
      </c>
      <c r="U582" s="112">
        <v>55.103999999999985</v>
      </c>
    </row>
    <row r="583" spans="1:21">
      <c r="A583" s="20" t="str">
        <f t="shared" si="18"/>
        <v>202103</v>
      </c>
      <c r="B583" s="20" t="str">
        <f t="shared" si="19"/>
        <v>202114</v>
      </c>
      <c r="C583" s="112" t="s">
        <v>2488</v>
      </c>
      <c r="D583" s="113">
        <v>44286</v>
      </c>
      <c r="E583" s="113">
        <v>44290</v>
      </c>
      <c r="F583" s="112" t="s">
        <v>346</v>
      </c>
      <c r="G583" s="112" t="s">
        <v>2873</v>
      </c>
      <c r="H583" s="112" t="s">
        <v>2874</v>
      </c>
      <c r="I583" s="112" t="s">
        <v>336</v>
      </c>
      <c r="J583" s="112" t="s">
        <v>3772</v>
      </c>
      <c r="K583" s="112" t="s">
        <v>391</v>
      </c>
      <c r="L583" s="112" t="s">
        <v>339</v>
      </c>
      <c r="M583" s="112" t="s">
        <v>392</v>
      </c>
      <c r="N583" s="112" t="s">
        <v>448</v>
      </c>
      <c r="O583" s="112" t="s">
        <v>377</v>
      </c>
      <c r="P583" s="112" t="s">
        <v>431</v>
      </c>
      <c r="Q583" s="112" t="s">
        <v>449</v>
      </c>
      <c r="R583" s="112">
        <v>239.39999999999995</v>
      </c>
      <c r="S583" s="112">
        <v>3</v>
      </c>
      <c r="T583" s="112">
        <v>0</v>
      </c>
      <c r="U583" s="112">
        <v>0</v>
      </c>
    </row>
    <row r="584" spans="1:21">
      <c r="A584" s="20" t="str">
        <f t="shared" si="18"/>
        <v>202103</v>
      </c>
      <c r="B584" s="20" t="str">
        <f t="shared" si="19"/>
        <v>202114</v>
      </c>
      <c r="C584" s="112" t="s">
        <v>2488</v>
      </c>
      <c r="D584" s="113">
        <v>44286</v>
      </c>
      <c r="E584" s="113">
        <v>44290</v>
      </c>
      <c r="F584" s="112" t="s">
        <v>346</v>
      </c>
      <c r="G584" s="112" t="s">
        <v>2873</v>
      </c>
      <c r="H584" s="112" t="s">
        <v>2874</v>
      </c>
      <c r="I584" s="112" t="s">
        <v>336</v>
      </c>
      <c r="J584" s="112" t="s">
        <v>3772</v>
      </c>
      <c r="K584" s="112" t="s">
        <v>391</v>
      </c>
      <c r="L584" s="112" t="s">
        <v>339</v>
      </c>
      <c r="M584" s="112" t="s">
        <v>392</v>
      </c>
      <c r="N584" s="112" t="s">
        <v>1823</v>
      </c>
      <c r="O584" s="112" t="s">
        <v>377</v>
      </c>
      <c r="P584" s="112" t="s">
        <v>431</v>
      </c>
      <c r="Q584" s="112" t="s">
        <v>1824</v>
      </c>
      <c r="R584" s="112">
        <v>725.76</v>
      </c>
      <c r="S584" s="112">
        <v>3</v>
      </c>
      <c r="T584" s="112">
        <v>0</v>
      </c>
      <c r="U584" s="112">
        <v>159.6</v>
      </c>
    </row>
    <row r="585" spans="1:21">
      <c r="A585" s="20" t="str">
        <f t="shared" si="18"/>
        <v>202103</v>
      </c>
      <c r="B585" s="20" t="str">
        <f t="shared" si="19"/>
        <v>202114</v>
      </c>
      <c r="C585" s="112" t="s">
        <v>2488</v>
      </c>
      <c r="D585" s="113">
        <v>44286</v>
      </c>
      <c r="E585" s="113">
        <v>44290</v>
      </c>
      <c r="F585" s="112" t="s">
        <v>346</v>
      </c>
      <c r="G585" s="112" t="s">
        <v>2873</v>
      </c>
      <c r="H585" s="112" t="s">
        <v>2874</v>
      </c>
      <c r="I585" s="112" t="s">
        <v>336</v>
      </c>
      <c r="J585" s="112" t="s">
        <v>3772</v>
      </c>
      <c r="K585" s="112" t="s">
        <v>391</v>
      </c>
      <c r="L585" s="112" t="s">
        <v>339</v>
      </c>
      <c r="M585" s="112" t="s">
        <v>392</v>
      </c>
      <c r="N585" s="112" t="s">
        <v>883</v>
      </c>
      <c r="O585" s="112" t="s">
        <v>342</v>
      </c>
      <c r="P585" s="112" t="s">
        <v>343</v>
      </c>
      <c r="Q585" s="112" t="s">
        <v>884</v>
      </c>
      <c r="R585" s="112">
        <v>354.48</v>
      </c>
      <c r="S585" s="112">
        <v>4</v>
      </c>
      <c r="T585" s="112">
        <v>0</v>
      </c>
      <c r="U585" s="112">
        <v>109.75999999999999</v>
      </c>
    </row>
    <row r="586" spans="1:21">
      <c r="A586" s="20" t="str">
        <f t="shared" si="18"/>
        <v>202107</v>
      </c>
      <c r="B586" s="20" t="str">
        <f t="shared" si="19"/>
        <v>202128</v>
      </c>
      <c r="C586" s="112" t="s">
        <v>3773</v>
      </c>
      <c r="D586" s="113">
        <v>44387</v>
      </c>
      <c r="E586" s="113">
        <v>44392</v>
      </c>
      <c r="F586" s="112" t="s">
        <v>346</v>
      </c>
      <c r="G586" s="112" t="s">
        <v>2226</v>
      </c>
      <c r="H586" s="112" t="s">
        <v>2227</v>
      </c>
      <c r="I586" s="112" t="s">
        <v>336</v>
      </c>
      <c r="J586" s="112" t="s">
        <v>2184</v>
      </c>
      <c r="K586" s="112" t="s">
        <v>391</v>
      </c>
      <c r="L586" s="112" t="s">
        <v>339</v>
      </c>
      <c r="M586" s="112" t="s">
        <v>392</v>
      </c>
      <c r="N586" s="112" t="s">
        <v>3774</v>
      </c>
      <c r="O586" s="112" t="s">
        <v>342</v>
      </c>
      <c r="P586" s="112" t="s">
        <v>380</v>
      </c>
      <c r="Q586" s="112" t="s">
        <v>3775</v>
      </c>
      <c r="R586" s="112">
        <v>236.45999999999998</v>
      </c>
      <c r="S586" s="112">
        <v>3</v>
      </c>
      <c r="T586" s="112">
        <v>0</v>
      </c>
      <c r="U586" s="112">
        <v>65.94</v>
      </c>
    </row>
    <row r="587" spans="1:21">
      <c r="A587" s="20" t="str">
        <f t="shared" si="18"/>
        <v>202104</v>
      </c>
      <c r="B587" s="20" t="str">
        <f t="shared" si="19"/>
        <v>202115</v>
      </c>
      <c r="C587" s="112" t="s">
        <v>1247</v>
      </c>
      <c r="D587" s="113">
        <v>44296</v>
      </c>
      <c r="E587" s="113">
        <v>44302</v>
      </c>
      <c r="F587" s="112" t="s">
        <v>346</v>
      </c>
      <c r="G587" s="112" t="s">
        <v>3427</v>
      </c>
      <c r="H587" s="112" t="s">
        <v>3428</v>
      </c>
      <c r="I587" s="112" t="s">
        <v>349</v>
      </c>
      <c r="J587" s="112" t="s">
        <v>3776</v>
      </c>
      <c r="K587" s="112" t="s">
        <v>367</v>
      </c>
      <c r="L587" s="112" t="s">
        <v>339</v>
      </c>
      <c r="M587" s="112" t="s">
        <v>368</v>
      </c>
      <c r="N587" s="112" t="s">
        <v>2893</v>
      </c>
      <c r="O587" s="112" t="s">
        <v>342</v>
      </c>
      <c r="P587" s="112" t="s">
        <v>369</v>
      </c>
      <c r="Q587" s="112" t="s">
        <v>2894</v>
      </c>
      <c r="R587" s="112">
        <v>963.20000000000016</v>
      </c>
      <c r="S587" s="112">
        <v>4</v>
      </c>
      <c r="T587" s="112">
        <v>0</v>
      </c>
      <c r="U587" s="112">
        <v>163.51999999999998</v>
      </c>
    </row>
    <row r="588" spans="1:21">
      <c r="A588" s="20" t="str">
        <f t="shared" si="18"/>
        <v>202104</v>
      </c>
      <c r="B588" s="20" t="str">
        <f t="shared" si="19"/>
        <v>202115</v>
      </c>
      <c r="C588" s="112" t="s">
        <v>1247</v>
      </c>
      <c r="D588" s="113">
        <v>44296</v>
      </c>
      <c r="E588" s="113">
        <v>44302</v>
      </c>
      <c r="F588" s="112" t="s">
        <v>346</v>
      </c>
      <c r="G588" s="112" t="s">
        <v>3427</v>
      </c>
      <c r="H588" s="112" t="s">
        <v>3428</v>
      </c>
      <c r="I588" s="112" t="s">
        <v>349</v>
      </c>
      <c r="J588" s="112" t="s">
        <v>3776</v>
      </c>
      <c r="K588" s="112" t="s">
        <v>367</v>
      </c>
      <c r="L588" s="112" t="s">
        <v>339</v>
      </c>
      <c r="M588" s="112" t="s">
        <v>368</v>
      </c>
      <c r="N588" s="112" t="s">
        <v>3579</v>
      </c>
      <c r="O588" s="112" t="s">
        <v>342</v>
      </c>
      <c r="P588" s="112" t="s">
        <v>343</v>
      </c>
      <c r="Q588" s="112" t="s">
        <v>3580</v>
      </c>
      <c r="R588" s="112">
        <v>259.7</v>
      </c>
      <c r="S588" s="112">
        <v>5</v>
      </c>
      <c r="T588" s="112">
        <v>0</v>
      </c>
      <c r="U588" s="112">
        <v>85.399999999999991</v>
      </c>
    </row>
    <row r="589" spans="1:21">
      <c r="A589" s="20" t="str">
        <f t="shared" si="18"/>
        <v>202104</v>
      </c>
      <c r="B589" s="20" t="str">
        <f t="shared" si="19"/>
        <v>202115</v>
      </c>
      <c r="C589" s="112" t="s">
        <v>1247</v>
      </c>
      <c r="D589" s="113">
        <v>44296</v>
      </c>
      <c r="E589" s="113">
        <v>44302</v>
      </c>
      <c r="F589" s="112" t="s">
        <v>346</v>
      </c>
      <c r="G589" s="112" t="s">
        <v>3427</v>
      </c>
      <c r="H589" s="112" t="s">
        <v>3428</v>
      </c>
      <c r="I589" s="112" t="s">
        <v>349</v>
      </c>
      <c r="J589" s="112" t="s">
        <v>3776</v>
      </c>
      <c r="K589" s="112" t="s">
        <v>367</v>
      </c>
      <c r="L589" s="112" t="s">
        <v>339</v>
      </c>
      <c r="M589" s="112" t="s">
        <v>368</v>
      </c>
      <c r="N589" s="112" t="s">
        <v>3227</v>
      </c>
      <c r="O589" s="112" t="s">
        <v>372</v>
      </c>
      <c r="P589" s="112" t="s">
        <v>398</v>
      </c>
      <c r="Q589" s="112" t="s">
        <v>3228</v>
      </c>
      <c r="R589" s="112">
        <v>2372.16</v>
      </c>
      <c r="S589" s="112">
        <v>2</v>
      </c>
      <c r="T589" s="112">
        <v>0</v>
      </c>
      <c r="U589" s="112">
        <v>616.55999999999995</v>
      </c>
    </row>
    <row r="590" spans="1:21">
      <c r="A590" s="20" t="str">
        <f t="shared" si="18"/>
        <v>202104</v>
      </c>
      <c r="B590" s="20" t="str">
        <f t="shared" si="19"/>
        <v>202115</v>
      </c>
      <c r="C590" s="112" t="s">
        <v>1247</v>
      </c>
      <c r="D590" s="113">
        <v>44296</v>
      </c>
      <c r="E590" s="113">
        <v>44302</v>
      </c>
      <c r="F590" s="112" t="s">
        <v>346</v>
      </c>
      <c r="G590" s="112" t="s">
        <v>3427</v>
      </c>
      <c r="H590" s="112" t="s">
        <v>3428</v>
      </c>
      <c r="I590" s="112" t="s">
        <v>349</v>
      </c>
      <c r="J590" s="112" t="s">
        <v>3776</v>
      </c>
      <c r="K590" s="112" t="s">
        <v>367</v>
      </c>
      <c r="L590" s="112" t="s">
        <v>339</v>
      </c>
      <c r="M590" s="112" t="s">
        <v>368</v>
      </c>
      <c r="N590" s="112" t="s">
        <v>1375</v>
      </c>
      <c r="O590" s="112" t="s">
        <v>377</v>
      </c>
      <c r="P590" s="112" t="s">
        <v>431</v>
      </c>
      <c r="Q590" s="112" t="s">
        <v>1376</v>
      </c>
      <c r="R590" s="112">
        <v>395.92000000000007</v>
      </c>
      <c r="S590" s="112">
        <v>2</v>
      </c>
      <c r="T590" s="112">
        <v>0</v>
      </c>
      <c r="U590" s="112">
        <v>91</v>
      </c>
    </row>
    <row r="591" spans="1:21">
      <c r="A591" s="20" t="str">
        <f t="shared" si="18"/>
        <v>202104</v>
      </c>
      <c r="B591" s="20" t="str">
        <f t="shared" si="19"/>
        <v>202115</v>
      </c>
      <c r="C591" s="112" t="s">
        <v>1247</v>
      </c>
      <c r="D591" s="113">
        <v>44296</v>
      </c>
      <c r="E591" s="113">
        <v>44302</v>
      </c>
      <c r="F591" s="112" t="s">
        <v>346</v>
      </c>
      <c r="G591" s="112" t="s">
        <v>3427</v>
      </c>
      <c r="H591" s="112" t="s">
        <v>3428</v>
      </c>
      <c r="I591" s="112" t="s">
        <v>349</v>
      </c>
      <c r="J591" s="112" t="s">
        <v>3776</v>
      </c>
      <c r="K591" s="112" t="s">
        <v>367</v>
      </c>
      <c r="L591" s="112" t="s">
        <v>339</v>
      </c>
      <c r="M591" s="112" t="s">
        <v>368</v>
      </c>
      <c r="N591" s="112" t="s">
        <v>2309</v>
      </c>
      <c r="O591" s="112" t="s">
        <v>342</v>
      </c>
      <c r="P591" s="112" t="s">
        <v>455</v>
      </c>
      <c r="Q591" s="112" t="s">
        <v>2310</v>
      </c>
      <c r="R591" s="112">
        <v>780.07999999999993</v>
      </c>
      <c r="S591" s="112">
        <v>7</v>
      </c>
      <c r="T591" s="112">
        <v>0.2</v>
      </c>
      <c r="U591" s="112">
        <v>0</v>
      </c>
    </row>
    <row r="592" spans="1:21">
      <c r="A592" s="20" t="str">
        <f t="shared" si="18"/>
        <v>202104</v>
      </c>
      <c r="B592" s="20" t="str">
        <f t="shared" si="19"/>
        <v>202115</v>
      </c>
      <c r="C592" s="112" t="s">
        <v>3778</v>
      </c>
      <c r="D592" s="113">
        <v>44294</v>
      </c>
      <c r="E592" s="113">
        <v>44298</v>
      </c>
      <c r="F592" s="112" t="s">
        <v>346</v>
      </c>
      <c r="G592" s="112" t="s">
        <v>3385</v>
      </c>
      <c r="H592" s="112" t="s">
        <v>3386</v>
      </c>
      <c r="I592" s="112" t="s">
        <v>349</v>
      </c>
      <c r="J592" s="112" t="s">
        <v>819</v>
      </c>
      <c r="K592" s="112" t="s">
        <v>438</v>
      </c>
      <c r="L592" s="112" t="s">
        <v>339</v>
      </c>
      <c r="M592" s="112" t="s">
        <v>439</v>
      </c>
      <c r="N592" s="112" t="s">
        <v>2064</v>
      </c>
      <c r="O592" s="112" t="s">
        <v>377</v>
      </c>
      <c r="P592" s="112" t="s">
        <v>431</v>
      </c>
      <c r="Q592" s="112" t="s">
        <v>2065</v>
      </c>
      <c r="R592" s="112">
        <v>218.4</v>
      </c>
      <c r="S592" s="112">
        <v>2</v>
      </c>
      <c r="T592" s="112">
        <v>0</v>
      </c>
      <c r="U592" s="112">
        <v>67.48</v>
      </c>
    </row>
    <row r="593" spans="1:21">
      <c r="A593" s="20" t="str">
        <f t="shared" si="18"/>
        <v>202104</v>
      </c>
      <c r="B593" s="20" t="str">
        <f t="shared" si="19"/>
        <v>202115</v>
      </c>
      <c r="C593" s="112" t="s">
        <v>3778</v>
      </c>
      <c r="D593" s="113">
        <v>44294</v>
      </c>
      <c r="E593" s="113">
        <v>44298</v>
      </c>
      <c r="F593" s="112" t="s">
        <v>346</v>
      </c>
      <c r="G593" s="112" t="s">
        <v>3385</v>
      </c>
      <c r="H593" s="112" t="s">
        <v>3386</v>
      </c>
      <c r="I593" s="112" t="s">
        <v>349</v>
      </c>
      <c r="J593" s="112" t="s">
        <v>819</v>
      </c>
      <c r="K593" s="112" t="s">
        <v>438</v>
      </c>
      <c r="L593" s="112" t="s">
        <v>339</v>
      </c>
      <c r="M593" s="112" t="s">
        <v>439</v>
      </c>
      <c r="N593" s="112" t="s">
        <v>3127</v>
      </c>
      <c r="O593" s="112" t="s">
        <v>342</v>
      </c>
      <c r="P593" s="112" t="s">
        <v>354</v>
      </c>
      <c r="Q593" s="112" t="s">
        <v>3128</v>
      </c>
      <c r="R593" s="112">
        <v>261.65999999999997</v>
      </c>
      <c r="S593" s="112">
        <v>3</v>
      </c>
      <c r="T593" s="112">
        <v>0</v>
      </c>
      <c r="U593" s="112">
        <v>39.06</v>
      </c>
    </row>
    <row r="594" spans="1:21">
      <c r="A594" s="20" t="str">
        <f t="shared" si="18"/>
        <v>202104</v>
      </c>
      <c r="B594" s="20" t="str">
        <f t="shared" si="19"/>
        <v>202115</v>
      </c>
      <c r="C594" s="112" t="s">
        <v>3778</v>
      </c>
      <c r="D594" s="113">
        <v>44294</v>
      </c>
      <c r="E594" s="113">
        <v>44298</v>
      </c>
      <c r="F594" s="112" t="s">
        <v>346</v>
      </c>
      <c r="G594" s="112" t="s">
        <v>3385</v>
      </c>
      <c r="H594" s="112" t="s">
        <v>3386</v>
      </c>
      <c r="I594" s="112" t="s">
        <v>349</v>
      </c>
      <c r="J594" s="112" t="s">
        <v>819</v>
      </c>
      <c r="K594" s="112" t="s">
        <v>438</v>
      </c>
      <c r="L594" s="112" t="s">
        <v>339</v>
      </c>
      <c r="M594" s="112" t="s">
        <v>439</v>
      </c>
      <c r="N594" s="112" t="s">
        <v>1386</v>
      </c>
      <c r="O594" s="112" t="s">
        <v>372</v>
      </c>
      <c r="P594" s="112" t="s">
        <v>373</v>
      </c>
      <c r="Q594" s="112" t="s">
        <v>1387</v>
      </c>
      <c r="R594" s="112">
        <v>564.76</v>
      </c>
      <c r="S594" s="112">
        <v>1</v>
      </c>
      <c r="T594" s="112">
        <v>0</v>
      </c>
      <c r="U594" s="112">
        <v>197.54</v>
      </c>
    </row>
    <row r="595" spans="1:21">
      <c r="A595" s="20" t="str">
        <f t="shared" si="18"/>
        <v>202107</v>
      </c>
      <c r="B595" s="20" t="str">
        <f t="shared" si="19"/>
        <v>202128</v>
      </c>
      <c r="C595" s="112" t="s">
        <v>3292</v>
      </c>
      <c r="D595" s="113">
        <v>44384</v>
      </c>
      <c r="E595" s="113">
        <v>44389</v>
      </c>
      <c r="F595" s="112" t="s">
        <v>346</v>
      </c>
      <c r="G595" s="112" t="s">
        <v>2464</v>
      </c>
      <c r="H595" s="112" t="s">
        <v>2465</v>
      </c>
      <c r="I595" s="112" t="s">
        <v>349</v>
      </c>
      <c r="J595" s="112" t="s">
        <v>841</v>
      </c>
      <c r="K595" s="112" t="s">
        <v>351</v>
      </c>
      <c r="L595" s="112" t="s">
        <v>339</v>
      </c>
      <c r="M595" s="112" t="s">
        <v>352</v>
      </c>
      <c r="N595" s="112" t="s">
        <v>3779</v>
      </c>
      <c r="O595" s="112" t="s">
        <v>372</v>
      </c>
      <c r="P595" s="112" t="s">
        <v>398</v>
      </c>
      <c r="Q595" s="112" t="s">
        <v>3780</v>
      </c>
      <c r="R595" s="112">
        <v>227.97600000000003</v>
      </c>
      <c r="S595" s="112">
        <v>2</v>
      </c>
      <c r="T595" s="112">
        <v>0.4</v>
      </c>
      <c r="U595" s="112">
        <v>-49.504000000000005</v>
      </c>
    </row>
    <row r="596" spans="1:21">
      <c r="A596" s="20" t="str">
        <f t="shared" si="18"/>
        <v>202104</v>
      </c>
      <c r="B596" s="20" t="str">
        <f t="shared" si="19"/>
        <v>202117</v>
      </c>
      <c r="C596" s="112" t="s">
        <v>3783</v>
      </c>
      <c r="D596" s="113">
        <v>44307</v>
      </c>
      <c r="E596" s="113">
        <v>44311</v>
      </c>
      <c r="F596" s="112" t="s">
        <v>346</v>
      </c>
      <c r="G596" s="112" t="s">
        <v>1755</v>
      </c>
      <c r="H596" s="112" t="s">
        <v>1756</v>
      </c>
      <c r="I596" s="112" t="s">
        <v>384</v>
      </c>
      <c r="J596" s="112" t="s">
        <v>362</v>
      </c>
      <c r="K596" s="112" t="s">
        <v>363</v>
      </c>
      <c r="L596" s="112" t="s">
        <v>339</v>
      </c>
      <c r="M596" s="112" t="s">
        <v>340</v>
      </c>
      <c r="N596" s="112" t="s">
        <v>674</v>
      </c>
      <c r="O596" s="112" t="s">
        <v>342</v>
      </c>
      <c r="P596" s="112" t="s">
        <v>407</v>
      </c>
      <c r="Q596" s="112" t="s">
        <v>675</v>
      </c>
      <c r="R596" s="112">
        <v>150.78</v>
      </c>
      <c r="S596" s="112">
        <v>3</v>
      </c>
      <c r="T596" s="112">
        <v>0</v>
      </c>
      <c r="U596" s="112">
        <v>47.879999999999995</v>
      </c>
    </row>
    <row r="597" spans="1:21">
      <c r="A597" s="20" t="str">
        <f t="shared" si="18"/>
        <v>202101</v>
      </c>
      <c r="B597" s="20" t="str">
        <f t="shared" si="19"/>
        <v>202105</v>
      </c>
      <c r="C597" s="112" t="s">
        <v>3495</v>
      </c>
      <c r="D597" s="113">
        <v>44225</v>
      </c>
      <c r="E597" s="113">
        <v>44225</v>
      </c>
      <c r="F597" s="112" t="s">
        <v>534</v>
      </c>
      <c r="G597" s="112" t="s">
        <v>1285</v>
      </c>
      <c r="H597" s="112" t="s">
        <v>1286</v>
      </c>
      <c r="I597" s="112" t="s">
        <v>336</v>
      </c>
      <c r="J597" s="112" t="s">
        <v>678</v>
      </c>
      <c r="K597" s="112" t="s">
        <v>363</v>
      </c>
      <c r="L597" s="112" t="s">
        <v>339</v>
      </c>
      <c r="M597" s="112" t="s">
        <v>340</v>
      </c>
      <c r="N597" s="112" t="s">
        <v>2103</v>
      </c>
      <c r="O597" s="112" t="s">
        <v>342</v>
      </c>
      <c r="P597" s="112" t="s">
        <v>369</v>
      </c>
      <c r="Q597" s="112" t="s">
        <v>2104</v>
      </c>
      <c r="R597" s="112">
        <v>433.77600000000007</v>
      </c>
      <c r="S597" s="112">
        <v>2</v>
      </c>
      <c r="T597" s="112">
        <v>0.4</v>
      </c>
      <c r="U597" s="112">
        <v>-144.70400000000006</v>
      </c>
    </row>
    <row r="598" spans="1:21">
      <c r="A598" s="20" t="str">
        <f t="shared" si="18"/>
        <v>202105</v>
      </c>
      <c r="B598" s="20" t="str">
        <f t="shared" si="19"/>
        <v>202122</v>
      </c>
      <c r="C598" s="112" t="s">
        <v>3794</v>
      </c>
      <c r="D598" s="113">
        <v>44342</v>
      </c>
      <c r="E598" s="113">
        <v>44344</v>
      </c>
      <c r="F598" s="112" t="s">
        <v>333</v>
      </c>
      <c r="G598" s="112" t="s">
        <v>2935</v>
      </c>
      <c r="H598" s="112" t="s">
        <v>2936</v>
      </c>
      <c r="I598" s="112" t="s">
        <v>384</v>
      </c>
      <c r="J598" s="112" t="s">
        <v>684</v>
      </c>
      <c r="K598" s="112" t="s">
        <v>535</v>
      </c>
      <c r="L598" s="112" t="s">
        <v>339</v>
      </c>
      <c r="M598" s="112" t="s">
        <v>368</v>
      </c>
      <c r="N598" s="112" t="s">
        <v>3795</v>
      </c>
      <c r="O598" s="112" t="s">
        <v>342</v>
      </c>
      <c r="P598" s="112" t="s">
        <v>380</v>
      </c>
      <c r="Q598" s="112" t="s">
        <v>3796</v>
      </c>
      <c r="R598" s="112">
        <v>444.08</v>
      </c>
      <c r="S598" s="112">
        <v>4</v>
      </c>
      <c r="T598" s="112">
        <v>0</v>
      </c>
      <c r="U598" s="112">
        <v>8.4</v>
      </c>
    </row>
    <row r="599" spans="1:21">
      <c r="A599" s="20" t="str">
        <f t="shared" si="18"/>
        <v>202105</v>
      </c>
      <c r="B599" s="20" t="str">
        <f t="shared" si="19"/>
        <v>202122</v>
      </c>
      <c r="C599" s="112" t="s">
        <v>3794</v>
      </c>
      <c r="D599" s="113">
        <v>44342</v>
      </c>
      <c r="E599" s="113">
        <v>44344</v>
      </c>
      <c r="F599" s="112" t="s">
        <v>333</v>
      </c>
      <c r="G599" s="112" t="s">
        <v>2935</v>
      </c>
      <c r="H599" s="112" t="s">
        <v>2936</v>
      </c>
      <c r="I599" s="112" t="s">
        <v>384</v>
      </c>
      <c r="J599" s="112" t="s">
        <v>684</v>
      </c>
      <c r="K599" s="112" t="s">
        <v>535</v>
      </c>
      <c r="L599" s="112" t="s">
        <v>339</v>
      </c>
      <c r="M599" s="112" t="s">
        <v>368</v>
      </c>
      <c r="N599" s="112" t="s">
        <v>3797</v>
      </c>
      <c r="O599" s="112" t="s">
        <v>342</v>
      </c>
      <c r="P599" s="112" t="s">
        <v>380</v>
      </c>
      <c r="Q599" s="112" t="s">
        <v>3798</v>
      </c>
      <c r="R599" s="112">
        <v>249.75999999999993</v>
      </c>
      <c r="S599" s="112">
        <v>4</v>
      </c>
      <c r="T599" s="112">
        <v>0</v>
      </c>
      <c r="U599" s="112">
        <v>12.32</v>
      </c>
    </row>
    <row r="600" spans="1:21">
      <c r="A600" s="20" t="str">
        <f t="shared" si="18"/>
        <v>202101</v>
      </c>
      <c r="B600" s="20" t="str">
        <f t="shared" si="19"/>
        <v>202102</v>
      </c>
      <c r="C600" s="112" t="s">
        <v>2872</v>
      </c>
      <c r="D600" s="113">
        <v>44204</v>
      </c>
      <c r="E600" s="113">
        <v>44208</v>
      </c>
      <c r="F600" s="112" t="s">
        <v>346</v>
      </c>
      <c r="G600" s="112" t="s">
        <v>1255</v>
      </c>
      <c r="H600" s="112" t="s">
        <v>1256</v>
      </c>
      <c r="I600" s="112" t="s">
        <v>349</v>
      </c>
      <c r="J600" s="112" t="s">
        <v>2247</v>
      </c>
      <c r="K600" s="112" t="s">
        <v>391</v>
      </c>
      <c r="L600" s="112" t="s">
        <v>339</v>
      </c>
      <c r="M600" s="112" t="s">
        <v>392</v>
      </c>
      <c r="N600" s="112" t="s">
        <v>568</v>
      </c>
      <c r="O600" s="112" t="s">
        <v>372</v>
      </c>
      <c r="P600" s="112" t="s">
        <v>394</v>
      </c>
      <c r="Q600" s="112" t="s">
        <v>569</v>
      </c>
      <c r="R600" s="112">
        <v>3664.92</v>
      </c>
      <c r="S600" s="112">
        <v>3</v>
      </c>
      <c r="T600" s="112">
        <v>0</v>
      </c>
      <c r="U600" s="112">
        <v>659.4</v>
      </c>
    </row>
    <row r="601" spans="1:21">
      <c r="A601" s="20" t="str">
        <f t="shared" si="18"/>
        <v>202101</v>
      </c>
      <c r="B601" s="20" t="str">
        <f t="shared" si="19"/>
        <v>202102</v>
      </c>
      <c r="C601" s="112" t="s">
        <v>2872</v>
      </c>
      <c r="D601" s="113">
        <v>44204</v>
      </c>
      <c r="E601" s="113">
        <v>44208</v>
      </c>
      <c r="F601" s="112" t="s">
        <v>346</v>
      </c>
      <c r="G601" s="112" t="s">
        <v>1255</v>
      </c>
      <c r="H601" s="112" t="s">
        <v>1256</v>
      </c>
      <c r="I601" s="112" t="s">
        <v>349</v>
      </c>
      <c r="J601" s="112" t="s">
        <v>2247</v>
      </c>
      <c r="K601" s="112" t="s">
        <v>391</v>
      </c>
      <c r="L601" s="112" t="s">
        <v>339</v>
      </c>
      <c r="M601" s="112" t="s">
        <v>392</v>
      </c>
      <c r="N601" s="112" t="s">
        <v>3801</v>
      </c>
      <c r="O601" s="112" t="s">
        <v>377</v>
      </c>
      <c r="P601" s="112" t="s">
        <v>462</v>
      </c>
      <c r="Q601" s="112" t="s">
        <v>3802</v>
      </c>
      <c r="R601" s="112">
        <v>3461.0099999999993</v>
      </c>
      <c r="S601" s="112">
        <v>2</v>
      </c>
      <c r="T601" s="112">
        <v>0.25</v>
      </c>
      <c r="U601" s="112">
        <v>92.050000000000182</v>
      </c>
    </row>
    <row r="602" spans="1:21">
      <c r="A602" s="20" t="str">
        <f t="shared" si="18"/>
        <v>202102</v>
      </c>
      <c r="B602" s="20" t="str">
        <f t="shared" si="19"/>
        <v>202108</v>
      </c>
      <c r="C602" s="112" t="s">
        <v>1306</v>
      </c>
      <c r="D602" s="113">
        <v>44247</v>
      </c>
      <c r="E602" s="113">
        <v>44252</v>
      </c>
      <c r="F602" s="112" t="s">
        <v>346</v>
      </c>
      <c r="G602" s="112" t="s">
        <v>616</v>
      </c>
      <c r="H602" s="112" t="s">
        <v>617</v>
      </c>
      <c r="I602" s="112" t="s">
        <v>384</v>
      </c>
      <c r="J602" s="112" t="s">
        <v>2691</v>
      </c>
      <c r="K602" s="112" t="s">
        <v>351</v>
      </c>
      <c r="L602" s="112" t="s">
        <v>339</v>
      </c>
      <c r="M602" s="112" t="s">
        <v>352</v>
      </c>
      <c r="N602" s="112" t="s">
        <v>481</v>
      </c>
      <c r="O602" s="112" t="s">
        <v>342</v>
      </c>
      <c r="P602" s="112" t="s">
        <v>354</v>
      </c>
      <c r="Q602" s="112" t="s">
        <v>482</v>
      </c>
      <c r="R602" s="112">
        <v>892.5</v>
      </c>
      <c r="S602" s="112">
        <v>5</v>
      </c>
      <c r="T602" s="112">
        <v>0</v>
      </c>
      <c r="U602" s="112">
        <v>374.49999999999994</v>
      </c>
    </row>
    <row r="603" spans="1:21">
      <c r="A603" s="20" t="str">
        <f t="shared" si="18"/>
        <v>202102</v>
      </c>
      <c r="B603" s="20" t="str">
        <f t="shared" si="19"/>
        <v>202108</v>
      </c>
      <c r="C603" s="112" t="s">
        <v>1306</v>
      </c>
      <c r="D603" s="113">
        <v>44247</v>
      </c>
      <c r="E603" s="113">
        <v>44252</v>
      </c>
      <c r="F603" s="112" t="s">
        <v>346</v>
      </c>
      <c r="G603" s="112" t="s">
        <v>616</v>
      </c>
      <c r="H603" s="112" t="s">
        <v>617</v>
      </c>
      <c r="I603" s="112" t="s">
        <v>384</v>
      </c>
      <c r="J603" s="112" t="s">
        <v>2691</v>
      </c>
      <c r="K603" s="112" t="s">
        <v>351</v>
      </c>
      <c r="L603" s="112" t="s">
        <v>339</v>
      </c>
      <c r="M603" s="112" t="s">
        <v>352</v>
      </c>
      <c r="N603" s="112" t="s">
        <v>1287</v>
      </c>
      <c r="O603" s="112" t="s">
        <v>342</v>
      </c>
      <c r="P603" s="112" t="s">
        <v>357</v>
      </c>
      <c r="Q603" s="112" t="s">
        <v>1288</v>
      </c>
      <c r="R603" s="112">
        <v>35.531999999999996</v>
      </c>
      <c r="S603" s="112">
        <v>1</v>
      </c>
      <c r="T603" s="112">
        <v>0.4</v>
      </c>
      <c r="U603" s="112">
        <v>-1.2879999999999967</v>
      </c>
    </row>
    <row r="604" spans="1:21">
      <c r="A604" s="20" t="str">
        <f t="shared" si="18"/>
        <v>202103</v>
      </c>
      <c r="B604" s="20" t="str">
        <f t="shared" si="19"/>
        <v>202114</v>
      </c>
      <c r="C604" s="112" t="s">
        <v>3811</v>
      </c>
      <c r="D604" s="113">
        <v>44286</v>
      </c>
      <c r="E604" s="113">
        <v>44292</v>
      </c>
      <c r="F604" s="112" t="s">
        <v>346</v>
      </c>
      <c r="G604" s="112" t="s">
        <v>3709</v>
      </c>
      <c r="H604" s="112" t="s">
        <v>3710</v>
      </c>
      <c r="I604" s="112" t="s">
        <v>349</v>
      </c>
      <c r="J604" s="112" t="s">
        <v>2875</v>
      </c>
      <c r="K604" s="112" t="s">
        <v>438</v>
      </c>
      <c r="L604" s="112" t="s">
        <v>339</v>
      </c>
      <c r="M604" s="112" t="s">
        <v>439</v>
      </c>
      <c r="N604" s="112" t="s">
        <v>1517</v>
      </c>
      <c r="O604" s="112" t="s">
        <v>342</v>
      </c>
      <c r="P604" s="112" t="s">
        <v>354</v>
      </c>
      <c r="Q604" s="112" t="s">
        <v>1518</v>
      </c>
      <c r="R604" s="112">
        <v>188.44</v>
      </c>
      <c r="S604" s="112">
        <v>2</v>
      </c>
      <c r="T604" s="112">
        <v>0</v>
      </c>
      <c r="U604" s="112">
        <v>9.24</v>
      </c>
    </row>
    <row r="605" spans="1:21">
      <c r="A605" s="20" t="str">
        <f t="shared" si="18"/>
        <v>202103</v>
      </c>
      <c r="B605" s="20" t="str">
        <f t="shared" si="19"/>
        <v>202114</v>
      </c>
      <c r="C605" s="112" t="s">
        <v>3811</v>
      </c>
      <c r="D605" s="113">
        <v>44286</v>
      </c>
      <c r="E605" s="113">
        <v>44292</v>
      </c>
      <c r="F605" s="112" t="s">
        <v>346</v>
      </c>
      <c r="G605" s="112" t="s">
        <v>3709</v>
      </c>
      <c r="H605" s="112" t="s">
        <v>3710</v>
      </c>
      <c r="I605" s="112" t="s">
        <v>349</v>
      </c>
      <c r="J605" s="112" t="s">
        <v>2875</v>
      </c>
      <c r="K605" s="112" t="s">
        <v>438</v>
      </c>
      <c r="L605" s="112" t="s">
        <v>339</v>
      </c>
      <c r="M605" s="112" t="s">
        <v>439</v>
      </c>
      <c r="N605" s="112" t="s">
        <v>2895</v>
      </c>
      <c r="O605" s="112" t="s">
        <v>342</v>
      </c>
      <c r="P605" s="112" t="s">
        <v>440</v>
      </c>
      <c r="Q605" s="112" t="s">
        <v>2896</v>
      </c>
      <c r="R605" s="112">
        <v>175</v>
      </c>
      <c r="S605" s="112">
        <v>2</v>
      </c>
      <c r="T605" s="112">
        <v>0</v>
      </c>
      <c r="U605" s="112">
        <v>24.36</v>
      </c>
    </row>
    <row r="606" spans="1:21">
      <c r="A606" s="20" t="str">
        <f t="shared" si="18"/>
        <v>202106</v>
      </c>
      <c r="B606" s="20" t="str">
        <f t="shared" si="19"/>
        <v>202124</v>
      </c>
      <c r="C606" s="112" t="s">
        <v>3813</v>
      </c>
      <c r="D606" s="113">
        <v>44355</v>
      </c>
      <c r="E606" s="113">
        <v>44358</v>
      </c>
      <c r="F606" s="112" t="s">
        <v>333</v>
      </c>
      <c r="G606" s="112" t="s">
        <v>1804</v>
      </c>
      <c r="H606" s="112" t="s">
        <v>1805</v>
      </c>
      <c r="I606" s="112" t="s">
        <v>336</v>
      </c>
      <c r="J606" s="112" t="s">
        <v>3641</v>
      </c>
      <c r="K606" s="112" t="s">
        <v>465</v>
      </c>
      <c r="L606" s="112" t="s">
        <v>339</v>
      </c>
      <c r="M606" s="112" t="s">
        <v>386</v>
      </c>
      <c r="N606" s="112" t="s">
        <v>504</v>
      </c>
      <c r="O606" s="112" t="s">
        <v>342</v>
      </c>
      <c r="P606" s="112" t="s">
        <v>381</v>
      </c>
      <c r="Q606" s="112" t="s">
        <v>505</v>
      </c>
      <c r="R606" s="112">
        <v>192.864</v>
      </c>
      <c r="S606" s="112">
        <v>7</v>
      </c>
      <c r="T606" s="112">
        <v>0.4</v>
      </c>
      <c r="U606" s="112">
        <v>-100.15600000000002</v>
      </c>
    </row>
    <row r="607" spans="1:21">
      <c r="A607" s="20" t="str">
        <f t="shared" si="18"/>
        <v>202106</v>
      </c>
      <c r="B607" s="20" t="str">
        <f t="shared" si="19"/>
        <v>202124</v>
      </c>
      <c r="C607" s="112" t="s">
        <v>3813</v>
      </c>
      <c r="D607" s="113">
        <v>44355</v>
      </c>
      <c r="E607" s="113">
        <v>44358</v>
      </c>
      <c r="F607" s="112" t="s">
        <v>333</v>
      </c>
      <c r="G607" s="112" t="s">
        <v>1804</v>
      </c>
      <c r="H607" s="112" t="s">
        <v>1805</v>
      </c>
      <c r="I607" s="112" t="s">
        <v>336</v>
      </c>
      <c r="J607" s="112" t="s">
        <v>3641</v>
      </c>
      <c r="K607" s="112" t="s">
        <v>465</v>
      </c>
      <c r="L607" s="112" t="s">
        <v>339</v>
      </c>
      <c r="M607" s="112" t="s">
        <v>386</v>
      </c>
      <c r="N607" s="112" t="s">
        <v>2044</v>
      </c>
      <c r="O607" s="112" t="s">
        <v>372</v>
      </c>
      <c r="P607" s="112" t="s">
        <v>394</v>
      </c>
      <c r="Q607" s="112" t="s">
        <v>2045</v>
      </c>
      <c r="R607" s="112">
        <v>1007.5799999999999</v>
      </c>
      <c r="S607" s="112">
        <v>1</v>
      </c>
      <c r="T607" s="112">
        <v>0.4</v>
      </c>
      <c r="U607" s="112">
        <v>-554.26</v>
      </c>
    </row>
    <row r="608" spans="1:21">
      <c r="A608" s="20" t="str">
        <f t="shared" si="18"/>
        <v>202106</v>
      </c>
      <c r="B608" s="20" t="str">
        <f t="shared" si="19"/>
        <v>202123</v>
      </c>
      <c r="C608" s="112" t="s">
        <v>3818</v>
      </c>
      <c r="D608" s="113">
        <v>44352</v>
      </c>
      <c r="E608" s="113">
        <v>44357</v>
      </c>
      <c r="F608" s="112" t="s">
        <v>346</v>
      </c>
      <c r="G608" s="112" t="s">
        <v>2579</v>
      </c>
      <c r="H608" s="112" t="s">
        <v>2580</v>
      </c>
      <c r="I608" s="112" t="s">
        <v>336</v>
      </c>
      <c r="J608" s="112" t="s">
        <v>370</v>
      </c>
      <c r="K608" s="112" t="s">
        <v>371</v>
      </c>
      <c r="L608" s="112" t="s">
        <v>339</v>
      </c>
      <c r="M608" s="112" t="s">
        <v>340</v>
      </c>
      <c r="N608" s="112" t="s">
        <v>3819</v>
      </c>
      <c r="O608" s="112" t="s">
        <v>342</v>
      </c>
      <c r="P608" s="112" t="s">
        <v>440</v>
      </c>
      <c r="Q608" s="112" t="s">
        <v>3820</v>
      </c>
      <c r="R608" s="112">
        <v>252</v>
      </c>
      <c r="S608" s="112">
        <v>5</v>
      </c>
      <c r="T608" s="112">
        <v>0</v>
      </c>
      <c r="U608" s="112">
        <v>110.60000000000001</v>
      </c>
    </row>
    <row r="609" spans="1:21">
      <c r="A609" s="20" t="str">
        <f t="shared" si="18"/>
        <v>202105</v>
      </c>
      <c r="B609" s="20" t="str">
        <f t="shared" si="19"/>
        <v>202119</v>
      </c>
      <c r="C609" s="112" t="s">
        <v>3517</v>
      </c>
      <c r="D609" s="113">
        <v>44321</v>
      </c>
      <c r="E609" s="113">
        <v>44326</v>
      </c>
      <c r="F609" s="112" t="s">
        <v>346</v>
      </c>
      <c r="G609" s="112" t="s">
        <v>3501</v>
      </c>
      <c r="H609" s="112" t="s">
        <v>3502</v>
      </c>
      <c r="I609" s="112" t="s">
        <v>384</v>
      </c>
      <c r="J609" s="112" t="s">
        <v>468</v>
      </c>
      <c r="K609" s="112" t="s">
        <v>363</v>
      </c>
      <c r="L609" s="112" t="s">
        <v>339</v>
      </c>
      <c r="M609" s="112" t="s">
        <v>340</v>
      </c>
      <c r="N609" s="112" t="s">
        <v>2897</v>
      </c>
      <c r="O609" s="112" t="s">
        <v>377</v>
      </c>
      <c r="P609" s="112" t="s">
        <v>378</v>
      </c>
      <c r="Q609" s="112" t="s">
        <v>2898</v>
      </c>
      <c r="R609" s="112">
        <v>801.86400000000003</v>
      </c>
      <c r="S609" s="112">
        <v>3</v>
      </c>
      <c r="T609" s="112">
        <v>0.4</v>
      </c>
      <c r="U609" s="112">
        <v>-347.67600000000004</v>
      </c>
    </row>
    <row r="610" spans="1:21">
      <c r="A610" s="20" t="str">
        <f t="shared" si="18"/>
        <v>202105</v>
      </c>
      <c r="B610" s="20" t="str">
        <f t="shared" si="19"/>
        <v>202119</v>
      </c>
      <c r="C610" s="112" t="s">
        <v>3517</v>
      </c>
      <c r="D610" s="113">
        <v>44321</v>
      </c>
      <c r="E610" s="113">
        <v>44326</v>
      </c>
      <c r="F610" s="112" t="s">
        <v>346</v>
      </c>
      <c r="G610" s="112" t="s">
        <v>3501</v>
      </c>
      <c r="H610" s="112" t="s">
        <v>3502</v>
      </c>
      <c r="I610" s="112" t="s">
        <v>384</v>
      </c>
      <c r="J610" s="112" t="s">
        <v>468</v>
      </c>
      <c r="K610" s="112" t="s">
        <v>363</v>
      </c>
      <c r="L610" s="112" t="s">
        <v>339</v>
      </c>
      <c r="M610" s="112" t="s">
        <v>340</v>
      </c>
      <c r="N610" s="112" t="s">
        <v>873</v>
      </c>
      <c r="O610" s="112" t="s">
        <v>372</v>
      </c>
      <c r="P610" s="112" t="s">
        <v>398</v>
      </c>
      <c r="Q610" s="112" t="s">
        <v>874</v>
      </c>
      <c r="R610" s="112">
        <v>1638.1679999999999</v>
      </c>
      <c r="S610" s="112">
        <v>14</v>
      </c>
      <c r="T610" s="112">
        <v>0.4</v>
      </c>
      <c r="U610" s="112">
        <v>-929.4319999999999</v>
      </c>
    </row>
    <row r="611" spans="1:21">
      <c r="A611" s="20" t="str">
        <f t="shared" si="18"/>
        <v>202105</v>
      </c>
      <c r="B611" s="20" t="str">
        <f t="shared" si="19"/>
        <v>202119</v>
      </c>
      <c r="C611" s="112" t="s">
        <v>3517</v>
      </c>
      <c r="D611" s="113">
        <v>44321</v>
      </c>
      <c r="E611" s="113">
        <v>44326</v>
      </c>
      <c r="F611" s="112" t="s">
        <v>346</v>
      </c>
      <c r="G611" s="112" t="s">
        <v>3501</v>
      </c>
      <c r="H611" s="112" t="s">
        <v>3502</v>
      </c>
      <c r="I611" s="112" t="s">
        <v>384</v>
      </c>
      <c r="J611" s="112" t="s">
        <v>468</v>
      </c>
      <c r="K611" s="112" t="s">
        <v>363</v>
      </c>
      <c r="L611" s="112" t="s">
        <v>339</v>
      </c>
      <c r="M611" s="112" t="s">
        <v>340</v>
      </c>
      <c r="N611" s="112" t="s">
        <v>3825</v>
      </c>
      <c r="O611" s="112" t="s">
        <v>342</v>
      </c>
      <c r="P611" s="112" t="s">
        <v>343</v>
      </c>
      <c r="Q611" s="112" t="s">
        <v>3826</v>
      </c>
      <c r="R611" s="112">
        <v>230.99999999999997</v>
      </c>
      <c r="S611" s="112">
        <v>5</v>
      </c>
      <c r="T611" s="112">
        <v>0.4</v>
      </c>
      <c r="U611" s="112">
        <v>-73.500000000000014</v>
      </c>
    </row>
    <row r="612" spans="1:21">
      <c r="A612" s="20" t="str">
        <f t="shared" si="18"/>
        <v>202105</v>
      </c>
      <c r="B612" s="20" t="str">
        <f t="shared" si="19"/>
        <v>202119</v>
      </c>
      <c r="C612" s="112" t="s">
        <v>3517</v>
      </c>
      <c r="D612" s="113">
        <v>44321</v>
      </c>
      <c r="E612" s="113">
        <v>44326</v>
      </c>
      <c r="F612" s="112" t="s">
        <v>346</v>
      </c>
      <c r="G612" s="112" t="s">
        <v>3501</v>
      </c>
      <c r="H612" s="112" t="s">
        <v>3502</v>
      </c>
      <c r="I612" s="112" t="s">
        <v>384</v>
      </c>
      <c r="J612" s="112" t="s">
        <v>468</v>
      </c>
      <c r="K612" s="112" t="s">
        <v>363</v>
      </c>
      <c r="L612" s="112" t="s">
        <v>339</v>
      </c>
      <c r="M612" s="112" t="s">
        <v>340</v>
      </c>
      <c r="N612" s="112" t="s">
        <v>707</v>
      </c>
      <c r="O612" s="112" t="s">
        <v>377</v>
      </c>
      <c r="P612" s="112" t="s">
        <v>431</v>
      </c>
      <c r="Q612" s="112" t="s">
        <v>708</v>
      </c>
      <c r="R612" s="112">
        <v>264.76799999999997</v>
      </c>
      <c r="S612" s="112">
        <v>2</v>
      </c>
      <c r="T612" s="112">
        <v>0.4</v>
      </c>
      <c r="U612" s="112">
        <v>-79.632000000000005</v>
      </c>
    </row>
    <row r="613" spans="1:21">
      <c r="A613" s="20" t="str">
        <f t="shared" si="18"/>
        <v>202101</v>
      </c>
      <c r="B613" s="20" t="str">
        <f t="shared" si="19"/>
        <v>202102</v>
      </c>
      <c r="C613" s="112" t="s">
        <v>3834</v>
      </c>
      <c r="D613" s="113">
        <v>44205</v>
      </c>
      <c r="E613" s="113">
        <v>44207</v>
      </c>
      <c r="F613" s="112" t="s">
        <v>333</v>
      </c>
      <c r="G613" s="112" t="s">
        <v>1625</v>
      </c>
      <c r="H613" s="112" t="s">
        <v>1626</v>
      </c>
      <c r="I613" s="112" t="s">
        <v>349</v>
      </c>
      <c r="J613" s="112" t="s">
        <v>666</v>
      </c>
      <c r="K613" s="112" t="s">
        <v>465</v>
      </c>
      <c r="L613" s="112" t="s">
        <v>339</v>
      </c>
      <c r="M613" s="112" t="s">
        <v>386</v>
      </c>
      <c r="N613" s="112" t="s">
        <v>910</v>
      </c>
      <c r="O613" s="112" t="s">
        <v>342</v>
      </c>
      <c r="P613" s="112" t="s">
        <v>407</v>
      </c>
      <c r="Q613" s="112" t="s">
        <v>911</v>
      </c>
      <c r="R613" s="112">
        <v>217.56</v>
      </c>
      <c r="S613" s="112">
        <v>6</v>
      </c>
      <c r="T613" s="112">
        <v>0</v>
      </c>
      <c r="U613" s="112">
        <v>5.8800000000000008</v>
      </c>
    </row>
    <row r="614" spans="1:21">
      <c r="A614" s="20" t="str">
        <f t="shared" si="18"/>
        <v>202105</v>
      </c>
      <c r="B614" s="20" t="str">
        <f t="shared" si="19"/>
        <v>202119</v>
      </c>
      <c r="C614" s="112" t="s">
        <v>3554</v>
      </c>
      <c r="D614" s="113">
        <v>44318</v>
      </c>
      <c r="E614" s="113">
        <v>44324</v>
      </c>
      <c r="F614" s="112" t="s">
        <v>346</v>
      </c>
      <c r="G614" s="112" t="s">
        <v>3488</v>
      </c>
      <c r="H614" s="112" t="s">
        <v>3489</v>
      </c>
      <c r="I614" s="112" t="s">
        <v>336</v>
      </c>
      <c r="J614" s="112" t="s">
        <v>337</v>
      </c>
      <c r="K614" s="112" t="s">
        <v>338</v>
      </c>
      <c r="L614" s="112" t="s">
        <v>339</v>
      </c>
      <c r="M614" s="112" t="s">
        <v>340</v>
      </c>
      <c r="N614" s="112" t="s">
        <v>1663</v>
      </c>
      <c r="O614" s="112" t="s">
        <v>377</v>
      </c>
      <c r="P614" s="112" t="s">
        <v>378</v>
      </c>
      <c r="Q614" s="112" t="s">
        <v>1664</v>
      </c>
      <c r="R614" s="112">
        <v>2098.6559999999999</v>
      </c>
      <c r="S614" s="112">
        <v>9</v>
      </c>
      <c r="T614" s="112">
        <v>0.4</v>
      </c>
      <c r="U614" s="112">
        <v>-1189.9440000000002</v>
      </c>
    </row>
    <row r="615" spans="1:21">
      <c r="A615" s="20" t="str">
        <f t="shared" si="18"/>
        <v>202105</v>
      </c>
      <c r="B615" s="20" t="str">
        <f t="shared" si="19"/>
        <v>202119</v>
      </c>
      <c r="C615" s="112" t="s">
        <v>3554</v>
      </c>
      <c r="D615" s="113">
        <v>44318</v>
      </c>
      <c r="E615" s="113">
        <v>44324</v>
      </c>
      <c r="F615" s="112" t="s">
        <v>346</v>
      </c>
      <c r="G615" s="112" t="s">
        <v>3488</v>
      </c>
      <c r="H615" s="112" t="s">
        <v>3489</v>
      </c>
      <c r="I615" s="112" t="s">
        <v>336</v>
      </c>
      <c r="J615" s="112" t="s">
        <v>337</v>
      </c>
      <c r="K615" s="112" t="s">
        <v>338</v>
      </c>
      <c r="L615" s="112" t="s">
        <v>339</v>
      </c>
      <c r="M615" s="112" t="s">
        <v>340</v>
      </c>
      <c r="N615" s="112" t="s">
        <v>2409</v>
      </c>
      <c r="O615" s="112" t="s">
        <v>342</v>
      </c>
      <c r="P615" s="112" t="s">
        <v>357</v>
      </c>
      <c r="Q615" s="112" t="s">
        <v>2410</v>
      </c>
      <c r="R615" s="112">
        <v>69.888000000000005</v>
      </c>
      <c r="S615" s="112">
        <v>2</v>
      </c>
      <c r="T615" s="112">
        <v>0.4</v>
      </c>
      <c r="U615" s="112">
        <v>5.7679999999999936</v>
      </c>
    </row>
    <row r="616" spans="1:21">
      <c r="A616" s="20" t="str">
        <f t="shared" si="18"/>
        <v>202105</v>
      </c>
      <c r="B616" s="20" t="str">
        <f t="shared" si="19"/>
        <v>202119</v>
      </c>
      <c r="C616" s="112" t="s">
        <v>3554</v>
      </c>
      <c r="D616" s="113">
        <v>44318</v>
      </c>
      <c r="E616" s="113">
        <v>44324</v>
      </c>
      <c r="F616" s="112" t="s">
        <v>346</v>
      </c>
      <c r="G616" s="112" t="s">
        <v>3488</v>
      </c>
      <c r="H616" s="112" t="s">
        <v>3489</v>
      </c>
      <c r="I616" s="112" t="s">
        <v>336</v>
      </c>
      <c r="J616" s="112" t="s">
        <v>337</v>
      </c>
      <c r="K616" s="112" t="s">
        <v>338</v>
      </c>
      <c r="L616" s="112" t="s">
        <v>339</v>
      </c>
      <c r="M616" s="112" t="s">
        <v>340</v>
      </c>
      <c r="N616" s="112" t="s">
        <v>645</v>
      </c>
      <c r="O616" s="112" t="s">
        <v>342</v>
      </c>
      <c r="P616" s="112" t="s">
        <v>357</v>
      </c>
      <c r="Q616" s="112" t="s">
        <v>646</v>
      </c>
      <c r="R616" s="112">
        <v>36.119999999999997</v>
      </c>
      <c r="S616" s="112">
        <v>1</v>
      </c>
      <c r="T616" s="112">
        <v>0.4</v>
      </c>
      <c r="U616" s="112">
        <v>4.2000000000000028</v>
      </c>
    </row>
    <row r="617" spans="1:21">
      <c r="A617" s="20" t="str">
        <f t="shared" si="18"/>
        <v>202105</v>
      </c>
      <c r="B617" s="20" t="str">
        <f t="shared" si="19"/>
        <v>202119</v>
      </c>
      <c r="C617" s="112" t="s">
        <v>3554</v>
      </c>
      <c r="D617" s="113">
        <v>44318</v>
      </c>
      <c r="E617" s="113">
        <v>44324</v>
      </c>
      <c r="F617" s="112" t="s">
        <v>346</v>
      </c>
      <c r="G617" s="112" t="s">
        <v>3488</v>
      </c>
      <c r="H617" s="112" t="s">
        <v>3489</v>
      </c>
      <c r="I617" s="112" t="s">
        <v>336</v>
      </c>
      <c r="J617" s="112" t="s">
        <v>337</v>
      </c>
      <c r="K617" s="112" t="s">
        <v>338</v>
      </c>
      <c r="L617" s="112" t="s">
        <v>339</v>
      </c>
      <c r="M617" s="112" t="s">
        <v>340</v>
      </c>
      <c r="N617" s="112" t="s">
        <v>3452</v>
      </c>
      <c r="O617" s="112" t="s">
        <v>342</v>
      </c>
      <c r="P617" s="112" t="s">
        <v>380</v>
      </c>
      <c r="Q617" s="112" t="s">
        <v>3453</v>
      </c>
      <c r="R617" s="112">
        <v>631.26</v>
      </c>
      <c r="S617" s="112">
        <v>3</v>
      </c>
      <c r="T617" s="112">
        <v>0</v>
      </c>
      <c r="U617" s="112">
        <v>309.12</v>
      </c>
    </row>
    <row r="618" spans="1:21">
      <c r="A618" s="20" t="str">
        <f t="shared" si="18"/>
        <v>202105</v>
      </c>
      <c r="B618" s="20" t="str">
        <f t="shared" si="19"/>
        <v>202119</v>
      </c>
      <c r="C618" s="112" t="s">
        <v>3554</v>
      </c>
      <c r="D618" s="113">
        <v>44318</v>
      </c>
      <c r="E618" s="113">
        <v>44324</v>
      </c>
      <c r="F618" s="112" t="s">
        <v>346</v>
      </c>
      <c r="G618" s="112" t="s">
        <v>3488</v>
      </c>
      <c r="H618" s="112" t="s">
        <v>3489</v>
      </c>
      <c r="I618" s="112" t="s">
        <v>336</v>
      </c>
      <c r="J618" s="112" t="s">
        <v>337</v>
      </c>
      <c r="K618" s="112" t="s">
        <v>338</v>
      </c>
      <c r="L618" s="112" t="s">
        <v>339</v>
      </c>
      <c r="M618" s="112" t="s">
        <v>340</v>
      </c>
      <c r="N618" s="112" t="s">
        <v>1012</v>
      </c>
      <c r="O618" s="112" t="s">
        <v>372</v>
      </c>
      <c r="P618" s="112" t="s">
        <v>394</v>
      </c>
      <c r="Q618" s="112" t="s">
        <v>1013</v>
      </c>
      <c r="R618" s="112">
        <v>1249.4160000000002</v>
      </c>
      <c r="S618" s="112">
        <v>3</v>
      </c>
      <c r="T618" s="112">
        <v>0.4</v>
      </c>
      <c r="U618" s="112">
        <v>-770.78400000000022</v>
      </c>
    </row>
    <row r="619" spans="1:21">
      <c r="A619" s="20" t="str">
        <f t="shared" si="18"/>
        <v>202105</v>
      </c>
      <c r="B619" s="20" t="str">
        <f t="shared" si="19"/>
        <v>202119</v>
      </c>
      <c r="C619" s="112" t="s">
        <v>3554</v>
      </c>
      <c r="D619" s="113">
        <v>44318</v>
      </c>
      <c r="E619" s="113">
        <v>44324</v>
      </c>
      <c r="F619" s="112" t="s">
        <v>346</v>
      </c>
      <c r="G619" s="112" t="s">
        <v>3488</v>
      </c>
      <c r="H619" s="112" t="s">
        <v>3489</v>
      </c>
      <c r="I619" s="112" t="s">
        <v>336</v>
      </c>
      <c r="J619" s="112" t="s">
        <v>337</v>
      </c>
      <c r="K619" s="112" t="s">
        <v>338</v>
      </c>
      <c r="L619" s="112" t="s">
        <v>339</v>
      </c>
      <c r="M619" s="112" t="s">
        <v>340</v>
      </c>
      <c r="N619" s="112" t="s">
        <v>3842</v>
      </c>
      <c r="O619" s="112" t="s">
        <v>372</v>
      </c>
      <c r="P619" s="112" t="s">
        <v>398</v>
      </c>
      <c r="Q619" s="112" t="s">
        <v>3843</v>
      </c>
      <c r="R619" s="112">
        <v>966.67200000000003</v>
      </c>
      <c r="S619" s="112">
        <v>6</v>
      </c>
      <c r="T619" s="112">
        <v>0.4</v>
      </c>
      <c r="U619" s="112">
        <v>161.11199999999997</v>
      </c>
    </row>
    <row r="620" spans="1:21">
      <c r="A620" s="20" t="str">
        <f t="shared" si="18"/>
        <v>202103</v>
      </c>
      <c r="B620" s="20" t="str">
        <f t="shared" si="19"/>
        <v>202111</v>
      </c>
      <c r="C620" s="112" t="s">
        <v>3847</v>
      </c>
      <c r="D620" s="113">
        <v>44266</v>
      </c>
      <c r="E620" s="113">
        <v>44271</v>
      </c>
      <c r="F620" s="112" t="s">
        <v>346</v>
      </c>
      <c r="G620" s="112" t="s">
        <v>2622</v>
      </c>
      <c r="H620" s="112" t="s">
        <v>2623</v>
      </c>
      <c r="I620" s="112" t="s">
        <v>349</v>
      </c>
      <c r="J620" s="112" t="s">
        <v>3848</v>
      </c>
      <c r="K620" s="112" t="s">
        <v>790</v>
      </c>
      <c r="L620" s="112" t="s">
        <v>339</v>
      </c>
      <c r="M620" s="112" t="s">
        <v>439</v>
      </c>
      <c r="N620" s="112" t="s">
        <v>3814</v>
      </c>
      <c r="O620" s="112" t="s">
        <v>342</v>
      </c>
      <c r="P620" s="112" t="s">
        <v>455</v>
      </c>
      <c r="Q620" s="112" t="s">
        <v>3815</v>
      </c>
      <c r="R620" s="112">
        <v>56.980000000000004</v>
      </c>
      <c r="S620" s="112">
        <v>1</v>
      </c>
      <c r="T620" s="112">
        <v>0</v>
      </c>
      <c r="U620" s="112">
        <v>9.66</v>
      </c>
    </row>
    <row r="621" spans="1:21">
      <c r="A621" s="20" t="str">
        <f t="shared" si="18"/>
        <v>202105</v>
      </c>
      <c r="B621" s="20" t="str">
        <f t="shared" si="19"/>
        <v>202121</v>
      </c>
      <c r="C621" s="112" t="s">
        <v>2135</v>
      </c>
      <c r="D621" s="113">
        <v>44337</v>
      </c>
      <c r="E621" s="113">
        <v>44341</v>
      </c>
      <c r="F621" s="112" t="s">
        <v>346</v>
      </c>
      <c r="G621" s="112" t="s">
        <v>360</v>
      </c>
      <c r="H621" s="112" t="s">
        <v>361</v>
      </c>
      <c r="I621" s="112" t="s">
        <v>336</v>
      </c>
      <c r="J621" s="112" t="s">
        <v>412</v>
      </c>
      <c r="K621" s="112" t="s">
        <v>412</v>
      </c>
      <c r="L621" s="112" t="s">
        <v>339</v>
      </c>
      <c r="M621" s="112" t="s">
        <v>340</v>
      </c>
      <c r="N621" s="112" t="s">
        <v>3262</v>
      </c>
      <c r="O621" s="112" t="s">
        <v>342</v>
      </c>
      <c r="P621" s="112" t="s">
        <v>380</v>
      </c>
      <c r="Q621" s="112" t="s">
        <v>3263</v>
      </c>
      <c r="R621" s="112">
        <v>313.74</v>
      </c>
      <c r="S621" s="112">
        <v>3</v>
      </c>
      <c r="T621" s="112">
        <v>0</v>
      </c>
      <c r="U621" s="112">
        <v>134.82</v>
      </c>
    </row>
    <row r="622" spans="1:21">
      <c r="A622" s="20" t="str">
        <f t="shared" si="18"/>
        <v>202105</v>
      </c>
      <c r="B622" s="20" t="str">
        <f t="shared" si="19"/>
        <v>202121</v>
      </c>
      <c r="C622" s="112" t="s">
        <v>2135</v>
      </c>
      <c r="D622" s="113">
        <v>44337</v>
      </c>
      <c r="E622" s="113">
        <v>44341</v>
      </c>
      <c r="F622" s="112" t="s">
        <v>346</v>
      </c>
      <c r="G622" s="112" t="s">
        <v>360</v>
      </c>
      <c r="H622" s="112" t="s">
        <v>361</v>
      </c>
      <c r="I622" s="112" t="s">
        <v>336</v>
      </c>
      <c r="J622" s="112" t="s">
        <v>412</v>
      </c>
      <c r="K622" s="112" t="s">
        <v>412</v>
      </c>
      <c r="L622" s="112" t="s">
        <v>339</v>
      </c>
      <c r="M622" s="112" t="s">
        <v>340</v>
      </c>
      <c r="N622" s="112" t="s">
        <v>982</v>
      </c>
      <c r="O622" s="112" t="s">
        <v>342</v>
      </c>
      <c r="P622" s="112" t="s">
        <v>354</v>
      </c>
      <c r="Q622" s="112" t="s">
        <v>983</v>
      </c>
      <c r="R622" s="112">
        <v>323.68</v>
      </c>
      <c r="S622" s="112">
        <v>4</v>
      </c>
      <c r="T622" s="112">
        <v>0</v>
      </c>
      <c r="U622" s="112">
        <v>116.48</v>
      </c>
    </row>
    <row r="623" spans="1:21">
      <c r="A623" s="20" t="str">
        <f t="shared" si="18"/>
        <v>202105</v>
      </c>
      <c r="B623" s="20" t="str">
        <f t="shared" si="19"/>
        <v>202121</v>
      </c>
      <c r="C623" s="112" t="s">
        <v>2135</v>
      </c>
      <c r="D623" s="113">
        <v>44337</v>
      </c>
      <c r="E623" s="113">
        <v>44341</v>
      </c>
      <c r="F623" s="112" t="s">
        <v>346</v>
      </c>
      <c r="G623" s="112" t="s">
        <v>360</v>
      </c>
      <c r="H623" s="112" t="s">
        <v>361</v>
      </c>
      <c r="I623" s="112" t="s">
        <v>336</v>
      </c>
      <c r="J623" s="112" t="s">
        <v>412</v>
      </c>
      <c r="K623" s="112" t="s">
        <v>412</v>
      </c>
      <c r="L623" s="112" t="s">
        <v>339</v>
      </c>
      <c r="M623" s="112" t="s">
        <v>340</v>
      </c>
      <c r="N623" s="112" t="s">
        <v>2041</v>
      </c>
      <c r="O623" s="112" t="s">
        <v>372</v>
      </c>
      <c r="P623" s="112" t="s">
        <v>400</v>
      </c>
      <c r="Q623" s="112" t="s">
        <v>2042</v>
      </c>
      <c r="R623" s="112">
        <v>2942.1000000000004</v>
      </c>
      <c r="S623" s="112">
        <v>5</v>
      </c>
      <c r="T623" s="112">
        <v>0</v>
      </c>
      <c r="U623" s="112">
        <v>499.79999999999995</v>
      </c>
    </row>
    <row r="624" spans="1:21">
      <c r="A624" s="20" t="str">
        <f t="shared" si="18"/>
        <v>202105</v>
      </c>
      <c r="B624" s="20" t="str">
        <f t="shared" si="19"/>
        <v>202121</v>
      </c>
      <c r="C624" s="112" t="s">
        <v>2135</v>
      </c>
      <c r="D624" s="113">
        <v>44337</v>
      </c>
      <c r="E624" s="113">
        <v>44341</v>
      </c>
      <c r="F624" s="112" t="s">
        <v>346</v>
      </c>
      <c r="G624" s="112" t="s">
        <v>360</v>
      </c>
      <c r="H624" s="112" t="s">
        <v>361</v>
      </c>
      <c r="I624" s="112" t="s">
        <v>336</v>
      </c>
      <c r="J624" s="112" t="s">
        <v>412</v>
      </c>
      <c r="K624" s="112" t="s">
        <v>412</v>
      </c>
      <c r="L624" s="112" t="s">
        <v>339</v>
      </c>
      <c r="M624" s="112" t="s">
        <v>340</v>
      </c>
      <c r="N624" s="112" t="s">
        <v>2843</v>
      </c>
      <c r="O624" s="112" t="s">
        <v>342</v>
      </c>
      <c r="P624" s="112" t="s">
        <v>369</v>
      </c>
      <c r="Q624" s="112" t="s">
        <v>2844</v>
      </c>
      <c r="R624" s="112">
        <v>1073.52</v>
      </c>
      <c r="S624" s="112">
        <v>4</v>
      </c>
      <c r="T624" s="112">
        <v>0</v>
      </c>
      <c r="U624" s="112">
        <v>75.040000000000006</v>
      </c>
    </row>
    <row r="625" spans="1:21">
      <c r="A625" s="20" t="str">
        <f t="shared" si="18"/>
        <v>202107</v>
      </c>
      <c r="B625" s="20" t="str">
        <f t="shared" si="19"/>
        <v>202127</v>
      </c>
      <c r="C625" s="112" t="s">
        <v>2474</v>
      </c>
      <c r="D625" s="113">
        <v>44379</v>
      </c>
      <c r="E625" s="113">
        <v>44385</v>
      </c>
      <c r="F625" s="112" t="s">
        <v>346</v>
      </c>
      <c r="G625" s="112" t="s">
        <v>2122</v>
      </c>
      <c r="H625" s="112" t="s">
        <v>2123</v>
      </c>
      <c r="I625" s="112" t="s">
        <v>336</v>
      </c>
      <c r="J625" s="112" t="s">
        <v>3858</v>
      </c>
      <c r="K625" s="112" t="s">
        <v>510</v>
      </c>
      <c r="L625" s="112" t="s">
        <v>339</v>
      </c>
      <c r="M625" s="112" t="s">
        <v>368</v>
      </c>
      <c r="N625" s="112" t="s">
        <v>785</v>
      </c>
      <c r="O625" s="112" t="s">
        <v>342</v>
      </c>
      <c r="P625" s="112" t="s">
        <v>357</v>
      </c>
      <c r="Q625" s="112" t="s">
        <v>786</v>
      </c>
      <c r="R625" s="112">
        <v>406.72799999999995</v>
      </c>
      <c r="S625" s="112">
        <v>3</v>
      </c>
      <c r="T625" s="112">
        <v>0.4</v>
      </c>
      <c r="U625" s="112">
        <v>-108.61200000000005</v>
      </c>
    </row>
    <row r="626" spans="1:21">
      <c r="A626" s="20" t="str">
        <f t="shared" si="18"/>
        <v>202107</v>
      </c>
      <c r="B626" s="20" t="str">
        <f t="shared" si="19"/>
        <v>202127</v>
      </c>
      <c r="C626" s="112" t="s">
        <v>2474</v>
      </c>
      <c r="D626" s="113">
        <v>44379</v>
      </c>
      <c r="E626" s="113">
        <v>44385</v>
      </c>
      <c r="F626" s="112" t="s">
        <v>346</v>
      </c>
      <c r="G626" s="112" t="s">
        <v>2122</v>
      </c>
      <c r="H626" s="112" t="s">
        <v>2123</v>
      </c>
      <c r="I626" s="112" t="s">
        <v>336</v>
      </c>
      <c r="J626" s="112" t="s">
        <v>3858</v>
      </c>
      <c r="K626" s="112" t="s">
        <v>510</v>
      </c>
      <c r="L626" s="112" t="s">
        <v>339</v>
      </c>
      <c r="M626" s="112" t="s">
        <v>368</v>
      </c>
      <c r="N626" s="112" t="s">
        <v>936</v>
      </c>
      <c r="O626" s="112" t="s">
        <v>342</v>
      </c>
      <c r="P626" s="112" t="s">
        <v>407</v>
      </c>
      <c r="Q626" s="112" t="s">
        <v>937</v>
      </c>
      <c r="R626" s="112">
        <v>77</v>
      </c>
      <c r="S626" s="112">
        <v>2</v>
      </c>
      <c r="T626" s="112">
        <v>0</v>
      </c>
      <c r="U626" s="112">
        <v>8.4</v>
      </c>
    </row>
    <row r="627" spans="1:21">
      <c r="A627" s="20" t="str">
        <f t="shared" si="18"/>
        <v>202103</v>
      </c>
      <c r="B627" s="20" t="str">
        <f t="shared" si="19"/>
        <v>202112</v>
      </c>
      <c r="C627" s="112" t="s">
        <v>3651</v>
      </c>
      <c r="D627" s="113">
        <v>44271</v>
      </c>
      <c r="E627" s="113">
        <v>44278</v>
      </c>
      <c r="F627" s="112" t="s">
        <v>346</v>
      </c>
      <c r="G627" s="112" t="s">
        <v>2091</v>
      </c>
      <c r="H627" s="112" t="s">
        <v>2092</v>
      </c>
      <c r="I627" s="112" t="s">
        <v>349</v>
      </c>
      <c r="J627" s="112" t="s">
        <v>1773</v>
      </c>
      <c r="K627" s="112" t="s">
        <v>501</v>
      </c>
      <c r="L627" s="112" t="s">
        <v>339</v>
      </c>
      <c r="M627" s="112" t="s">
        <v>392</v>
      </c>
      <c r="N627" s="112" t="s">
        <v>1852</v>
      </c>
      <c r="O627" s="112" t="s">
        <v>372</v>
      </c>
      <c r="P627" s="112" t="s">
        <v>373</v>
      </c>
      <c r="Q627" s="112" t="s">
        <v>1853</v>
      </c>
      <c r="R627" s="112">
        <v>685.27200000000005</v>
      </c>
      <c r="S627" s="112">
        <v>2</v>
      </c>
      <c r="T627" s="112">
        <v>0.4</v>
      </c>
      <c r="U627" s="112">
        <v>45.47199999999998</v>
      </c>
    </row>
    <row r="628" spans="1:21">
      <c r="A628" s="20" t="str">
        <f t="shared" si="18"/>
        <v>202103</v>
      </c>
      <c r="B628" s="20" t="str">
        <f t="shared" si="19"/>
        <v>202112</v>
      </c>
      <c r="C628" s="112" t="s">
        <v>3651</v>
      </c>
      <c r="D628" s="113">
        <v>44271</v>
      </c>
      <c r="E628" s="113">
        <v>44278</v>
      </c>
      <c r="F628" s="112" t="s">
        <v>346</v>
      </c>
      <c r="G628" s="112" t="s">
        <v>2091</v>
      </c>
      <c r="H628" s="112" t="s">
        <v>2092</v>
      </c>
      <c r="I628" s="112" t="s">
        <v>349</v>
      </c>
      <c r="J628" s="112" t="s">
        <v>1773</v>
      </c>
      <c r="K628" s="112" t="s">
        <v>501</v>
      </c>
      <c r="L628" s="112" t="s">
        <v>339</v>
      </c>
      <c r="M628" s="112" t="s">
        <v>392</v>
      </c>
      <c r="N628" s="112" t="s">
        <v>3861</v>
      </c>
      <c r="O628" s="112" t="s">
        <v>377</v>
      </c>
      <c r="P628" s="112" t="s">
        <v>462</v>
      </c>
      <c r="Q628" s="112" t="s">
        <v>3862</v>
      </c>
      <c r="R628" s="112">
        <v>3978.2400000000002</v>
      </c>
      <c r="S628" s="112">
        <v>4</v>
      </c>
      <c r="T628" s="112">
        <v>0.6</v>
      </c>
      <c r="U628" s="112">
        <v>-1193.92</v>
      </c>
    </row>
    <row r="629" spans="1:21">
      <c r="A629" s="20" t="str">
        <f t="shared" si="18"/>
        <v>202106</v>
      </c>
      <c r="B629" s="20" t="str">
        <f t="shared" si="19"/>
        <v>202123</v>
      </c>
      <c r="C629" s="112" t="s">
        <v>3320</v>
      </c>
      <c r="D629" s="113">
        <v>44350</v>
      </c>
      <c r="E629" s="113">
        <v>44352</v>
      </c>
      <c r="F629" s="112" t="s">
        <v>402</v>
      </c>
      <c r="G629" s="112" t="s">
        <v>1777</v>
      </c>
      <c r="H629" s="112" t="s">
        <v>1778</v>
      </c>
      <c r="I629" s="112" t="s">
        <v>349</v>
      </c>
      <c r="J629" s="112" t="s">
        <v>807</v>
      </c>
      <c r="K629" s="112" t="s">
        <v>367</v>
      </c>
      <c r="L629" s="112" t="s">
        <v>339</v>
      </c>
      <c r="M629" s="112" t="s">
        <v>368</v>
      </c>
      <c r="N629" s="112" t="s">
        <v>866</v>
      </c>
      <c r="O629" s="112" t="s">
        <v>342</v>
      </c>
      <c r="P629" s="112" t="s">
        <v>440</v>
      </c>
      <c r="Q629" s="112" t="s">
        <v>867</v>
      </c>
      <c r="R629" s="112">
        <v>1939.56</v>
      </c>
      <c r="S629" s="112">
        <v>2</v>
      </c>
      <c r="T629" s="112">
        <v>0</v>
      </c>
      <c r="U629" s="112">
        <v>930.72</v>
      </c>
    </row>
    <row r="630" spans="1:21">
      <c r="A630" s="20" t="str">
        <f t="shared" si="18"/>
        <v>202105</v>
      </c>
      <c r="B630" s="20" t="str">
        <f t="shared" si="19"/>
        <v>202121</v>
      </c>
      <c r="C630" s="112" t="s">
        <v>1868</v>
      </c>
      <c r="D630" s="113">
        <v>44334</v>
      </c>
      <c r="E630" s="113">
        <v>44338</v>
      </c>
      <c r="F630" s="112" t="s">
        <v>346</v>
      </c>
      <c r="G630" s="112" t="s">
        <v>1042</v>
      </c>
      <c r="H630" s="112" t="s">
        <v>1043</v>
      </c>
      <c r="I630" s="112" t="s">
        <v>349</v>
      </c>
      <c r="J630" s="112" t="s">
        <v>3051</v>
      </c>
      <c r="K630" s="112" t="s">
        <v>351</v>
      </c>
      <c r="L630" s="112" t="s">
        <v>339</v>
      </c>
      <c r="M630" s="112" t="s">
        <v>352</v>
      </c>
      <c r="N630" s="112" t="s">
        <v>2897</v>
      </c>
      <c r="O630" s="112" t="s">
        <v>377</v>
      </c>
      <c r="P630" s="112" t="s">
        <v>378</v>
      </c>
      <c r="Q630" s="112" t="s">
        <v>2898</v>
      </c>
      <c r="R630" s="112">
        <v>534.57600000000002</v>
      </c>
      <c r="S630" s="112">
        <v>2</v>
      </c>
      <c r="T630" s="112">
        <v>0.4</v>
      </c>
      <c r="U630" s="112">
        <v>-231.78399999999999</v>
      </c>
    </row>
    <row r="631" spans="1:21">
      <c r="A631" s="20" t="str">
        <f t="shared" si="18"/>
        <v>202103</v>
      </c>
      <c r="B631" s="20" t="str">
        <f t="shared" si="19"/>
        <v>202112</v>
      </c>
      <c r="C631" s="112" t="s">
        <v>3865</v>
      </c>
      <c r="D631" s="113">
        <v>44273</v>
      </c>
      <c r="E631" s="113">
        <v>44276</v>
      </c>
      <c r="F631" s="112" t="s">
        <v>402</v>
      </c>
      <c r="G631" s="112" t="s">
        <v>1209</v>
      </c>
      <c r="H631" s="112" t="s">
        <v>1210</v>
      </c>
      <c r="I631" s="112" t="s">
        <v>349</v>
      </c>
      <c r="J631" s="112" t="s">
        <v>500</v>
      </c>
      <c r="K631" s="112" t="s">
        <v>501</v>
      </c>
      <c r="L631" s="112" t="s">
        <v>339</v>
      </c>
      <c r="M631" s="112" t="s">
        <v>392</v>
      </c>
      <c r="N631" s="112" t="s">
        <v>2145</v>
      </c>
      <c r="O631" s="112" t="s">
        <v>342</v>
      </c>
      <c r="P631" s="112" t="s">
        <v>455</v>
      </c>
      <c r="Q631" s="112" t="s">
        <v>2146</v>
      </c>
      <c r="R631" s="112">
        <v>71.063999999999979</v>
      </c>
      <c r="S631" s="112">
        <v>3</v>
      </c>
      <c r="T631" s="112">
        <v>0.8</v>
      </c>
      <c r="U631" s="112">
        <v>-163.71599999999998</v>
      </c>
    </row>
    <row r="632" spans="1:21">
      <c r="A632" s="20" t="str">
        <f t="shared" si="18"/>
        <v>202106</v>
      </c>
      <c r="B632" s="20" t="str">
        <f t="shared" si="19"/>
        <v>202123</v>
      </c>
      <c r="C632" s="112" t="s">
        <v>3485</v>
      </c>
      <c r="D632" s="113">
        <v>44349</v>
      </c>
      <c r="E632" s="113">
        <v>44354</v>
      </c>
      <c r="F632" s="112" t="s">
        <v>333</v>
      </c>
      <c r="G632" s="112" t="s">
        <v>1347</v>
      </c>
      <c r="H632" s="112" t="s">
        <v>1348</v>
      </c>
      <c r="I632" s="112" t="s">
        <v>349</v>
      </c>
      <c r="J632" s="112" t="s">
        <v>2879</v>
      </c>
      <c r="K632" s="112" t="s">
        <v>521</v>
      </c>
      <c r="L632" s="112" t="s">
        <v>339</v>
      </c>
      <c r="M632" s="112" t="s">
        <v>368</v>
      </c>
      <c r="N632" s="112" t="s">
        <v>2531</v>
      </c>
      <c r="O632" s="112" t="s">
        <v>342</v>
      </c>
      <c r="P632" s="112" t="s">
        <v>380</v>
      </c>
      <c r="Q632" s="112" t="s">
        <v>2532</v>
      </c>
      <c r="R632" s="112">
        <v>156.79999999999998</v>
      </c>
      <c r="S632" s="112">
        <v>2</v>
      </c>
      <c r="T632" s="112">
        <v>0</v>
      </c>
      <c r="U632" s="112">
        <v>59.36</v>
      </c>
    </row>
    <row r="633" spans="1:21">
      <c r="A633" s="20" t="str">
        <f t="shared" si="18"/>
        <v>202105</v>
      </c>
      <c r="B633" s="20" t="str">
        <f t="shared" si="19"/>
        <v>202121</v>
      </c>
      <c r="C633" s="112" t="s">
        <v>3867</v>
      </c>
      <c r="D633" s="113">
        <v>44337</v>
      </c>
      <c r="E633" s="113">
        <v>44341</v>
      </c>
      <c r="F633" s="112" t="s">
        <v>346</v>
      </c>
      <c r="G633" s="112" t="s">
        <v>2248</v>
      </c>
      <c r="H633" s="112" t="s">
        <v>2249</v>
      </c>
      <c r="I633" s="112" t="s">
        <v>349</v>
      </c>
      <c r="J633" s="112" t="s">
        <v>2259</v>
      </c>
      <c r="K633" s="112" t="s">
        <v>367</v>
      </c>
      <c r="L633" s="112" t="s">
        <v>339</v>
      </c>
      <c r="M633" s="112" t="s">
        <v>368</v>
      </c>
      <c r="N633" s="112" t="s">
        <v>3790</v>
      </c>
      <c r="O633" s="112" t="s">
        <v>342</v>
      </c>
      <c r="P633" s="112" t="s">
        <v>343</v>
      </c>
      <c r="Q633" s="112" t="s">
        <v>3791</v>
      </c>
      <c r="R633" s="112">
        <v>1058.4000000000001</v>
      </c>
      <c r="S633" s="112">
        <v>6</v>
      </c>
      <c r="T633" s="112">
        <v>0</v>
      </c>
      <c r="U633" s="112">
        <v>136.92000000000002</v>
      </c>
    </row>
    <row r="634" spans="1:21">
      <c r="A634" s="20" t="str">
        <f t="shared" si="18"/>
        <v>202105</v>
      </c>
      <c r="B634" s="20" t="str">
        <f t="shared" si="19"/>
        <v>202121</v>
      </c>
      <c r="C634" s="112" t="s">
        <v>3867</v>
      </c>
      <c r="D634" s="113">
        <v>44337</v>
      </c>
      <c r="E634" s="113">
        <v>44341</v>
      </c>
      <c r="F634" s="112" t="s">
        <v>346</v>
      </c>
      <c r="G634" s="112" t="s">
        <v>2248</v>
      </c>
      <c r="H634" s="112" t="s">
        <v>2249</v>
      </c>
      <c r="I634" s="112" t="s">
        <v>349</v>
      </c>
      <c r="J634" s="112" t="s">
        <v>2259</v>
      </c>
      <c r="K634" s="112" t="s">
        <v>367</v>
      </c>
      <c r="L634" s="112" t="s">
        <v>339</v>
      </c>
      <c r="M634" s="112" t="s">
        <v>368</v>
      </c>
      <c r="N634" s="112" t="s">
        <v>1912</v>
      </c>
      <c r="O634" s="112" t="s">
        <v>342</v>
      </c>
      <c r="P634" s="112" t="s">
        <v>455</v>
      </c>
      <c r="Q634" s="112" t="s">
        <v>1913</v>
      </c>
      <c r="R634" s="112">
        <v>1231.1040000000003</v>
      </c>
      <c r="S634" s="112">
        <v>6</v>
      </c>
      <c r="T634" s="112">
        <v>0.2</v>
      </c>
      <c r="U634" s="112">
        <v>138.2639999999999</v>
      </c>
    </row>
    <row r="635" spans="1:21">
      <c r="A635" s="20" t="str">
        <f t="shared" si="18"/>
        <v>202105</v>
      </c>
      <c r="B635" s="20" t="str">
        <f t="shared" si="19"/>
        <v>202121</v>
      </c>
      <c r="C635" s="112" t="s">
        <v>3867</v>
      </c>
      <c r="D635" s="113">
        <v>44337</v>
      </c>
      <c r="E635" s="113">
        <v>44341</v>
      </c>
      <c r="F635" s="112" t="s">
        <v>346</v>
      </c>
      <c r="G635" s="112" t="s">
        <v>2248</v>
      </c>
      <c r="H635" s="112" t="s">
        <v>2249</v>
      </c>
      <c r="I635" s="112" t="s">
        <v>349</v>
      </c>
      <c r="J635" s="112" t="s">
        <v>2259</v>
      </c>
      <c r="K635" s="112" t="s">
        <v>367</v>
      </c>
      <c r="L635" s="112" t="s">
        <v>339</v>
      </c>
      <c r="M635" s="112" t="s">
        <v>368</v>
      </c>
      <c r="N635" s="112" t="s">
        <v>1028</v>
      </c>
      <c r="O635" s="112" t="s">
        <v>342</v>
      </c>
      <c r="P635" s="112" t="s">
        <v>369</v>
      </c>
      <c r="Q635" s="112" t="s">
        <v>1029</v>
      </c>
      <c r="R635" s="112">
        <v>9325.119999999999</v>
      </c>
      <c r="S635" s="112">
        <v>4</v>
      </c>
      <c r="T635" s="112">
        <v>0</v>
      </c>
      <c r="U635" s="112">
        <v>279.44</v>
      </c>
    </row>
    <row r="636" spans="1:21">
      <c r="A636" s="20" t="str">
        <f t="shared" si="18"/>
        <v>202105</v>
      </c>
      <c r="B636" s="20" t="str">
        <f t="shared" si="19"/>
        <v>202121</v>
      </c>
      <c r="C636" s="112" t="s">
        <v>3867</v>
      </c>
      <c r="D636" s="113">
        <v>44337</v>
      </c>
      <c r="E636" s="113">
        <v>44341</v>
      </c>
      <c r="F636" s="112" t="s">
        <v>346</v>
      </c>
      <c r="G636" s="112" t="s">
        <v>2248</v>
      </c>
      <c r="H636" s="112" t="s">
        <v>2249</v>
      </c>
      <c r="I636" s="112" t="s">
        <v>349</v>
      </c>
      <c r="J636" s="112" t="s">
        <v>2259</v>
      </c>
      <c r="K636" s="112" t="s">
        <v>367</v>
      </c>
      <c r="L636" s="112" t="s">
        <v>339</v>
      </c>
      <c r="M636" s="112" t="s">
        <v>368</v>
      </c>
      <c r="N636" s="112" t="s">
        <v>2888</v>
      </c>
      <c r="O636" s="112" t="s">
        <v>342</v>
      </c>
      <c r="P636" s="112" t="s">
        <v>357</v>
      </c>
      <c r="Q636" s="112" t="s">
        <v>2889</v>
      </c>
      <c r="R636" s="112">
        <v>483.28</v>
      </c>
      <c r="S636" s="112">
        <v>2</v>
      </c>
      <c r="T636" s="112">
        <v>0</v>
      </c>
      <c r="U636" s="112">
        <v>183.4</v>
      </c>
    </row>
    <row r="637" spans="1:21">
      <c r="A637" s="20" t="str">
        <f t="shared" si="18"/>
        <v>202105</v>
      </c>
      <c r="B637" s="20" t="str">
        <f t="shared" si="19"/>
        <v>202121</v>
      </c>
      <c r="C637" s="112" t="s">
        <v>3867</v>
      </c>
      <c r="D637" s="113">
        <v>44337</v>
      </c>
      <c r="E637" s="113">
        <v>44341</v>
      </c>
      <c r="F637" s="112" t="s">
        <v>346</v>
      </c>
      <c r="G637" s="112" t="s">
        <v>2248</v>
      </c>
      <c r="H637" s="112" t="s">
        <v>2249</v>
      </c>
      <c r="I637" s="112" t="s">
        <v>349</v>
      </c>
      <c r="J637" s="112" t="s">
        <v>2259</v>
      </c>
      <c r="K637" s="112" t="s">
        <v>367</v>
      </c>
      <c r="L637" s="112" t="s">
        <v>339</v>
      </c>
      <c r="M637" s="112" t="s">
        <v>368</v>
      </c>
      <c r="N637" s="112" t="s">
        <v>2395</v>
      </c>
      <c r="O637" s="112" t="s">
        <v>342</v>
      </c>
      <c r="P637" s="112" t="s">
        <v>343</v>
      </c>
      <c r="Q637" s="112" t="s">
        <v>2396</v>
      </c>
      <c r="R637" s="112">
        <v>233.94</v>
      </c>
      <c r="S637" s="112">
        <v>3</v>
      </c>
      <c r="T637" s="112">
        <v>0</v>
      </c>
      <c r="U637" s="112">
        <v>44.1</v>
      </c>
    </row>
    <row r="638" spans="1:21">
      <c r="A638" s="20" t="str">
        <f t="shared" si="18"/>
        <v>202104</v>
      </c>
      <c r="B638" s="20" t="str">
        <f t="shared" si="19"/>
        <v>202118</v>
      </c>
      <c r="C638" s="112" t="s">
        <v>3869</v>
      </c>
      <c r="D638" s="113">
        <v>44316</v>
      </c>
      <c r="E638" s="113">
        <v>44323</v>
      </c>
      <c r="F638" s="112" t="s">
        <v>346</v>
      </c>
      <c r="G638" s="112" t="s">
        <v>1124</v>
      </c>
      <c r="H638" s="112" t="s">
        <v>1125</v>
      </c>
      <c r="I638" s="112" t="s">
        <v>336</v>
      </c>
      <c r="J638" s="112" t="s">
        <v>1070</v>
      </c>
      <c r="K638" s="112" t="s">
        <v>438</v>
      </c>
      <c r="L638" s="112" t="s">
        <v>339</v>
      </c>
      <c r="M638" s="112" t="s">
        <v>439</v>
      </c>
      <c r="N638" s="112" t="s">
        <v>1462</v>
      </c>
      <c r="O638" s="112" t="s">
        <v>377</v>
      </c>
      <c r="P638" s="112" t="s">
        <v>425</v>
      </c>
      <c r="Q638" s="112" t="s">
        <v>1463</v>
      </c>
      <c r="R638" s="112">
        <v>3226.7200000000003</v>
      </c>
      <c r="S638" s="112">
        <v>4</v>
      </c>
      <c r="T638" s="112">
        <v>0</v>
      </c>
      <c r="U638" s="112">
        <v>1613.36</v>
      </c>
    </row>
    <row r="639" spans="1:21">
      <c r="A639" s="20" t="str">
        <f t="shared" si="18"/>
        <v>202101</v>
      </c>
      <c r="B639" s="20" t="str">
        <f t="shared" si="19"/>
        <v>202104</v>
      </c>
      <c r="C639" s="112" t="s">
        <v>2040</v>
      </c>
      <c r="D639" s="113">
        <v>44213</v>
      </c>
      <c r="E639" s="113">
        <v>44218</v>
      </c>
      <c r="F639" s="112" t="s">
        <v>346</v>
      </c>
      <c r="G639" s="112" t="s">
        <v>1799</v>
      </c>
      <c r="H639" s="112" t="s">
        <v>1800</v>
      </c>
      <c r="I639" s="112" t="s">
        <v>349</v>
      </c>
      <c r="J639" s="112" t="s">
        <v>3872</v>
      </c>
      <c r="K639" s="112" t="s">
        <v>548</v>
      </c>
      <c r="L639" s="112" t="s">
        <v>339</v>
      </c>
      <c r="M639" s="112" t="s">
        <v>352</v>
      </c>
      <c r="N639" s="112" t="s">
        <v>1783</v>
      </c>
      <c r="O639" s="112" t="s">
        <v>342</v>
      </c>
      <c r="P639" s="112" t="s">
        <v>369</v>
      </c>
      <c r="Q639" s="112" t="s">
        <v>1784</v>
      </c>
      <c r="R639" s="112">
        <v>780.6400000000001</v>
      </c>
      <c r="S639" s="112">
        <v>2</v>
      </c>
      <c r="T639" s="112">
        <v>0</v>
      </c>
      <c r="U639" s="112">
        <v>171.64</v>
      </c>
    </row>
    <row r="640" spans="1:21">
      <c r="A640" s="20" t="str">
        <f t="shared" si="18"/>
        <v>202101</v>
      </c>
      <c r="B640" s="20" t="str">
        <f t="shared" si="19"/>
        <v>202104</v>
      </c>
      <c r="C640" s="112" t="s">
        <v>2040</v>
      </c>
      <c r="D640" s="113">
        <v>44213</v>
      </c>
      <c r="E640" s="113">
        <v>44218</v>
      </c>
      <c r="F640" s="112" t="s">
        <v>346</v>
      </c>
      <c r="G640" s="112" t="s">
        <v>1799</v>
      </c>
      <c r="H640" s="112" t="s">
        <v>1800</v>
      </c>
      <c r="I640" s="112" t="s">
        <v>349</v>
      </c>
      <c r="J640" s="112" t="s">
        <v>3872</v>
      </c>
      <c r="K640" s="112" t="s">
        <v>548</v>
      </c>
      <c r="L640" s="112" t="s">
        <v>339</v>
      </c>
      <c r="M640" s="112" t="s">
        <v>352</v>
      </c>
      <c r="N640" s="112" t="s">
        <v>3744</v>
      </c>
      <c r="O640" s="112" t="s">
        <v>372</v>
      </c>
      <c r="P640" s="112" t="s">
        <v>373</v>
      </c>
      <c r="Q640" s="112" t="s">
        <v>3745</v>
      </c>
      <c r="R640" s="112">
        <v>1208.3399999999999</v>
      </c>
      <c r="S640" s="112">
        <v>3</v>
      </c>
      <c r="T640" s="112">
        <v>0</v>
      </c>
      <c r="U640" s="112">
        <v>434.70000000000005</v>
      </c>
    </row>
    <row r="641" spans="1:21">
      <c r="A641" s="20" t="str">
        <f t="shared" si="18"/>
        <v>202106</v>
      </c>
      <c r="B641" s="20" t="str">
        <f t="shared" si="19"/>
        <v>202123</v>
      </c>
      <c r="C641" s="112" t="s">
        <v>3873</v>
      </c>
      <c r="D641" s="113">
        <v>44349</v>
      </c>
      <c r="E641" s="113">
        <v>44353</v>
      </c>
      <c r="F641" s="112" t="s">
        <v>333</v>
      </c>
      <c r="G641" s="112" t="s">
        <v>1330</v>
      </c>
      <c r="H641" s="112" t="s">
        <v>1331</v>
      </c>
      <c r="I641" s="112" t="s">
        <v>349</v>
      </c>
      <c r="J641" s="112" t="s">
        <v>573</v>
      </c>
      <c r="K641" s="112" t="s">
        <v>574</v>
      </c>
      <c r="L641" s="112" t="s">
        <v>339</v>
      </c>
      <c r="M641" s="112" t="s">
        <v>386</v>
      </c>
      <c r="N641" s="112" t="s">
        <v>3099</v>
      </c>
      <c r="O641" s="112" t="s">
        <v>342</v>
      </c>
      <c r="P641" s="112" t="s">
        <v>440</v>
      </c>
      <c r="Q641" s="112" t="s">
        <v>3100</v>
      </c>
      <c r="R641" s="112">
        <v>4816</v>
      </c>
      <c r="S641" s="112">
        <v>5</v>
      </c>
      <c r="T641" s="112">
        <v>0</v>
      </c>
      <c r="U641" s="112">
        <v>47.600000000000009</v>
      </c>
    </row>
    <row r="642" spans="1:21">
      <c r="A642" s="20" t="str">
        <f t="shared" si="18"/>
        <v>202106</v>
      </c>
      <c r="B642" s="20" t="str">
        <f t="shared" si="19"/>
        <v>202123</v>
      </c>
      <c r="C642" s="112" t="s">
        <v>3873</v>
      </c>
      <c r="D642" s="113">
        <v>44349</v>
      </c>
      <c r="E642" s="113">
        <v>44353</v>
      </c>
      <c r="F642" s="112" t="s">
        <v>333</v>
      </c>
      <c r="G642" s="112" t="s">
        <v>1330</v>
      </c>
      <c r="H642" s="112" t="s">
        <v>1331</v>
      </c>
      <c r="I642" s="112" t="s">
        <v>349</v>
      </c>
      <c r="J642" s="112" t="s">
        <v>573</v>
      </c>
      <c r="K642" s="112" t="s">
        <v>574</v>
      </c>
      <c r="L642" s="112" t="s">
        <v>339</v>
      </c>
      <c r="M642" s="112" t="s">
        <v>386</v>
      </c>
      <c r="N642" s="112" t="s">
        <v>3874</v>
      </c>
      <c r="O642" s="112" t="s">
        <v>372</v>
      </c>
      <c r="P642" s="112" t="s">
        <v>373</v>
      </c>
      <c r="Q642" s="112" t="s">
        <v>3875</v>
      </c>
      <c r="R642" s="112">
        <v>4902.2400000000007</v>
      </c>
      <c r="S642" s="112">
        <v>4</v>
      </c>
      <c r="T642" s="112">
        <v>0</v>
      </c>
      <c r="U642" s="112">
        <v>392</v>
      </c>
    </row>
    <row r="643" spans="1:21">
      <c r="A643" s="20" t="str">
        <f t="shared" ref="A643:A706" si="20">YEAR(D643)&amp;TEXT(MONTH(D643),"00")</f>
        <v>202106</v>
      </c>
      <c r="B643" s="20" t="str">
        <f t="shared" ref="B643:B706" si="21">YEAR(D643)&amp;TEXT(WEEKNUM(D643),"00")</f>
        <v>202123</v>
      </c>
      <c r="C643" s="112" t="s">
        <v>3873</v>
      </c>
      <c r="D643" s="113">
        <v>44349</v>
      </c>
      <c r="E643" s="113">
        <v>44353</v>
      </c>
      <c r="F643" s="112" t="s">
        <v>333</v>
      </c>
      <c r="G643" s="112" t="s">
        <v>1330</v>
      </c>
      <c r="H643" s="112" t="s">
        <v>1331</v>
      </c>
      <c r="I643" s="112" t="s">
        <v>349</v>
      </c>
      <c r="J643" s="112" t="s">
        <v>573</v>
      </c>
      <c r="K643" s="112" t="s">
        <v>574</v>
      </c>
      <c r="L643" s="112" t="s">
        <v>339</v>
      </c>
      <c r="M643" s="112" t="s">
        <v>386</v>
      </c>
      <c r="N643" s="112" t="s">
        <v>992</v>
      </c>
      <c r="O643" s="112" t="s">
        <v>377</v>
      </c>
      <c r="P643" s="112" t="s">
        <v>378</v>
      </c>
      <c r="Q643" s="112" t="s">
        <v>993</v>
      </c>
      <c r="R643" s="112">
        <v>2630.3199999999997</v>
      </c>
      <c r="S643" s="112">
        <v>4</v>
      </c>
      <c r="T643" s="112">
        <v>0</v>
      </c>
      <c r="U643" s="112">
        <v>157.36000000000001</v>
      </c>
    </row>
    <row r="644" spans="1:21">
      <c r="A644" s="20" t="str">
        <f t="shared" si="20"/>
        <v>202104</v>
      </c>
      <c r="B644" s="20" t="str">
        <f t="shared" si="21"/>
        <v>202116</v>
      </c>
      <c r="C644" s="112" t="s">
        <v>3422</v>
      </c>
      <c r="D644" s="113">
        <v>44299</v>
      </c>
      <c r="E644" s="113">
        <v>44301</v>
      </c>
      <c r="F644" s="112" t="s">
        <v>333</v>
      </c>
      <c r="G644" s="112" t="s">
        <v>2426</v>
      </c>
      <c r="H644" s="112" t="s">
        <v>2427</v>
      </c>
      <c r="I644" s="112" t="s">
        <v>349</v>
      </c>
      <c r="J644" s="112" t="s">
        <v>2079</v>
      </c>
      <c r="K644" s="112" t="s">
        <v>397</v>
      </c>
      <c r="L644" s="112" t="s">
        <v>339</v>
      </c>
      <c r="M644" s="112" t="s">
        <v>340</v>
      </c>
      <c r="N644" s="112" t="s">
        <v>1847</v>
      </c>
      <c r="O644" s="112" t="s">
        <v>372</v>
      </c>
      <c r="P644" s="112" t="s">
        <v>400</v>
      </c>
      <c r="Q644" s="112" t="s">
        <v>1848</v>
      </c>
      <c r="R644" s="112">
        <v>8906.94</v>
      </c>
      <c r="S644" s="112">
        <v>3</v>
      </c>
      <c r="T644" s="112">
        <v>0</v>
      </c>
      <c r="U644" s="112">
        <v>1870.2600000000002</v>
      </c>
    </row>
    <row r="645" spans="1:21">
      <c r="A645" s="20" t="str">
        <f t="shared" si="20"/>
        <v>202102</v>
      </c>
      <c r="B645" s="20" t="str">
        <f t="shared" si="21"/>
        <v>202107</v>
      </c>
      <c r="C645" s="112" t="s">
        <v>3886</v>
      </c>
      <c r="D645" s="113">
        <v>44237</v>
      </c>
      <c r="E645" s="113">
        <v>44239</v>
      </c>
      <c r="F645" s="112" t="s">
        <v>333</v>
      </c>
      <c r="G645" s="112" t="s">
        <v>2048</v>
      </c>
      <c r="H645" s="112" t="s">
        <v>2049</v>
      </c>
      <c r="I645" s="112" t="s">
        <v>384</v>
      </c>
      <c r="J645" s="112" t="s">
        <v>822</v>
      </c>
      <c r="K645" s="112" t="s">
        <v>823</v>
      </c>
      <c r="L645" s="112" t="s">
        <v>339</v>
      </c>
      <c r="M645" s="112" t="s">
        <v>439</v>
      </c>
      <c r="N645" s="112" t="s">
        <v>1950</v>
      </c>
      <c r="O645" s="112" t="s">
        <v>377</v>
      </c>
      <c r="P645" s="112" t="s">
        <v>378</v>
      </c>
      <c r="Q645" s="112" t="s">
        <v>1951</v>
      </c>
      <c r="R645" s="112">
        <v>593.71199999999988</v>
      </c>
      <c r="S645" s="112">
        <v>4</v>
      </c>
      <c r="T645" s="112">
        <v>0.4</v>
      </c>
      <c r="U645" s="112">
        <v>49.391999999999996</v>
      </c>
    </row>
    <row r="646" spans="1:21">
      <c r="A646" s="20" t="str">
        <f t="shared" si="20"/>
        <v>202103</v>
      </c>
      <c r="B646" s="20" t="str">
        <f t="shared" si="21"/>
        <v>202114</v>
      </c>
      <c r="C646" s="112" t="s">
        <v>3889</v>
      </c>
      <c r="D646" s="113">
        <v>44285</v>
      </c>
      <c r="E646" s="113">
        <v>44287</v>
      </c>
      <c r="F646" s="112" t="s">
        <v>333</v>
      </c>
      <c r="G646" s="112" t="s">
        <v>2053</v>
      </c>
      <c r="H646" s="112" t="s">
        <v>2054</v>
      </c>
      <c r="I646" s="112" t="s">
        <v>349</v>
      </c>
      <c r="J646" s="112" t="s">
        <v>1109</v>
      </c>
      <c r="K646" s="112" t="s">
        <v>338</v>
      </c>
      <c r="L646" s="112" t="s">
        <v>339</v>
      </c>
      <c r="M646" s="112" t="s">
        <v>340</v>
      </c>
      <c r="N646" s="112" t="s">
        <v>2593</v>
      </c>
      <c r="O646" s="112" t="s">
        <v>342</v>
      </c>
      <c r="P646" s="112" t="s">
        <v>381</v>
      </c>
      <c r="Q646" s="112" t="s">
        <v>2594</v>
      </c>
      <c r="R646" s="112">
        <v>188.16</v>
      </c>
      <c r="S646" s="112">
        <v>4</v>
      </c>
      <c r="T646" s="112">
        <v>0.4</v>
      </c>
      <c r="U646" s="112">
        <v>-72.240000000000009</v>
      </c>
    </row>
    <row r="647" spans="1:21">
      <c r="A647" s="20" t="str">
        <f t="shared" si="20"/>
        <v>202103</v>
      </c>
      <c r="B647" s="20" t="str">
        <f t="shared" si="21"/>
        <v>202114</v>
      </c>
      <c r="C647" s="112" t="s">
        <v>3889</v>
      </c>
      <c r="D647" s="113">
        <v>44285</v>
      </c>
      <c r="E647" s="113">
        <v>44287</v>
      </c>
      <c r="F647" s="112" t="s">
        <v>333</v>
      </c>
      <c r="G647" s="112" t="s">
        <v>2053</v>
      </c>
      <c r="H647" s="112" t="s">
        <v>2054</v>
      </c>
      <c r="I647" s="112" t="s">
        <v>349</v>
      </c>
      <c r="J647" s="112" t="s">
        <v>1109</v>
      </c>
      <c r="K647" s="112" t="s">
        <v>338</v>
      </c>
      <c r="L647" s="112" t="s">
        <v>339</v>
      </c>
      <c r="M647" s="112" t="s">
        <v>340</v>
      </c>
      <c r="N647" s="112" t="s">
        <v>1477</v>
      </c>
      <c r="O647" s="112" t="s">
        <v>372</v>
      </c>
      <c r="P647" s="112" t="s">
        <v>394</v>
      </c>
      <c r="Q647" s="112" t="s">
        <v>1478</v>
      </c>
      <c r="R647" s="112">
        <v>2110.4160000000002</v>
      </c>
      <c r="S647" s="112">
        <v>2</v>
      </c>
      <c r="T647" s="112">
        <v>0.4</v>
      </c>
      <c r="U647" s="112">
        <v>-70.50400000000036</v>
      </c>
    </row>
    <row r="648" spans="1:21">
      <c r="A648" s="20" t="str">
        <f t="shared" si="20"/>
        <v>202106</v>
      </c>
      <c r="B648" s="20" t="str">
        <f t="shared" si="21"/>
        <v>202125</v>
      </c>
      <c r="C648" s="112" t="s">
        <v>3890</v>
      </c>
      <c r="D648" s="113">
        <v>44362</v>
      </c>
      <c r="E648" s="113">
        <v>44367</v>
      </c>
      <c r="F648" s="112" t="s">
        <v>346</v>
      </c>
      <c r="G648" s="112" t="s">
        <v>3022</v>
      </c>
      <c r="H648" s="112" t="s">
        <v>3023</v>
      </c>
      <c r="I648" s="112" t="s">
        <v>384</v>
      </c>
      <c r="J648" s="112" t="s">
        <v>3441</v>
      </c>
      <c r="K648" s="112" t="s">
        <v>367</v>
      </c>
      <c r="L648" s="112" t="s">
        <v>339</v>
      </c>
      <c r="M648" s="112" t="s">
        <v>368</v>
      </c>
      <c r="N648" s="112" t="s">
        <v>951</v>
      </c>
      <c r="O648" s="112" t="s">
        <v>372</v>
      </c>
      <c r="P648" s="112" t="s">
        <v>398</v>
      </c>
      <c r="Q648" s="112" t="s">
        <v>952</v>
      </c>
      <c r="R648" s="112">
        <v>533.4</v>
      </c>
      <c r="S648" s="112">
        <v>3</v>
      </c>
      <c r="T648" s="112">
        <v>0</v>
      </c>
      <c r="U648" s="112">
        <v>10.5</v>
      </c>
    </row>
    <row r="649" spans="1:21">
      <c r="A649" s="20" t="str">
        <f t="shared" si="20"/>
        <v>202105</v>
      </c>
      <c r="B649" s="20" t="str">
        <f t="shared" si="21"/>
        <v>202119</v>
      </c>
      <c r="C649" s="112" t="s">
        <v>3891</v>
      </c>
      <c r="D649" s="113">
        <v>44324</v>
      </c>
      <c r="E649" s="113">
        <v>44327</v>
      </c>
      <c r="F649" s="112" t="s">
        <v>333</v>
      </c>
      <c r="G649" s="112" t="s">
        <v>999</v>
      </c>
      <c r="H649" s="112" t="s">
        <v>1000</v>
      </c>
      <c r="I649" s="112" t="s">
        <v>349</v>
      </c>
      <c r="J649" s="112" t="s">
        <v>981</v>
      </c>
      <c r="K649" s="112" t="s">
        <v>363</v>
      </c>
      <c r="L649" s="112" t="s">
        <v>339</v>
      </c>
      <c r="M649" s="112" t="s">
        <v>340</v>
      </c>
      <c r="N649" s="112" t="s">
        <v>1304</v>
      </c>
      <c r="O649" s="112" t="s">
        <v>377</v>
      </c>
      <c r="P649" s="112" t="s">
        <v>425</v>
      </c>
      <c r="Q649" s="112" t="s">
        <v>1305</v>
      </c>
      <c r="R649" s="112">
        <v>5457.06</v>
      </c>
      <c r="S649" s="112">
        <v>5</v>
      </c>
      <c r="T649" s="112">
        <v>0.4</v>
      </c>
      <c r="U649" s="112">
        <v>-1819.4400000000003</v>
      </c>
    </row>
    <row r="650" spans="1:21">
      <c r="A650" s="20" t="str">
        <f t="shared" si="20"/>
        <v>202103</v>
      </c>
      <c r="B650" s="20" t="str">
        <f t="shared" si="21"/>
        <v>202113</v>
      </c>
      <c r="C650" s="112" t="s">
        <v>2325</v>
      </c>
      <c r="D650" s="113">
        <v>44281</v>
      </c>
      <c r="E650" s="113">
        <v>44285</v>
      </c>
      <c r="F650" s="112" t="s">
        <v>346</v>
      </c>
      <c r="G650" s="112" t="s">
        <v>3893</v>
      </c>
      <c r="H650" s="112" t="s">
        <v>3894</v>
      </c>
      <c r="I650" s="112" t="s">
        <v>336</v>
      </c>
      <c r="J650" s="112" t="s">
        <v>729</v>
      </c>
      <c r="K650" s="112" t="s">
        <v>487</v>
      </c>
      <c r="L650" s="112" t="s">
        <v>339</v>
      </c>
      <c r="M650" s="112" t="s">
        <v>392</v>
      </c>
      <c r="N650" s="112" t="s">
        <v>565</v>
      </c>
      <c r="O650" s="112" t="s">
        <v>342</v>
      </c>
      <c r="P650" s="112" t="s">
        <v>343</v>
      </c>
      <c r="Q650" s="112" t="s">
        <v>1651</v>
      </c>
      <c r="R650" s="112">
        <v>1509.2</v>
      </c>
      <c r="S650" s="112">
        <v>7</v>
      </c>
      <c r="T650" s="112">
        <v>0</v>
      </c>
      <c r="U650" s="112">
        <v>437.08</v>
      </c>
    </row>
    <row r="651" spans="1:21">
      <c r="A651" s="20" t="str">
        <f t="shared" si="20"/>
        <v>202101</v>
      </c>
      <c r="B651" s="20" t="str">
        <f t="shared" si="21"/>
        <v>202105</v>
      </c>
      <c r="C651" s="112" t="s">
        <v>3895</v>
      </c>
      <c r="D651" s="113">
        <v>44225</v>
      </c>
      <c r="E651" s="113">
        <v>44229</v>
      </c>
      <c r="F651" s="112" t="s">
        <v>346</v>
      </c>
      <c r="G651" s="112" t="s">
        <v>1898</v>
      </c>
      <c r="H651" s="112" t="s">
        <v>1899</v>
      </c>
      <c r="I651" s="112" t="s">
        <v>349</v>
      </c>
      <c r="J651" s="112" t="s">
        <v>1179</v>
      </c>
      <c r="K651" s="112" t="s">
        <v>607</v>
      </c>
      <c r="L651" s="112" t="s">
        <v>339</v>
      </c>
      <c r="M651" s="112" t="s">
        <v>368</v>
      </c>
      <c r="N651" s="112" t="s">
        <v>826</v>
      </c>
      <c r="O651" s="112" t="s">
        <v>342</v>
      </c>
      <c r="P651" s="112" t="s">
        <v>354</v>
      </c>
      <c r="Q651" s="112" t="s">
        <v>827</v>
      </c>
      <c r="R651" s="112">
        <v>1438.08</v>
      </c>
      <c r="S651" s="112">
        <v>6</v>
      </c>
      <c r="T651" s="112">
        <v>0</v>
      </c>
      <c r="U651" s="112">
        <v>632.52</v>
      </c>
    </row>
    <row r="652" spans="1:21">
      <c r="A652" s="20" t="str">
        <f t="shared" si="20"/>
        <v>202102</v>
      </c>
      <c r="B652" s="20" t="str">
        <f t="shared" si="21"/>
        <v>202106</v>
      </c>
      <c r="C652" s="112" t="s">
        <v>3896</v>
      </c>
      <c r="D652" s="113">
        <v>44231</v>
      </c>
      <c r="E652" s="113">
        <v>44235</v>
      </c>
      <c r="F652" s="112" t="s">
        <v>333</v>
      </c>
      <c r="G652" s="112" t="s">
        <v>3264</v>
      </c>
      <c r="H652" s="112" t="s">
        <v>3265</v>
      </c>
      <c r="I652" s="112" t="s">
        <v>349</v>
      </c>
      <c r="J652" s="112" t="s">
        <v>1315</v>
      </c>
      <c r="K652" s="112" t="s">
        <v>397</v>
      </c>
      <c r="L652" s="112" t="s">
        <v>339</v>
      </c>
      <c r="M652" s="112" t="s">
        <v>340</v>
      </c>
      <c r="N652" s="112" t="s">
        <v>3269</v>
      </c>
      <c r="O652" s="112" t="s">
        <v>342</v>
      </c>
      <c r="P652" s="112" t="s">
        <v>357</v>
      </c>
      <c r="Q652" s="112" t="s">
        <v>3270</v>
      </c>
      <c r="R652" s="112">
        <v>22.26</v>
      </c>
      <c r="S652" s="112">
        <v>1</v>
      </c>
      <c r="T652" s="112">
        <v>0</v>
      </c>
      <c r="U652" s="112">
        <v>3.22</v>
      </c>
    </row>
    <row r="653" spans="1:21">
      <c r="A653" s="20" t="str">
        <f t="shared" si="20"/>
        <v>202102</v>
      </c>
      <c r="B653" s="20" t="str">
        <f t="shared" si="21"/>
        <v>202106</v>
      </c>
      <c r="C653" s="112" t="s">
        <v>3896</v>
      </c>
      <c r="D653" s="113">
        <v>44231</v>
      </c>
      <c r="E653" s="113">
        <v>44235</v>
      </c>
      <c r="F653" s="112" t="s">
        <v>333</v>
      </c>
      <c r="G653" s="112" t="s">
        <v>3264</v>
      </c>
      <c r="H653" s="112" t="s">
        <v>3265</v>
      </c>
      <c r="I653" s="112" t="s">
        <v>349</v>
      </c>
      <c r="J653" s="112" t="s">
        <v>1315</v>
      </c>
      <c r="K653" s="112" t="s">
        <v>397</v>
      </c>
      <c r="L653" s="112" t="s">
        <v>339</v>
      </c>
      <c r="M653" s="112" t="s">
        <v>340</v>
      </c>
      <c r="N653" s="112" t="s">
        <v>1627</v>
      </c>
      <c r="O653" s="112" t="s">
        <v>372</v>
      </c>
      <c r="P653" s="112" t="s">
        <v>373</v>
      </c>
      <c r="Q653" s="112" t="s">
        <v>1628</v>
      </c>
      <c r="R653" s="112">
        <v>4375.1400000000003</v>
      </c>
      <c r="S653" s="112">
        <v>3</v>
      </c>
      <c r="T653" s="112">
        <v>0</v>
      </c>
      <c r="U653" s="112">
        <v>831.18000000000006</v>
      </c>
    </row>
    <row r="654" spans="1:21">
      <c r="A654" s="20" t="str">
        <f t="shared" si="20"/>
        <v>202103</v>
      </c>
      <c r="B654" s="20" t="str">
        <f t="shared" si="21"/>
        <v>202112</v>
      </c>
      <c r="C654" s="112" t="s">
        <v>3897</v>
      </c>
      <c r="D654" s="113">
        <v>44272</v>
      </c>
      <c r="E654" s="113">
        <v>44276</v>
      </c>
      <c r="F654" s="112" t="s">
        <v>346</v>
      </c>
      <c r="G654" s="112" t="s">
        <v>2945</v>
      </c>
      <c r="H654" s="112" t="s">
        <v>2946</v>
      </c>
      <c r="I654" s="112" t="s">
        <v>349</v>
      </c>
      <c r="J654" s="112" t="s">
        <v>841</v>
      </c>
      <c r="K654" s="112" t="s">
        <v>351</v>
      </c>
      <c r="L654" s="112" t="s">
        <v>339</v>
      </c>
      <c r="M654" s="112" t="s">
        <v>352</v>
      </c>
      <c r="N654" s="112" t="s">
        <v>2828</v>
      </c>
      <c r="O654" s="112" t="s">
        <v>342</v>
      </c>
      <c r="P654" s="112" t="s">
        <v>407</v>
      </c>
      <c r="Q654" s="112" t="s">
        <v>2829</v>
      </c>
      <c r="R654" s="112">
        <v>81.2</v>
      </c>
      <c r="S654" s="112">
        <v>2</v>
      </c>
      <c r="T654" s="112">
        <v>0</v>
      </c>
      <c r="U654" s="112">
        <v>9.5200000000000014</v>
      </c>
    </row>
    <row r="655" spans="1:21">
      <c r="A655" s="20" t="str">
        <f t="shared" si="20"/>
        <v>202103</v>
      </c>
      <c r="B655" s="20" t="str">
        <f t="shared" si="21"/>
        <v>202112</v>
      </c>
      <c r="C655" s="112" t="s">
        <v>3897</v>
      </c>
      <c r="D655" s="113">
        <v>44272</v>
      </c>
      <c r="E655" s="113">
        <v>44276</v>
      </c>
      <c r="F655" s="112" t="s">
        <v>346</v>
      </c>
      <c r="G655" s="112" t="s">
        <v>2945</v>
      </c>
      <c r="H655" s="112" t="s">
        <v>2946</v>
      </c>
      <c r="I655" s="112" t="s">
        <v>349</v>
      </c>
      <c r="J655" s="112" t="s">
        <v>841</v>
      </c>
      <c r="K655" s="112" t="s">
        <v>351</v>
      </c>
      <c r="L655" s="112" t="s">
        <v>339</v>
      </c>
      <c r="M655" s="112" t="s">
        <v>352</v>
      </c>
      <c r="N655" s="112" t="s">
        <v>1877</v>
      </c>
      <c r="O655" s="112" t="s">
        <v>342</v>
      </c>
      <c r="P655" s="112" t="s">
        <v>369</v>
      </c>
      <c r="Q655" s="112" t="s">
        <v>1878</v>
      </c>
      <c r="R655" s="112">
        <v>3189.6479999999997</v>
      </c>
      <c r="S655" s="112">
        <v>2</v>
      </c>
      <c r="T655" s="112">
        <v>0.4</v>
      </c>
      <c r="U655" s="112">
        <v>-53.311999999999898</v>
      </c>
    </row>
    <row r="656" spans="1:21">
      <c r="A656" s="20" t="str">
        <f t="shared" si="20"/>
        <v>202102</v>
      </c>
      <c r="B656" s="20" t="str">
        <f t="shared" si="21"/>
        <v>202108</v>
      </c>
      <c r="C656" s="112" t="s">
        <v>2652</v>
      </c>
      <c r="D656" s="113">
        <v>44244</v>
      </c>
      <c r="E656" s="113">
        <v>44250</v>
      </c>
      <c r="F656" s="112" t="s">
        <v>346</v>
      </c>
      <c r="G656" s="112" t="s">
        <v>2245</v>
      </c>
      <c r="H656" s="112" t="s">
        <v>2246</v>
      </c>
      <c r="I656" s="112" t="s">
        <v>349</v>
      </c>
      <c r="J656" s="112" t="s">
        <v>3171</v>
      </c>
      <c r="K656" s="112" t="s">
        <v>465</v>
      </c>
      <c r="L656" s="112" t="s">
        <v>339</v>
      </c>
      <c r="M656" s="112" t="s">
        <v>386</v>
      </c>
      <c r="N656" s="112" t="s">
        <v>2858</v>
      </c>
      <c r="O656" s="112" t="s">
        <v>377</v>
      </c>
      <c r="P656" s="112" t="s">
        <v>431</v>
      </c>
      <c r="Q656" s="112" t="s">
        <v>2859</v>
      </c>
      <c r="R656" s="112">
        <v>252.50399999999996</v>
      </c>
      <c r="S656" s="112">
        <v>2</v>
      </c>
      <c r="T656" s="112">
        <v>0.4</v>
      </c>
      <c r="U656" s="112">
        <v>-5.6000000000011596E-2</v>
      </c>
    </row>
    <row r="657" spans="1:21">
      <c r="A657" s="20" t="str">
        <f t="shared" si="20"/>
        <v>202102</v>
      </c>
      <c r="B657" s="20" t="str">
        <f t="shared" si="21"/>
        <v>202108</v>
      </c>
      <c r="C657" s="112" t="s">
        <v>2652</v>
      </c>
      <c r="D657" s="113">
        <v>44244</v>
      </c>
      <c r="E657" s="113">
        <v>44250</v>
      </c>
      <c r="F657" s="112" t="s">
        <v>346</v>
      </c>
      <c r="G657" s="112" t="s">
        <v>2245</v>
      </c>
      <c r="H657" s="112" t="s">
        <v>2246</v>
      </c>
      <c r="I657" s="112" t="s">
        <v>349</v>
      </c>
      <c r="J657" s="112" t="s">
        <v>3171</v>
      </c>
      <c r="K657" s="112" t="s">
        <v>465</v>
      </c>
      <c r="L657" s="112" t="s">
        <v>339</v>
      </c>
      <c r="M657" s="112" t="s">
        <v>386</v>
      </c>
      <c r="N657" s="112" t="s">
        <v>3898</v>
      </c>
      <c r="O657" s="112" t="s">
        <v>342</v>
      </c>
      <c r="P657" s="112" t="s">
        <v>343</v>
      </c>
      <c r="Q657" s="112" t="s">
        <v>3899</v>
      </c>
      <c r="R657" s="112">
        <v>320.29199999999997</v>
      </c>
      <c r="S657" s="112">
        <v>3</v>
      </c>
      <c r="T657" s="112">
        <v>0.4</v>
      </c>
      <c r="U657" s="112">
        <v>-80.388000000000034</v>
      </c>
    </row>
    <row r="658" spans="1:21">
      <c r="A658" s="20" t="str">
        <f t="shared" si="20"/>
        <v>202107</v>
      </c>
      <c r="B658" s="20" t="str">
        <f t="shared" si="21"/>
        <v>202129</v>
      </c>
      <c r="C658" s="112" t="s">
        <v>628</v>
      </c>
      <c r="D658" s="113">
        <v>44389</v>
      </c>
      <c r="E658" s="113">
        <v>44392</v>
      </c>
      <c r="F658" s="112" t="s">
        <v>333</v>
      </c>
      <c r="G658" s="112" t="s">
        <v>1318</v>
      </c>
      <c r="H658" s="112" t="s">
        <v>1319</v>
      </c>
      <c r="I658" s="112" t="s">
        <v>336</v>
      </c>
      <c r="J658" s="112" t="s">
        <v>2136</v>
      </c>
      <c r="K658" s="112" t="s">
        <v>397</v>
      </c>
      <c r="L658" s="112" t="s">
        <v>339</v>
      </c>
      <c r="M658" s="112" t="s">
        <v>340</v>
      </c>
      <c r="N658" s="112" t="s">
        <v>695</v>
      </c>
      <c r="O658" s="112" t="s">
        <v>377</v>
      </c>
      <c r="P658" s="112" t="s">
        <v>378</v>
      </c>
      <c r="Q658" s="112" t="s">
        <v>696</v>
      </c>
      <c r="R658" s="112">
        <v>799.96</v>
      </c>
      <c r="S658" s="112">
        <v>2</v>
      </c>
      <c r="T658" s="112">
        <v>0</v>
      </c>
      <c r="U658" s="112">
        <v>143.91999999999999</v>
      </c>
    </row>
    <row r="659" spans="1:21">
      <c r="A659" s="20" t="str">
        <f t="shared" si="20"/>
        <v>202101</v>
      </c>
      <c r="B659" s="20" t="str">
        <f t="shared" si="21"/>
        <v>202104</v>
      </c>
      <c r="C659" s="112" t="s">
        <v>3901</v>
      </c>
      <c r="D659" s="113">
        <v>44219</v>
      </c>
      <c r="E659" s="113">
        <v>44223</v>
      </c>
      <c r="F659" s="112" t="s">
        <v>346</v>
      </c>
      <c r="G659" s="112" t="s">
        <v>2173</v>
      </c>
      <c r="H659" s="112" t="s">
        <v>2174</v>
      </c>
      <c r="I659" s="112" t="s">
        <v>384</v>
      </c>
      <c r="J659" s="112" t="s">
        <v>3459</v>
      </c>
      <c r="K659" s="112" t="s">
        <v>510</v>
      </c>
      <c r="L659" s="112" t="s">
        <v>339</v>
      </c>
      <c r="M659" s="112" t="s">
        <v>368</v>
      </c>
      <c r="N659" s="112" t="s">
        <v>1498</v>
      </c>
      <c r="O659" s="112" t="s">
        <v>372</v>
      </c>
      <c r="P659" s="112" t="s">
        <v>394</v>
      </c>
      <c r="Q659" s="112" t="s">
        <v>1499</v>
      </c>
      <c r="R659" s="112">
        <v>1904.4479999999999</v>
      </c>
      <c r="S659" s="112">
        <v>4</v>
      </c>
      <c r="T659" s="112">
        <v>0.4</v>
      </c>
      <c r="U659" s="112">
        <v>-285.71199999999999</v>
      </c>
    </row>
    <row r="660" spans="1:21">
      <c r="A660" s="20" t="str">
        <f t="shared" si="20"/>
        <v>202101</v>
      </c>
      <c r="B660" s="20" t="str">
        <f t="shared" si="21"/>
        <v>202104</v>
      </c>
      <c r="C660" s="112" t="s">
        <v>3901</v>
      </c>
      <c r="D660" s="113">
        <v>44219</v>
      </c>
      <c r="E660" s="113">
        <v>44223</v>
      </c>
      <c r="F660" s="112" t="s">
        <v>346</v>
      </c>
      <c r="G660" s="112" t="s">
        <v>2173</v>
      </c>
      <c r="H660" s="112" t="s">
        <v>2174</v>
      </c>
      <c r="I660" s="112" t="s">
        <v>384</v>
      </c>
      <c r="J660" s="112" t="s">
        <v>3459</v>
      </c>
      <c r="K660" s="112" t="s">
        <v>510</v>
      </c>
      <c r="L660" s="112" t="s">
        <v>339</v>
      </c>
      <c r="M660" s="112" t="s">
        <v>368</v>
      </c>
      <c r="N660" s="112" t="s">
        <v>820</v>
      </c>
      <c r="O660" s="112" t="s">
        <v>342</v>
      </c>
      <c r="P660" s="112" t="s">
        <v>380</v>
      </c>
      <c r="Q660" s="112" t="s">
        <v>821</v>
      </c>
      <c r="R660" s="112">
        <v>219.24000000000004</v>
      </c>
      <c r="S660" s="112">
        <v>3</v>
      </c>
      <c r="T660" s="112">
        <v>0</v>
      </c>
      <c r="U660" s="112">
        <v>43.68</v>
      </c>
    </row>
    <row r="661" spans="1:21">
      <c r="A661" s="20" t="str">
        <f t="shared" si="20"/>
        <v>202101</v>
      </c>
      <c r="B661" s="20" t="str">
        <f t="shared" si="21"/>
        <v>202104</v>
      </c>
      <c r="C661" s="112" t="s">
        <v>3901</v>
      </c>
      <c r="D661" s="113">
        <v>44219</v>
      </c>
      <c r="E661" s="113">
        <v>44223</v>
      </c>
      <c r="F661" s="112" t="s">
        <v>346</v>
      </c>
      <c r="G661" s="112" t="s">
        <v>2173</v>
      </c>
      <c r="H661" s="112" t="s">
        <v>2174</v>
      </c>
      <c r="I661" s="112" t="s">
        <v>384</v>
      </c>
      <c r="J661" s="112" t="s">
        <v>3459</v>
      </c>
      <c r="K661" s="112" t="s">
        <v>510</v>
      </c>
      <c r="L661" s="112" t="s">
        <v>339</v>
      </c>
      <c r="M661" s="112" t="s">
        <v>368</v>
      </c>
      <c r="N661" s="112" t="s">
        <v>2783</v>
      </c>
      <c r="O661" s="112" t="s">
        <v>342</v>
      </c>
      <c r="P661" s="112" t="s">
        <v>440</v>
      </c>
      <c r="Q661" s="112" t="s">
        <v>2784</v>
      </c>
      <c r="R661" s="112">
        <v>2864.8199999999997</v>
      </c>
      <c r="S661" s="112">
        <v>3</v>
      </c>
      <c r="T661" s="112">
        <v>0</v>
      </c>
      <c r="U661" s="112">
        <v>658.56</v>
      </c>
    </row>
    <row r="662" spans="1:21">
      <c r="A662" s="20" t="str">
        <f t="shared" si="20"/>
        <v>202101</v>
      </c>
      <c r="B662" s="20" t="str">
        <f t="shared" si="21"/>
        <v>202104</v>
      </c>
      <c r="C662" s="112" t="s">
        <v>3901</v>
      </c>
      <c r="D662" s="113">
        <v>44219</v>
      </c>
      <c r="E662" s="113">
        <v>44223</v>
      </c>
      <c r="F662" s="112" t="s">
        <v>346</v>
      </c>
      <c r="G662" s="112" t="s">
        <v>2173</v>
      </c>
      <c r="H662" s="112" t="s">
        <v>2174</v>
      </c>
      <c r="I662" s="112" t="s">
        <v>384</v>
      </c>
      <c r="J662" s="112" t="s">
        <v>3459</v>
      </c>
      <c r="K662" s="112" t="s">
        <v>510</v>
      </c>
      <c r="L662" s="112" t="s">
        <v>339</v>
      </c>
      <c r="M662" s="112" t="s">
        <v>368</v>
      </c>
      <c r="N662" s="112" t="s">
        <v>2798</v>
      </c>
      <c r="O662" s="112" t="s">
        <v>372</v>
      </c>
      <c r="P662" s="112" t="s">
        <v>398</v>
      </c>
      <c r="Q662" s="112" t="s">
        <v>2799</v>
      </c>
      <c r="R662" s="112">
        <v>1436.7360000000001</v>
      </c>
      <c r="S662" s="112">
        <v>2</v>
      </c>
      <c r="T662" s="112">
        <v>0.4</v>
      </c>
      <c r="U662" s="112">
        <v>-71.90400000000011</v>
      </c>
    </row>
    <row r="663" spans="1:21">
      <c r="A663" s="20" t="str">
        <f t="shared" si="20"/>
        <v>202105</v>
      </c>
      <c r="B663" s="20" t="str">
        <f t="shared" si="21"/>
        <v>202121</v>
      </c>
      <c r="C663" s="112" t="s">
        <v>3904</v>
      </c>
      <c r="D663" s="113">
        <v>44332</v>
      </c>
      <c r="E663" s="113">
        <v>44337</v>
      </c>
      <c r="F663" s="112" t="s">
        <v>346</v>
      </c>
      <c r="G663" s="112" t="s">
        <v>3094</v>
      </c>
      <c r="H663" s="112" t="s">
        <v>3095</v>
      </c>
      <c r="I663" s="112" t="s">
        <v>336</v>
      </c>
      <c r="J663" s="112" t="s">
        <v>548</v>
      </c>
      <c r="K663" s="112" t="s">
        <v>548</v>
      </c>
      <c r="L663" s="112" t="s">
        <v>339</v>
      </c>
      <c r="M663" s="112" t="s">
        <v>352</v>
      </c>
      <c r="N663" s="112" t="s">
        <v>3748</v>
      </c>
      <c r="O663" s="112" t="s">
        <v>342</v>
      </c>
      <c r="P663" s="112" t="s">
        <v>440</v>
      </c>
      <c r="Q663" s="112" t="s">
        <v>3749</v>
      </c>
      <c r="R663" s="112">
        <v>575.96</v>
      </c>
      <c r="S663" s="112">
        <v>2</v>
      </c>
      <c r="T663" s="112">
        <v>0</v>
      </c>
      <c r="U663" s="112">
        <v>230.16000000000003</v>
      </c>
    </row>
    <row r="664" spans="1:21">
      <c r="A664" s="20" t="str">
        <f t="shared" si="20"/>
        <v>202102</v>
      </c>
      <c r="B664" s="20" t="str">
        <f t="shared" si="21"/>
        <v>202106</v>
      </c>
      <c r="C664" s="112" t="s">
        <v>3412</v>
      </c>
      <c r="D664" s="113">
        <v>44233</v>
      </c>
      <c r="E664" s="113">
        <v>44237</v>
      </c>
      <c r="F664" s="112" t="s">
        <v>346</v>
      </c>
      <c r="G664" s="112" t="s">
        <v>1177</v>
      </c>
      <c r="H664" s="112" t="s">
        <v>1178</v>
      </c>
      <c r="I664" s="112" t="s">
        <v>349</v>
      </c>
      <c r="J664" s="112" t="s">
        <v>2296</v>
      </c>
      <c r="K664" s="112" t="s">
        <v>371</v>
      </c>
      <c r="L664" s="112" t="s">
        <v>339</v>
      </c>
      <c r="M664" s="112" t="s">
        <v>340</v>
      </c>
      <c r="N664" s="112" t="s">
        <v>2864</v>
      </c>
      <c r="O664" s="112" t="s">
        <v>342</v>
      </c>
      <c r="P664" s="112" t="s">
        <v>440</v>
      </c>
      <c r="Q664" s="112" t="s">
        <v>2865</v>
      </c>
      <c r="R664" s="112">
        <v>250.87999999999997</v>
      </c>
      <c r="S664" s="112">
        <v>2</v>
      </c>
      <c r="T664" s="112">
        <v>0</v>
      </c>
      <c r="U664" s="112">
        <v>40.04</v>
      </c>
    </row>
    <row r="665" spans="1:21">
      <c r="A665" s="20" t="str">
        <f t="shared" si="20"/>
        <v>202105</v>
      </c>
      <c r="B665" s="20" t="str">
        <f t="shared" si="21"/>
        <v>202119</v>
      </c>
      <c r="C665" s="112" t="s">
        <v>2340</v>
      </c>
      <c r="D665" s="113">
        <v>44320</v>
      </c>
      <c r="E665" s="113">
        <v>44322</v>
      </c>
      <c r="F665" s="112" t="s">
        <v>333</v>
      </c>
      <c r="G665" s="112" t="s">
        <v>908</v>
      </c>
      <c r="H665" s="112" t="s">
        <v>909</v>
      </c>
      <c r="I665" s="112" t="s">
        <v>349</v>
      </c>
      <c r="J665" s="112" t="s">
        <v>584</v>
      </c>
      <c r="K665" s="112" t="s">
        <v>510</v>
      </c>
      <c r="L665" s="112" t="s">
        <v>339</v>
      </c>
      <c r="M665" s="112" t="s">
        <v>368</v>
      </c>
      <c r="N665" s="112" t="s">
        <v>1044</v>
      </c>
      <c r="O665" s="112" t="s">
        <v>377</v>
      </c>
      <c r="P665" s="112" t="s">
        <v>378</v>
      </c>
      <c r="Q665" s="112" t="s">
        <v>1045</v>
      </c>
      <c r="R665" s="112">
        <v>648.81599999999992</v>
      </c>
      <c r="S665" s="112">
        <v>4</v>
      </c>
      <c r="T665" s="112">
        <v>0.4</v>
      </c>
      <c r="U665" s="112">
        <v>-183.90399999999997</v>
      </c>
    </row>
    <row r="666" spans="1:21">
      <c r="A666" s="20" t="str">
        <f t="shared" si="20"/>
        <v>202106</v>
      </c>
      <c r="B666" s="20" t="str">
        <f t="shared" si="21"/>
        <v>202125</v>
      </c>
      <c r="C666" s="112" t="s">
        <v>3907</v>
      </c>
      <c r="D666" s="113">
        <v>44364</v>
      </c>
      <c r="E666" s="113">
        <v>44368</v>
      </c>
      <c r="F666" s="112" t="s">
        <v>346</v>
      </c>
      <c r="G666" s="112" t="s">
        <v>3138</v>
      </c>
      <c r="H666" s="112" t="s">
        <v>3139</v>
      </c>
      <c r="I666" s="112" t="s">
        <v>336</v>
      </c>
      <c r="J666" s="112" t="s">
        <v>822</v>
      </c>
      <c r="K666" s="112" t="s">
        <v>823</v>
      </c>
      <c r="L666" s="112" t="s">
        <v>339</v>
      </c>
      <c r="M666" s="112" t="s">
        <v>439</v>
      </c>
      <c r="N666" s="112" t="s">
        <v>3512</v>
      </c>
      <c r="O666" s="112" t="s">
        <v>342</v>
      </c>
      <c r="P666" s="112" t="s">
        <v>354</v>
      </c>
      <c r="Q666" s="112" t="s">
        <v>3513</v>
      </c>
      <c r="R666" s="112">
        <v>280.14</v>
      </c>
      <c r="S666" s="112">
        <v>3</v>
      </c>
      <c r="T666" s="112">
        <v>0</v>
      </c>
      <c r="U666" s="112">
        <v>123.06</v>
      </c>
    </row>
    <row r="667" spans="1:21">
      <c r="A667" s="20" t="str">
        <f t="shared" si="20"/>
        <v>202107</v>
      </c>
      <c r="B667" s="20" t="str">
        <f t="shared" si="21"/>
        <v>202128</v>
      </c>
      <c r="C667" s="112" t="s">
        <v>1658</v>
      </c>
      <c r="D667" s="113">
        <v>44385</v>
      </c>
      <c r="E667" s="113">
        <v>44389</v>
      </c>
      <c r="F667" s="112" t="s">
        <v>346</v>
      </c>
      <c r="G667" s="112" t="s">
        <v>2934</v>
      </c>
      <c r="H667" s="112" t="s">
        <v>2560</v>
      </c>
      <c r="I667" s="112" t="s">
        <v>336</v>
      </c>
      <c r="J667" s="112" t="s">
        <v>750</v>
      </c>
      <c r="K667" s="112" t="s">
        <v>501</v>
      </c>
      <c r="L667" s="112" t="s">
        <v>339</v>
      </c>
      <c r="M667" s="112" t="s">
        <v>392</v>
      </c>
      <c r="N667" s="112" t="s">
        <v>2023</v>
      </c>
      <c r="O667" s="112" t="s">
        <v>377</v>
      </c>
      <c r="P667" s="112" t="s">
        <v>378</v>
      </c>
      <c r="Q667" s="112" t="s">
        <v>2024</v>
      </c>
      <c r="R667" s="112">
        <v>8975.8199999999961</v>
      </c>
      <c r="S667" s="112">
        <v>7</v>
      </c>
      <c r="T667" s="112">
        <v>0.4</v>
      </c>
      <c r="U667" s="112">
        <v>-1795.3599999999979</v>
      </c>
    </row>
    <row r="668" spans="1:21">
      <c r="A668" s="20" t="str">
        <f t="shared" si="20"/>
        <v>202107</v>
      </c>
      <c r="B668" s="20" t="str">
        <f t="shared" si="21"/>
        <v>202128</v>
      </c>
      <c r="C668" s="112" t="s">
        <v>1658</v>
      </c>
      <c r="D668" s="113">
        <v>44385</v>
      </c>
      <c r="E668" s="113">
        <v>44389</v>
      </c>
      <c r="F668" s="112" t="s">
        <v>346</v>
      </c>
      <c r="G668" s="112" t="s">
        <v>2934</v>
      </c>
      <c r="H668" s="112" t="s">
        <v>2560</v>
      </c>
      <c r="I668" s="112" t="s">
        <v>336</v>
      </c>
      <c r="J668" s="112" t="s">
        <v>750</v>
      </c>
      <c r="K668" s="112" t="s">
        <v>501</v>
      </c>
      <c r="L668" s="112" t="s">
        <v>339</v>
      </c>
      <c r="M668" s="112" t="s">
        <v>392</v>
      </c>
      <c r="N668" s="112" t="s">
        <v>3908</v>
      </c>
      <c r="O668" s="112" t="s">
        <v>342</v>
      </c>
      <c r="P668" s="112" t="s">
        <v>381</v>
      </c>
      <c r="Q668" s="112" t="s">
        <v>2112</v>
      </c>
      <c r="R668" s="112">
        <v>136.584</v>
      </c>
      <c r="S668" s="112">
        <v>3</v>
      </c>
      <c r="T668" s="112">
        <v>0.4</v>
      </c>
      <c r="U668" s="112">
        <v>11.004000000000005</v>
      </c>
    </row>
    <row r="669" spans="1:21">
      <c r="A669" s="20" t="str">
        <f t="shared" si="20"/>
        <v>202106</v>
      </c>
      <c r="B669" s="20" t="str">
        <f t="shared" si="21"/>
        <v>202127</v>
      </c>
      <c r="C669" s="112" t="s">
        <v>3909</v>
      </c>
      <c r="D669" s="113">
        <v>44376</v>
      </c>
      <c r="E669" s="113">
        <v>44380</v>
      </c>
      <c r="F669" s="112" t="s">
        <v>346</v>
      </c>
      <c r="G669" s="112" t="s">
        <v>3294</v>
      </c>
      <c r="H669" s="112" t="s">
        <v>3295</v>
      </c>
      <c r="I669" s="112" t="s">
        <v>336</v>
      </c>
      <c r="J669" s="112" t="s">
        <v>2228</v>
      </c>
      <c r="K669" s="112" t="s">
        <v>521</v>
      </c>
      <c r="L669" s="112" t="s">
        <v>339</v>
      </c>
      <c r="M669" s="112" t="s">
        <v>368</v>
      </c>
      <c r="N669" s="112" t="s">
        <v>928</v>
      </c>
      <c r="O669" s="112" t="s">
        <v>342</v>
      </c>
      <c r="P669" s="112" t="s">
        <v>369</v>
      </c>
      <c r="Q669" s="112" t="s">
        <v>929</v>
      </c>
      <c r="R669" s="112">
        <v>2652.86</v>
      </c>
      <c r="S669" s="112">
        <v>1</v>
      </c>
      <c r="T669" s="112">
        <v>0</v>
      </c>
      <c r="U669" s="112">
        <v>397.88</v>
      </c>
    </row>
    <row r="670" spans="1:21">
      <c r="A670" s="20" t="str">
        <f t="shared" si="20"/>
        <v>202106</v>
      </c>
      <c r="B670" s="20" t="str">
        <f t="shared" si="21"/>
        <v>202127</v>
      </c>
      <c r="C670" s="112" t="s">
        <v>3909</v>
      </c>
      <c r="D670" s="113">
        <v>44376</v>
      </c>
      <c r="E670" s="113">
        <v>44380</v>
      </c>
      <c r="F670" s="112" t="s">
        <v>346</v>
      </c>
      <c r="G670" s="112" t="s">
        <v>3294</v>
      </c>
      <c r="H670" s="112" t="s">
        <v>3295</v>
      </c>
      <c r="I670" s="112" t="s">
        <v>336</v>
      </c>
      <c r="J670" s="112" t="s">
        <v>2228</v>
      </c>
      <c r="K670" s="112" t="s">
        <v>521</v>
      </c>
      <c r="L670" s="112" t="s">
        <v>339</v>
      </c>
      <c r="M670" s="112" t="s">
        <v>368</v>
      </c>
      <c r="N670" s="112" t="s">
        <v>3681</v>
      </c>
      <c r="O670" s="112" t="s">
        <v>372</v>
      </c>
      <c r="P670" s="112" t="s">
        <v>400</v>
      </c>
      <c r="Q670" s="112" t="s">
        <v>3682</v>
      </c>
      <c r="R670" s="112">
        <v>1150.8</v>
      </c>
      <c r="S670" s="112">
        <v>2</v>
      </c>
      <c r="T670" s="112">
        <v>0</v>
      </c>
      <c r="U670" s="112">
        <v>345.24</v>
      </c>
    </row>
    <row r="671" spans="1:21">
      <c r="A671" s="20" t="str">
        <f t="shared" si="20"/>
        <v>202106</v>
      </c>
      <c r="B671" s="20" t="str">
        <f t="shared" si="21"/>
        <v>202125</v>
      </c>
      <c r="C671" s="112" t="s">
        <v>3054</v>
      </c>
      <c r="D671" s="113">
        <v>44366</v>
      </c>
      <c r="E671" s="113">
        <v>44369</v>
      </c>
      <c r="F671" s="112" t="s">
        <v>333</v>
      </c>
      <c r="G671" s="112" t="s">
        <v>3443</v>
      </c>
      <c r="H671" s="112" t="s">
        <v>3444</v>
      </c>
      <c r="I671" s="112" t="s">
        <v>349</v>
      </c>
      <c r="J671" s="112" t="s">
        <v>1364</v>
      </c>
      <c r="K671" s="112" t="s">
        <v>397</v>
      </c>
      <c r="L671" s="112" t="s">
        <v>339</v>
      </c>
      <c r="M671" s="112" t="s">
        <v>340</v>
      </c>
      <c r="N671" s="112" t="s">
        <v>3913</v>
      </c>
      <c r="O671" s="112" t="s">
        <v>342</v>
      </c>
      <c r="P671" s="112" t="s">
        <v>380</v>
      </c>
      <c r="Q671" s="112" t="s">
        <v>3914</v>
      </c>
      <c r="R671" s="112">
        <v>941.92000000000007</v>
      </c>
      <c r="S671" s="112">
        <v>8</v>
      </c>
      <c r="T671" s="112">
        <v>0</v>
      </c>
      <c r="U671" s="112">
        <v>357.28</v>
      </c>
    </row>
    <row r="672" spans="1:21">
      <c r="A672" s="20" t="str">
        <f t="shared" si="20"/>
        <v>202106</v>
      </c>
      <c r="B672" s="20" t="str">
        <f t="shared" si="21"/>
        <v>202125</v>
      </c>
      <c r="C672" s="112" t="s">
        <v>3054</v>
      </c>
      <c r="D672" s="113">
        <v>44366</v>
      </c>
      <c r="E672" s="113">
        <v>44369</v>
      </c>
      <c r="F672" s="112" t="s">
        <v>333</v>
      </c>
      <c r="G672" s="112" t="s">
        <v>3443</v>
      </c>
      <c r="H672" s="112" t="s">
        <v>3444</v>
      </c>
      <c r="I672" s="112" t="s">
        <v>349</v>
      </c>
      <c r="J672" s="112" t="s">
        <v>1364</v>
      </c>
      <c r="K672" s="112" t="s">
        <v>397</v>
      </c>
      <c r="L672" s="112" t="s">
        <v>339</v>
      </c>
      <c r="M672" s="112" t="s">
        <v>340</v>
      </c>
      <c r="N672" s="112" t="s">
        <v>2868</v>
      </c>
      <c r="O672" s="112" t="s">
        <v>342</v>
      </c>
      <c r="P672" s="112" t="s">
        <v>354</v>
      </c>
      <c r="Q672" s="112" t="s">
        <v>2869</v>
      </c>
      <c r="R672" s="112">
        <v>2828.28</v>
      </c>
      <c r="S672" s="112">
        <v>13</v>
      </c>
      <c r="T672" s="112">
        <v>0</v>
      </c>
      <c r="U672" s="112">
        <v>988.26</v>
      </c>
    </row>
    <row r="673" spans="1:21">
      <c r="A673" s="20" t="str">
        <f t="shared" si="20"/>
        <v>202102</v>
      </c>
      <c r="B673" s="20" t="str">
        <f t="shared" si="21"/>
        <v>202109</v>
      </c>
      <c r="C673" s="112" t="s">
        <v>3917</v>
      </c>
      <c r="D673" s="113">
        <v>44252</v>
      </c>
      <c r="E673" s="113">
        <v>44255</v>
      </c>
      <c r="F673" s="112" t="s">
        <v>333</v>
      </c>
      <c r="G673" s="112" t="s">
        <v>3864</v>
      </c>
      <c r="H673" s="112" t="s">
        <v>1778</v>
      </c>
      <c r="I673" s="112" t="s">
        <v>336</v>
      </c>
      <c r="J673" s="112" t="s">
        <v>1309</v>
      </c>
      <c r="K673" s="112" t="s">
        <v>338</v>
      </c>
      <c r="L673" s="112" t="s">
        <v>339</v>
      </c>
      <c r="M673" s="112" t="s">
        <v>340</v>
      </c>
      <c r="N673" s="112" t="s">
        <v>2109</v>
      </c>
      <c r="O673" s="112" t="s">
        <v>342</v>
      </c>
      <c r="P673" s="112" t="s">
        <v>357</v>
      </c>
      <c r="Q673" s="112" t="s">
        <v>2110</v>
      </c>
      <c r="R673" s="112">
        <v>64.175999999999988</v>
      </c>
      <c r="S673" s="112">
        <v>2</v>
      </c>
      <c r="T673" s="112">
        <v>0.4</v>
      </c>
      <c r="U673" s="112">
        <v>-6.6639999999999944</v>
      </c>
    </row>
    <row r="674" spans="1:21">
      <c r="A674" s="20" t="str">
        <f t="shared" si="20"/>
        <v>202103</v>
      </c>
      <c r="B674" s="20" t="str">
        <f t="shared" si="21"/>
        <v>202114</v>
      </c>
      <c r="C674" s="112" t="s">
        <v>3292</v>
      </c>
      <c r="D674" s="113">
        <v>44285</v>
      </c>
      <c r="E674" s="113">
        <v>44289</v>
      </c>
      <c r="F674" s="112" t="s">
        <v>346</v>
      </c>
      <c r="G674" s="112" t="s">
        <v>2200</v>
      </c>
      <c r="H674" s="112" t="s">
        <v>2201</v>
      </c>
      <c r="I674" s="112" t="s">
        <v>336</v>
      </c>
      <c r="J674" s="112" t="s">
        <v>2558</v>
      </c>
      <c r="K674" s="112" t="s">
        <v>790</v>
      </c>
      <c r="L674" s="112" t="s">
        <v>339</v>
      </c>
      <c r="M674" s="112" t="s">
        <v>439</v>
      </c>
      <c r="N674" s="112" t="s">
        <v>1823</v>
      </c>
      <c r="O674" s="112" t="s">
        <v>377</v>
      </c>
      <c r="P674" s="112" t="s">
        <v>431</v>
      </c>
      <c r="Q674" s="112" t="s">
        <v>1824</v>
      </c>
      <c r="R674" s="112">
        <v>1209.6000000000001</v>
      </c>
      <c r="S674" s="112">
        <v>5</v>
      </c>
      <c r="T674" s="112">
        <v>0</v>
      </c>
      <c r="U674" s="112">
        <v>266</v>
      </c>
    </row>
    <row r="675" spans="1:21">
      <c r="A675" s="20" t="str">
        <f t="shared" si="20"/>
        <v>202106</v>
      </c>
      <c r="B675" s="20" t="str">
        <f t="shared" si="21"/>
        <v>202123</v>
      </c>
      <c r="C675" s="112" t="s">
        <v>3923</v>
      </c>
      <c r="D675" s="113">
        <v>44348</v>
      </c>
      <c r="E675" s="113">
        <v>44352</v>
      </c>
      <c r="F675" s="112" t="s">
        <v>346</v>
      </c>
      <c r="G675" s="112" t="s">
        <v>1068</v>
      </c>
      <c r="H675" s="112" t="s">
        <v>1069</v>
      </c>
      <c r="I675" s="112" t="s">
        <v>349</v>
      </c>
      <c r="J675" s="112" t="s">
        <v>540</v>
      </c>
      <c r="K675" s="112" t="s">
        <v>397</v>
      </c>
      <c r="L675" s="112" t="s">
        <v>339</v>
      </c>
      <c r="M675" s="112" t="s">
        <v>340</v>
      </c>
      <c r="N675" s="112" t="s">
        <v>3736</v>
      </c>
      <c r="O675" s="112" t="s">
        <v>342</v>
      </c>
      <c r="P675" s="112" t="s">
        <v>354</v>
      </c>
      <c r="Q675" s="112" t="s">
        <v>3737</v>
      </c>
      <c r="R675" s="112">
        <v>1066.8000000000002</v>
      </c>
      <c r="S675" s="112">
        <v>5</v>
      </c>
      <c r="T675" s="112">
        <v>0</v>
      </c>
      <c r="U675" s="112">
        <v>298.2</v>
      </c>
    </row>
    <row r="676" spans="1:21">
      <c r="A676" s="20" t="str">
        <f t="shared" si="20"/>
        <v>202106</v>
      </c>
      <c r="B676" s="20" t="str">
        <f t="shared" si="21"/>
        <v>202123</v>
      </c>
      <c r="C676" s="112" t="s">
        <v>3923</v>
      </c>
      <c r="D676" s="113">
        <v>44348</v>
      </c>
      <c r="E676" s="113">
        <v>44352</v>
      </c>
      <c r="F676" s="112" t="s">
        <v>346</v>
      </c>
      <c r="G676" s="112" t="s">
        <v>1068</v>
      </c>
      <c r="H676" s="112" t="s">
        <v>1069</v>
      </c>
      <c r="I676" s="112" t="s">
        <v>349</v>
      </c>
      <c r="J676" s="112" t="s">
        <v>540</v>
      </c>
      <c r="K676" s="112" t="s">
        <v>397</v>
      </c>
      <c r="L676" s="112" t="s">
        <v>339</v>
      </c>
      <c r="M676" s="112" t="s">
        <v>340</v>
      </c>
      <c r="N676" s="112" t="s">
        <v>3924</v>
      </c>
      <c r="O676" s="112" t="s">
        <v>377</v>
      </c>
      <c r="P676" s="112" t="s">
        <v>378</v>
      </c>
      <c r="Q676" s="112" t="s">
        <v>3925</v>
      </c>
      <c r="R676" s="112">
        <v>307.16000000000003</v>
      </c>
      <c r="S676" s="112">
        <v>1</v>
      </c>
      <c r="T676" s="112">
        <v>0</v>
      </c>
      <c r="U676" s="112">
        <v>12.18</v>
      </c>
    </row>
    <row r="677" spans="1:21">
      <c r="A677" s="20" t="str">
        <f t="shared" si="20"/>
        <v>202106</v>
      </c>
      <c r="B677" s="20" t="str">
        <f t="shared" si="21"/>
        <v>202123</v>
      </c>
      <c r="C677" s="112" t="s">
        <v>3923</v>
      </c>
      <c r="D677" s="113">
        <v>44348</v>
      </c>
      <c r="E677" s="113">
        <v>44352</v>
      </c>
      <c r="F677" s="112" t="s">
        <v>346</v>
      </c>
      <c r="G677" s="112" t="s">
        <v>1068</v>
      </c>
      <c r="H677" s="112" t="s">
        <v>1069</v>
      </c>
      <c r="I677" s="112" t="s">
        <v>349</v>
      </c>
      <c r="J677" s="112" t="s">
        <v>540</v>
      </c>
      <c r="K677" s="112" t="s">
        <v>397</v>
      </c>
      <c r="L677" s="112" t="s">
        <v>339</v>
      </c>
      <c r="M677" s="112" t="s">
        <v>340</v>
      </c>
      <c r="N677" s="112" t="s">
        <v>1672</v>
      </c>
      <c r="O677" s="112" t="s">
        <v>372</v>
      </c>
      <c r="P677" s="112" t="s">
        <v>400</v>
      </c>
      <c r="Q677" s="112" t="s">
        <v>1673</v>
      </c>
      <c r="R677" s="112">
        <v>6381.2000000000007</v>
      </c>
      <c r="S677" s="112">
        <v>10</v>
      </c>
      <c r="T677" s="112">
        <v>0</v>
      </c>
      <c r="U677" s="112">
        <v>1467.2</v>
      </c>
    </row>
    <row r="678" spans="1:21">
      <c r="A678" s="20" t="str">
        <f t="shared" si="20"/>
        <v>202106</v>
      </c>
      <c r="B678" s="20" t="str">
        <f t="shared" si="21"/>
        <v>202124</v>
      </c>
      <c r="C678" s="112" t="s">
        <v>3926</v>
      </c>
      <c r="D678" s="113">
        <v>44359</v>
      </c>
      <c r="E678" s="113">
        <v>44366</v>
      </c>
      <c r="F678" s="112" t="s">
        <v>346</v>
      </c>
      <c r="G678" s="112" t="s">
        <v>3294</v>
      </c>
      <c r="H678" s="112" t="s">
        <v>3295</v>
      </c>
      <c r="I678" s="112" t="s">
        <v>336</v>
      </c>
      <c r="J678" s="112" t="s">
        <v>3058</v>
      </c>
      <c r="K678" s="112" t="s">
        <v>790</v>
      </c>
      <c r="L678" s="112" t="s">
        <v>339</v>
      </c>
      <c r="M678" s="112" t="s">
        <v>439</v>
      </c>
      <c r="N678" s="112" t="s">
        <v>1101</v>
      </c>
      <c r="O678" s="112" t="s">
        <v>377</v>
      </c>
      <c r="P678" s="112" t="s">
        <v>378</v>
      </c>
      <c r="Q678" s="112" t="s">
        <v>1102</v>
      </c>
      <c r="R678" s="112">
        <v>877.51999999999987</v>
      </c>
      <c r="S678" s="112">
        <v>4</v>
      </c>
      <c r="T678" s="112">
        <v>0</v>
      </c>
      <c r="U678" s="112">
        <v>34.72</v>
      </c>
    </row>
    <row r="679" spans="1:21">
      <c r="A679" s="20" t="str">
        <f t="shared" si="20"/>
        <v>202101</v>
      </c>
      <c r="B679" s="20" t="str">
        <f t="shared" si="21"/>
        <v>202101</v>
      </c>
      <c r="C679" s="112" t="s">
        <v>726</v>
      </c>
      <c r="D679" s="113">
        <v>44197</v>
      </c>
      <c r="E679" s="113">
        <v>44202</v>
      </c>
      <c r="F679" s="112" t="s">
        <v>346</v>
      </c>
      <c r="G679" s="112" t="s">
        <v>566</v>
      </c>
      <c r="H679" s="112" t="s">
        <v>567</v>
      </c>
      <c r="I679" s="112" t="s">
        <v>349</v>
      </c>
      <c r="J679" s="112" t="s">
        <v>3245</v>
      </c>
      <c r="K679" s="112" t="s">
        <v>391</v>
      </c>
      <c r="L679" s="112" t="s">
        <v>339</v>
      </c>
      <c r="M679" s="112" t="s">
        <v>392</v>
      </c>
      <c r="N679" s="112" t="s">
        <v>3574</v>
      </c>
      <c r="O679" s="112" t="s">
        <v>372</v>
      </c>
      <c r="P679" s="112" t="s">
        <v>398</v>
      </c>
      <c r="Q679" s="112" t="s">
        <v>3575</v>
      </c>
      <c r="R679" s="112">
        <v>427.13999999999987</v>
      </c>
      <c r="S679" s="112">
        <v>3</v>
      </c>
      <c r="T679" s="112">
        <v>0</v>
      </c>
      <c r="U679" s="112">
        <v>16.8</v>
      </c>
    </row>
    <row r="680" spans="1:21">
      <c r="A680" s="20" t="str">
        <f t="shared" si="20"/>
        <v>202106</v>
      </c>
      <c r="B680" s="20" t="str">
        <f t="shared" si="21"/>
        <v>202127</v>
      </c>
      <c r="C680" s="112" t="s">
        <v>3293</v>
      </c>
      <c r="D680" s="113">
        <v>44374</v>
      </c>
      <c r="E680" s="113">
        <v>44375</v>
      </c>
      <c r="F680" s="112" t="s">
        <v>402</v>
      </c>
      <c r="G680" s="112" t="s">
        <v>1325</v>
      </c>
      <c r="H680" s="112" t="s">
        <v>1326</v>
      </c>
      <c r="I680" s="112" t="s">
        <v>349</v>
      </c>
      <c r="J680" s="112" t="s">
        <v>2553</v>
      </c>
      <c r="K680" s="112" t="s">
        <v>510</v>
      </c>
      <c r="L680" s="112" t="s">
        <v>339</v>
      </c>
      <c r="M680" s="112" t="s">
        <v>368</v>
      </c>
      <c r="N680" s="112" t="s">
        <v>3030</v>
      </c>
      <c r="O680" s="112" t="s">
        <v>377</v>
      </c>
      <c r="P680" s="112" t="s">
        <v>378</v>
      </c>
      <c r="Q680" s="112" t="s">
        <v>3031</v>
      </c>
      <c r="R680" s="112">
        <v>999.93599999999992</v>
      </c>
      <c r="S680" s="112">
        <v>4</v>
      </c>
      <c r="T680" s="112">
        <v>0.4</v>
      </c>
      <c r="U680" s="112">
        <v>-550.14400000000001</v>
      </c>
    </row>
    <row r="681" spans="1:21">
      <c r="A681" s="20" t="str">
        <f t="shared" si="20"/>
        <v>202101</v>
      </c>
      <c r="B681" s="20" t="str">
        <f t="shared" si="21"/>
        <v>202102</v>
      </c>
      <c r="C681" s="112" t="s">
        <v>3932</v>
      </c>
      <c r="D681" s="113">
        <v>44205</v>
      </c>
      <c r="E681" s="113">
        <v>44210</v>
      </c>
      <c r="F681" s="112" t="s">
        <v>346</v>
      </c>
      <c r="G681" s="112" t="s">
        <v>3933</v>
      </c>
      <c r="H681" s="112" t="s">
        <v>3934</v>
      </c>
      <c r="I681" s="112" t="s">
        <v>349</v>
      </c>
      <c r="J681" s="112" t="s">
        <v>3438</v>
      </c>
      <c r="K681" s="112" t="s">
        <v>1594</v>
      </c>
      <c r="L681" s="112" t="s">
        <v>339</v>
      </c>
      <c r="M681" s="112" t="s">
        <v>386</v>
      </c>
      <c r="N681" s="112" t="s">
        <v>730</v>
      </c>
      <c r="O681" s="112" t="s">
        <v>342</v>
      </c>
      <c r="P681" s="112" t="s">
        <v>381</v>
      </c>
      <c r="Q681" s="112" t="s">
        <v>731</v>
      </c>
      <c r="R681" s="112">
        <v>65.240000000000009</v>
      </c>
      <c r="S681" s="112">
        <v>1</v>
      </c>
      <c r="T681" s="112">
        <v>0</v>
      </c>
      <c r="U681" s="112">
        <v>27.3</v>
      </c>
    </row>
    <row r="682" spans="1:21">
      <c r="A682" s="20" t="str">
        <f t="shared" si="20"/>
        <v>202101</v>
      </c>
      <c r="B682" s="20" t="str">
        <f t="shared" si="21"/>
        <v>202102</v>
      </c>
      <c r="C682" s="112" t="s">
        <v>3932</v>
      </c>
      <c r="D682" s="113">
        <v>44205</v>
      </c>
      <c r="E682" s="113">
        <v>44210</v>
      </c>
      <c r="F682" s="112" t="s">
        <v>346</v>
      </c>
      <c r="G682" s="112" t="s">
        <v>3933</v>
      </c>
      <c r="H682" s="112" t="s">
        <v>3934</v>
      </c>
      <c r="I682" s="112" t="s">
        <v>349</v>
      </c>
      <c r="J682" s="112" t="s">
        <v>3438</v>
      </c>
      <c r="K682" s="112" t="s">
        <v>1594</v>
      </c>
      <c r="L682" s="112" t="s">
        <v>339</v>
      </c>
      <c r="M682" s="112" t="s">
        <v>386</v>
      </c>
      <c r="N682" s="112" t="s">
        <v>2345</v>
      </c>
      <c r="O682" s="112" t="s">
        <v>342</v>
      </c>
      <c r="P682" s="112" t="s">
        <v>343</v>
      </c>
      <c r="Q682" s="112" t="s">
        <v>2346</v>
      </c>
      <c r="R682" s="112">
        <v>631.4</v>
      </c>
      <c r="S682" s="112">
        <v>5</v>
      </c>
      <c r="T682" s="112">
        <v>0</v>
      </c>
      <c r="U682" s="112">
        <v>50.4</v>
      </c>
    </row>
    <row r="683" spans="1:21">
      <c r="A683" s="20" t="str">
        <f t="shared" si="20"/>
        <v>202105</v>
      </c>
      <c r="B683" s="20" t="str">
        <f t="shared" si="21"/>
        <v>202120</v>
      </c>
      <c r="C683" s="112" t="s">
        <v>3313</v>
      </c>
      <c r="D683" s="113">
        <v>44327</v>
      </c>
      <c r="E683" s="113">
        <v>44329</v>
      </c>
      <c r="F683" s="112" t="s">
        <v>333</v>
      </c>
      <c r="G683" s="112" t="s">
        <v>2588</v>
      </c>
      <c r="H683" s="112" t="s">
        <v>1114</v>
      </c>
      <c r="I683" s="112" t="s">
        <v>349</v>
      </c>
      <c r="J683" s="112" t="s">
        <v>1324</v>
      </c>
      <c r="K683" s="112" t="s">
        <v>736</v>
      </c>
      <c r="L683" s="112" t="s">
        <v>339</v>
      </c>
      <c r="M683" s="112" t="s">
        <v>352</v>
      </c>
      <c r="N683" s="112" t="s">
        <v>1508</v>
      </c>
      <c r="O683" s="112" t="s">
        <v>342</v>
      </c>
      <c r="P683" s="112" t="s">
        <v>440</v>
      </c>
      <c r="Q683" s="112" t="s">
        <v>1509</v>
      </c>
      <c r="R683" s="112">
        <v>3130.3999999999996</v>
      </c>
      <c r="S683" s="112">
        <v>5</v>
      </c>
      <c r="T683" s="112">
        <v>0</v>
      </c>
      <c r="U683" s="112">
        <v>532</v>
      </c>
    </row>
    <row r="684" spans="1:21">
      <c r="A684" s="20" t="str">
        <f t="shared" si="20"/>
        <v>202104</v>
      </c>
      <c r="B684" s="20" t="str">
        <f t="shared" si="21"/>
        <v>202116</v>
      </c>
      <c r="C684" s="112" t="s">
        <v>3723</v>
      </c>
      <c r="D684" s="113">
        <v>44299</v>
      </c>
      <c r="E684" s="113">
        <v>44305</v>
      </c>
      <c r="F684" s="112" t="s">
        <v>346</v>
      </c>
      <c r="G684" s="112" t="s">
        <v>2856</v>
      </c>
      <c r="H684" s="112" t="s">
        <v>2857</v>
      </c>
      <c r="I684" s="112" t="s">
        <v>349</v>
      </c>
      <c r="J684" s="112" t="s">
        <v>606</v>
      </c>
      <c r="K684" s="112" t="s">
        <v>607</v>
      </c>
      <c r="L684" s="112" t="s">
        <v>339</v>
      </c>
      <c r="M684" s="112" t="s">
        <v>368</v>
      </c>
      <c r="N684" s="112" t="s">
        <v>3059</v>
      </c>
      <c r="O684" s="112" t="s">
        <v>342</v>
      </c>
      <c r="P684" s="112" t="s">
        <v>440</v>
      </c>
      <c r="Q684" s="112" t="s">
        <v>3060</v>
      </c>
      <c r="R684" s="112">
        <v>312.06</v>
      </c>
      <c r="S684" s="112">
        <v>3</v>
      </c>
      <c r="T684" s="112">
        <v>0</v>
      </c>
      <c r="U684" s="112">
        <v>27.72</v>
      </c>
    </row>
    <row r="685" spans="1:21">
      <c r="A685" s="20" t="str">
        <f t="shared" si="20"/>
        <v>202104</v>
      </c>
      <c r="B685" s="20" t="str">
        <f t="shared" si="21"/>
        <v>202116</v>
      </c>
      <c r="C685" s="112" t="s">
        <v>3723</v>
      </c>
      <c r="D685" s="113">
        <v>44299</v>
      </c>
      <c r="E685" s="113">
        <v>44305</v>
      </c>
      <c r="F685" s="112" t="s">
        <v>346</v>
      </c>
      <c r="G685" s="112" t="s">
        <v>2856</v>
      </c>
      <c r="H685" s="112" t="s">
        <v>2857</v>
      </c>
      <c r="I685" s="112" t="s">
        <v>349</v>
      </c>
      <c r="J685" s="112" t="s">
        <v>606</v>
      </c>
      <c r="K685" s="112" t="s">
        <v>607</v>
      </c>
      <c r="L685" s="112" t="s">
        <v>339</v>
      </c>
      <c r="M685" s="112" t="s">
        <v>368</v>
      </c>
      <c r="N685" s="112" t="s">
        <v>3120</v>
      </c>
      <c r="O685" s="112" t="s">
        <v>342</v>
      </c>
      <c r="P685" s="112" t="s">
        <v>440</v>
      </c>
      <c r="Q685" s="112" t="s">
        <v>3121</v>
      </c>
      <c r="R685" s="112">
        <v>3950.7999999999997</v>
      </c>
      <c r="S685" s="112">
        <v>4</v>
      </c>
      <c r="T685" s="112">
        <v>0</v>
      </c>
      <c r="U685" s="112">
        <v>869.12</v>
      </c>
    </row>
    <row r="686" spans="1:21">
      <c r="A686" s="20" t="str">
        <f t="shared" si="20"/>
        <v>202104</v>
      </c>
      <c r="B686" s="20" t="str">
        <f t="shared" si="21"/>
        <v>202116</v>
      </c>
      <c r="C686" s="112" t="s">
        <v>3723</v>
      </c>
      <c r="D686" s="113">
        <v>44299</v>
      </c>
      <c r="E686" s="113">
        <v>44305</v>
      </c>
      <c r="F686" s="112" t="s">
        <v>346</v>
      </c>
      <c r="G686" s="112" t="s">
        <v>2856</v>
      </c>
      <c r="H686" s="112" t="s">
        <v>2857</v>
      </c>
      <c r="I686" s="112" t="s">
        <v>349</v>
      </c>
      <c r="J686" s="112" t="s">
        <v>606</v>
      </c>
      <c r="K686" s="112" t="s">
        <v>607</v>
      </c>
      <c r="L686" s="112" t="s">
        <v>339</v>
      </c>
      <c r="M686" s="112" t="s">
        <v>368</v>
      </c>
      <c r="N686" s="112" t="s">
        <v>1584</v>
      </c>
      <c r="O686" s="112" t="s">
        <v>372</v>
      </c>
      <c r="P686" s="112" t="s">
        <v>373</v>
      </c>
      <c r="Q686" s="112" t="s">
        <v>1585</v>
      </c>
      <c r="R686" s="112">
        <v>1587.3200000000002</v>
      </c>
      <c r="S686" s="112">
        <v>2</v>
      </c>
      <c r="T686" s="112">
        <v>0</v>
      </c>
      <c r="U686" s="112">
        <v>349.16</v>
      </c>
    </row>
    <row r="687" spans="1:21">
      <c r="A687" s="20" t="str">
        <f t="shared" si="20"/>
        <v>202104</v>
      </c>
      <c r="B687" s="20" t="str">
        <f t="shared" si="21"/>
        <v>202116</v>
      </c>
      <c r="C687" s="112" t="s">
        <v>3723</v>
      </c>
      <c r="D687" s="113">
        <v>44299</v>
      </c>
      <c r="E687" s="113">
        <v>44305</v>
      </c>
      <c r="F687" s="112" t="s">
        <v>346</v>
      </c>
      <c r="G687" s="112" t="s">
        <v>2856</v>
      </c>
      <c r="H687" s="112" t="s">
        <v>2857</v>
      </c>
      <c r="I687" s="112" t="s">
        <v>349</v>
      </c>
      <c r="J687" s="112" t="s">
        <v>606</v>
      </c>
      <c r="K687" s="112" t="s">
        <v>607</v>
      </c>
      <c r="L687" s="112" t="s">
        <v>339</v>
      </c>
      <c r="M687" s="112" t="s">
        <v>368</v>
      </c>
      <c r="N687" s="112" t="s">
        <v>3935</v>
      </c>
      <c r="O687" s="112" t="s">
        <v>377</v>
      </c>
      <c r="P687" s="112" t="s">
        <v>462</v>
      </c>
      <c r="Q687" s="112" t="s">
        <v>3936</v>
      </c>
      <c r="R687" s="112">
        <v>9084.6</v>
      </c>
      <c r="S687" s="112">
        <v>5</v>
      </c>
      <c r="T687" s="112">
        <v>0.25</v>
      </c>
      <c r="U687" s="112">
        <v>-2301.5999999999995</v>
      </c>
    </row>
    <row r="688" spans="1:21">
      <c r="A688" s="20" t="str">
        <f t="shared" si="20"/>
        <v>202104</v>
      </c>
      <c r="B688" s="20" t="str">
        <f t="shared" si="21"/>
        <v>202116</v>
      </c>
      <c r="C688" s="112" t="s">
        <v>3723</v>
      </c>
      <c r="D688" s="113">
        <v>44299</v>
      </c>
      <c r="E688" s="113">
        <v>44305</v>
      </c>
      <c r="F688" s="112" t="s">
        <v>346</v>
      </c>
      <c r="G688" s="112" t="s">
        <v>2856</v>
      </c>
      <c r="H688" s="112" t="s">
        <v>2857</v>
      </c>
      <c r="I688" s="112" t="s">
        <v>349</v>
      </c>
      <c r="J688" s="112" t="s">
        <v>606</v>
      </c>
      <c r="K688" s="112" t="s">
        <v>607</v>
      </c>
      <c r="L688" s="112" t="s">
        <v>339</v>
      </c>
      <c r="M688" s="112" t="s">
        <v>368</v>
      </c>
      <c r="N688" s="112" t="s">
        <v>3937</v>
      </c>
      <c r="O688" s="112" t="s">
        <v>342</v>
      </c>
      <c r="P688" s="112" t="s">
        <v>440</v>
      </c>
      <c r="Q688" s="112" t="s">
        <v>3938</v>
      </c>
      <c r="R688" s="112">
        <v>1286.0400000000002</v>
      </c>
      <c r="S688" s="112">
        <v>2</v>
      </c>
      <c r="T688" s="112">
        <v>0</v>
      </c>
      <c r="U688" s="112">
        <v>591.36</v>
      </c>
    </row>
    <row r="689" spans="1:21">
      <c r="A689" s="20" t="str">
        <f t="shared" si="20"/>
        <v>202104</v>
      </c>
      <c r="B689" s="20" t="str">
        <f t="shared" si="21"/>
        <v>202116</v>
      </c>
      <c r="C689" s="112" t="s">
        <v>3723</v>
      </c>
      <c r="D689" s="113">
        <v>44299</v>
      </c>
      <c r="E689" s="113">
        <v>44305</v>
      </c>
      <c r="F689" s="112" t="s">
        <v>346</v>
      </c>
      <c r="G689" s="112" t="s">
        <v>2856</v>
      </c>
      <c r="H689" s="112" t="s">
        <v>2857</v>
      </c>
      <c r="I689" s="112" t="s">
        <v>349</v>
      </c>
      <c r="J689" s="112" t="s">
        <v>606</v>
      </c>
      <c r="K689" s="112" t="s">
        <v>607</v>
      </c>
      <c r="L689" s="112" t="s">
        <v>339</v>
      </c>
      <c r="M689" s="112" t="s">
        <v>368</v>
      </c>
      <c r="N689" s="112" t="s">
        <v>2080</v>
      </c>
      <c r="O689" s="112" t="s">
        <v>342</v>
      </c>
      <c r="P689" s="112" t="s">
        <v>407</v>
      </c>
      <c r="Q689" s="112" t="s">
        <v>2081</v>
      </c>
      <c r="R689" s="112">
        <v>220.5</v>
      </c>
      <c r="S689" s="112">
        <v>7</v>
      </c>
      <c r="T689" s="112">
        <v>0</v>
      </c>
      <c r="U689" s="112">
        <v>23.52</v>
      </c>
    </row>
    <row r="690" spans="1:21">
      <c r="A690" s="20" t="str">
        <f t="shared" si="20"/>
        <v>202104</v>
      </c>
      <c r="B690" s="20" t="str">
        <f t="shared" si="21"/>
        <v>202116</v>
      </c>
      <c r="C690" s="112" t="s">
        <v>3723</v>
      </c>
      <c r="D690" s="113">
        <v>44299</v>
      </c>
      <c r="E690" s="113">
        <v>44305</v>
      </c>
      <c r="F690" s="112" t="s">
        <v>346</v>
      </c>
      <c r="G690" s="112" t="s">
        <v>2856</v>
      </c>
      <c r="H690" s="112" t="s">
        <v>2857</v>
      </c>
      <c r="I690" s="112" t="s">
        <v>349</v>
      </c>
      <c r="J690" s="112" t="s">
        <v>606</v>
      </c>
      <c r="K690" s="112" t="s">
        <v>607</v>
      </c>
      <c r="L690" s="112" t="s">
        <v>339</v>
      </c>
      <c r="M690" s="112" t="s">
        <v>368</v>
      </c>
      <c r="N690" s="112" t="s">
        <v>2030</v>
      </c>
      <c r="O690" s="112" t="s">
        <v>342</v>
      </c>
      <c r="P690" s="112" t="s">
        <v>455</v>
      </c>
      <c r="Q690" s="112" t="s">
        <v>2031</v>
      </c>
      <c r="R690" s="112">
        <v>377.21600000000001</v>
      </c>
      <c r="S690" s="112">
        <v>2</v>
      </c>
      <c r="T690" s="112">
        <v>0.2</v>
      </c>
      <c r="U690" s="112">
        <v>-52.024000000000001</v>
      </c>
    </row>
    <row r="691" spans="1:21">
      <c r="A691" s="20" t="str">
        <f t="shared" si="20"/>
        <v>202106</v>
      </c>
      <c r="B691" s="20" t="str">
        <f t="shared" si="21"/>
        <v>202124</v>
      </c>
      <c r="C691" s="112" t="s">
        <v>2280</v>
      </c>
      <c r="D691" s="113">
        <v>44357</v>
      </c>
      <c r="E691" s="113">
        <v>44358</v>
      </c>
      <c r="F691" s="112" t="s">
        <v>402</v>
      </c>
      <c r="G691" s="112" t="s">
        <v>1793</v>
      </c>
      <c r="H691" s="112" t="s">
        <v>1794</v>
      </c>
      <c r="I691" s="112" t="s">
        <v>384</v>
      </c>
      <c r="J691" s="112" t="s">
        <v>412</v>
      </c>
      <c r="K691" s="112" t="s">
        <v>412</v>
      </c>
      <c r="L691" s="112" t="s">
        <v>339</v>
      </c>
      <c r="M691" s="112" t="s">
        <v>340</v>
      </c>
      <c r="N691" s="112" t="s">
        <v>896</v>
      </c>
      <c r="O691" s="112" t="s">
        <v>372</v>
      </c>
      <c r="P691" s="112" t="s">
        <v>400</v>
      </c>
      <c r="Q691" s="112" t="s">
        <v>897</v>
      </c>
      <c r="R691" s="112">
        <v>2695.84</v>
      </c>
      <c r="S691" s="112">
        <v>4</v>
      </c>
      <c r="T691" s="112">
        <v>0</v>
      </c>
      <c r="U691" s="112">
        <v>1078</v>
      </c>
    </row>
    <row r="692" spans="1:21">
      <c r="A692" s="20" t="str">
        <f t="shared" si="20"/>
        <v>202106</v>
      </c>
      <c r="B692" s="20" t="str">
        <f t="shared" si="21"/>
        <v>202124</v>
      </c>
      <c r="C692" s="112" t="s">
        <v>2280</v>
      </c>
      <c r="D692" s="113">
        <v>44357</v>
      </c>
      <c r="E692" s="113">
        <v>44358</v>
      </c>
      <c r="F692" s="112" t="s">
        <v>402</v>
      </c>
      <c r="G692" s="112" t="s">
        <v>1793</v>
      </c>
      <c r="H692" s="112" t="s">
        <v>1794</v>
      </c>
      <c r="I692" s="112" t="s">
        <v>384</v>
      </c>
      <c r="J692" s="112" t="s">
        <v>412</v>
      </c>
      <c r="K692" s="112" t="s">
        <v>412</v>
      </c>
      <c r="L692" s="112" t="s">
        <v>339</v>
      </c>
      <c r="M692" s="112" t="s">
        <v>340</v>
      </c>
      <c r="N692" s="112" t="s">
        <v>1477</v>
      </c>
      <c r="O692" s="112" t="s">
        <v>372</v>
      </c>
      <c r="P692" s="112" t="s">
        <v>394</v>
      </c>
      <c r="Q692" s="112" t="s">
        <v>1478</v>
      </c>
      <c r="R692" s="112">
        <v>5276.04</v>
      </c>
      <c r="S692" s="112">
        <v>3</v>
      </c>
      <c r="T692" s="112">
        <v>0</v>
      </c>
      <c r="U692" s="112">
        <v>2004.6599999999999</v>
      </c>
    </row>
    <row r="693" spans="1:21">
      <c r="A693" s="20" t="str">
        <f t="shared" si="20"/>
        <v>202106</v>
      </c>
      <c r="B693" s="20" t="str">
        <f t="shared" si="21"/>
        <v>202124</v>
      </c>
      <c r="C693" s="112" t="s">
        <v>2280</v>
      </c>
      <c r="D693" s="113">
        <v>44357</v>
      </c>
      <c r="E693" s="113">
        <v>44358</v>
      </c>
      <c r="F693" s="112" t="s">
        <v>402</v>
      </c>
      <c r="G693" s="112" t="s">
        <v>1793</v>
      </c>
      <c r="H693" s="112" t="s">
        <v>1794</v>
      </c>
      <c r="I693" s="112" t="s">
        <v>384</v>
      </c>
      <c r="J693" s="112" t="s">
        <v>412</v>
      </c>
      <c r="K693" s="112" t="s">
        <v>412</v>
      </c>
      <c r="L693" s="112" t="s">
        <v>339</v>
      </c>
      <c r="M693" s="112" t="s">
        <v>340</v>
      </c>
      <c r="N693" s="112" t="s">
        <v>653</v>
      </c>
      <c r="O693" s="112" t="s">
        <v>377</v>
      </c>
      <c r="P693" s="112" t="s">
        <v>378</v>
      </c>
      <c r="Q693" s="112" t="s">
        <v>654</v>
      </c>
      <c r="R693" s="112">
        <v>3657.3599999999997</v>
      </c>
      <c r="S693" s="112">
        <v>6</v>
      </c>
      <c r="T693" s="112">
        <v>0</v>
      </c>
      <c r="U693" s="112">
        <v>1645.56</v>
      </c>
    </row>
    <row r="694" spans="1:21">
      <c r="A694" s="20" t="str">
        <f t="shared" si="20"/>
        <v>202106</v>
      </c>
      <c r="B694" s="20" t="str">
        <f t="shared" si="21"/>
        <v>202124</v>
      </c>
      <c r="C694" s="112" t="s">
        <v>2280</v>
      </c>
      <c r="D694" s="113">
        <v>44357</v>
      </c>
      <c r="E694" s="113">
        <v>44358</v>
      </c>
      <c r="F694" s="112" t="s">
        <v>402</v>
      </c>
      <c r="G694" s="112" t="s">
        <v>1793</v>
      </c>
      <c r="H694" s="112" t="s">
        <v>1794</v>
      </c>
      <c r="I694" s="112" t="s">
        <v>384</v>
      </c>
      <c r="J694" s="112" t="s">
        <v>412</v>
      </c>
      <c r="K694" s="112" t="s">
        <v>412</v>
      </c>
      <c r="L694" s="112" t="s">
        <v>339</v>
      </c>
      <c r="M694" s="112" t="s">
        <v>340</v>
      </c>
      <c r="N694" s="112" t="s">
        <v>561</v>
      </c>
      <c r="O694" s="112" t="s">
        <v>342</v>
      </c>
      <c r="P694" s="112" t="s">
        <v>407</v>
      </c>
      <c r="Q694" s="112" t="s">
        <v>562</v>
      </c>
      <c r="R694" s="112">
        <v>65.8</v>
      </c>
      <c r="S694" s="112">
        <v>2</v>
      </c>
      <c r="T694" s="112">
        <v>0</v>
      </c>
      <c r="U694" s="112">
        <v>10.92</v>
      </c>
    </row>
    <row r="695" spans="1:21">
      <c r="A695" s="20" t="str">
        <f t="shared" si="20"/>
        <v>202106</v>
      </c>
      <c r="B695" s="20" t="str">
        <f t="shared" si="21"/>
        <v>202126</v>
      </c>
      <c r="C695" s="112" t="s">
        <v>345</v>
      </c>
      <c r="D695" s="113">
        <v>44368</v>
      </c>
      <c r="E695" s="113">
        <v>44375</v>
      </c>
      <c r="F695" s="112" t="s">
        <v>346</v>
      </c>
      <c r="G695" s="112" t="s">
        <v>3117</v>
      </c>
      <c r="H695" s="112" t="s">
        <v>3118</v>
      </c>
      <c r="I695" s="112" t="s">
        <v>384</v>
      </c>
      <c r="J695" s="112" t="s">
        <v>1195</v>
      </c>
      <c r="K695" s="112" t="s">
        <v>363</v>
      </c>
      <c r="L695" s="112" t="s">
        <v>339</v>
      </c>
      <c r="M695" s="112" t="s">
        <v>340</v>
      </c>
      <c r="N695" s="112" t="s">
        <v>2270</v>
      </c>
      <c r="O695" s="112" t="s">
        <v>377</v>
      </c>
      <c r="P695" s="112" t="s">
        <v>425</v>
      </c>
      <c r="Q695" s="112" t="s">
        <v>2271</v>
      </c>
      <c r="R695" s="112">
        <v>2904.1320000000001</v>
      </c>
      <c r="S695" s="112">
        <v>7</v>
      </c>
      <c r="T695" s="112">
        <v>0.4</v>
      </c>
      <c r="U695" s="112">
        <v>241.47199999999998</v>
      </c>
    </row>
    <row r="696" spans="1:21">
      <c r="A696" s="20" t="str">
        <f t="shared" si="20"/>
        <v>202106</v>
      </c>
      <c r="B696" s="20" t="str">
        <f t="shared" si="21"/>
        <v>202126</v>
      </c>
      <c r="C696" s="112" t="s">
        <v>345</v>
      </c>
      <c r="D696" s="113">
        <v>44368</v>
      </c>
      <c r="E696" s="113">
        <v>44375</v>
      </c>
      <c r="F696" s="112" t="s">
        <v>346</v>
      </c>
      <c r="G696" s="112" t="s">
        <v>3117</v>
      </c>
      <c r="H696" s="112" t="s">
        <v>3118</v>
      </c>
      <c r="I696" s="112" t="s">
        <v>384</v>
      </c>
      <c r="J696" s="112" t="s">
        <v>1195</v>
      </c>
      <c r="K696" s="112" t="s">
        <v>363</v>
      </c>
      <c r="L696" s="112" t="s">
        <v>339</v>
      </c>
      <c r="M696" s="112" t="s">
        <v>340</v>
      </c>
      <c r="N696" s="112" t="s">
        <v>2996</v>
      </c>
      <c r="O696" s="112" t="s">
        <v>342</v>
      </c>
      <c r="P696" s="112" t="s">
        <v>440</v>
      </c>
      <c r="Q696" s="112" t="s">
        <v>2997</v>
      </c>
      <c r="R696" s="112">
        <v>1877.8200000000002</v>
      </c>
      <c r="S696" s="112">
        <v>3</v>
      </c>
      <c r="T696" s="112">
        <v>0</v>
      </c>
      <c r="U696" s="112">
        <v>149.94</v>
      </c>
    </row>
    <row r="697" spans="1:21">
      <c r="A697" s="20" t="str">
        <f t="shared" si="20"/>
        <v>202101</v>
      </c>
      <c r="B697" s="20" t="str">
        <f t="shared" si="21"/>
        <v>202104</v>
      </c>
      <c r="C697" s="112" t="s">
        <v>3383</v>
      </c>
      <c r="D697" s="113">
        <v>44218</v>
      </c>
      <c r="E697" s="113">
        <v>44222</v>
      </c>
      <c r="F697" s="112" t="s">
        <v>346</v>
      </c>
      <c r="G697" s="112" t="s">
        <v>2922</v>
      </c>
      <c r="H697" s="112" t="s">
        <v>2923</v>
      </c>
      <c r="I697" s="112" t="s">
        <v>349</v>
      </c>
      <c r="J697" s="112" t="s">
        <v>500</v>
      </c>
      <c r="K697" s="112" t="s">
        <v>501</v>
      </c>
      <c r="L697" s="112" t="s">
        <v>339</v>
      </c>
      <c r="M697" s="112" t="s">
        <v>392</v>
      </c>
      <c r="N697" s="112" t="s">
        <v>3821</v>
      </c>
      <c r="O697" s="112" t="s">
        <v>372</v>
      </c>
      <c r="P697" s="112" t="s">
        <v>400</v>
      </c>
      <c r="Q697" s="112" t="s">
        <v>3822</v>
      </c>
      <c r="R697" s="112">
        <v>1824.1439999999998</v>
      </c>
      <c r="S697" s="112">
        <v>1</v>
      </c>
      <c r="T697" s="112">
        <v>0.4</v>
      </c>
      <c r="U697" s="112">
        <v>-91.336000000000013</v>
      </c>
    </row>
    <row r="698" spans="1:21">
      <c r="A698" s="20" t="str">
        <f t="shared" si="20"/>
        <v>202101</v>
      </c>
      <c r="B698" s="20" t="str">
        <f t="shared" si="21"/>
        <v>202104</v>
      </c>
      <c r="C698" s="112" t="s">
        <v>3383</v>
      </c>
      <c r="D698" s="113">
        <v>44218</v>
      </c>
      <c r="E698" s="113">
        <v>44222</v>
      </c>
      <c r="F698" s="112" t="s">
        <v>346</v>
      </c>
      <c r="G698" s="112" t="s">
        <v>2922</v>
      </c>
      <c r="H698" s="112" t="s">
        <v>2923</v>
      </c>
      <c r="I698" s="112" t="s">
        <v>349</v>
      </c>
      <c r="J698" s="112" t="s">
        <v>500</v>
      </c>
      <c r="K698" s="112" t="s">
        <v>501</v>
      </c>
      <c r="L698" s="112" t="s">
        <v>339</v>
      </c>
      <c r="M698" s="112" t="s">
        <v>392</v>
      </c>
      <c r="N698" s="112" t="s">
        <v>1786</v>
      </c>
      <c r="O698" s="112" t="s">
        <v>372</v>
      </c>
      <c r="P698" s="112" t="s">
        <v>394</v>
      </c>
      <c r="Q698" s="112" t="s">
        <v>1787</v>
      </c>
      <c r="R698" s="112">
        <v>2203.2359999999999</v>
      </c>
      <c r="S698" s="112">
        <v>3</v>
      </c>
      <c r="T698" s="112">
        <v>0.4</v>
      </c>
      <c r="U698" s="112">
        <v>-37.043999999999869</v>
      </c>
    </row>
    <row r="699" spans="1:21">
      <c r="A699" s="20" t="str">
        <f t="shared" si="20"/>
        <v>202106</v>
      </c>
      <c r="B699" s="20" t="str">
        <f t="shared" si="21"/>
        <v>202127</v>
      </c>
      <c r="C699" s="112" t="s">
        <v>3943</v>
      </c>
      <c r="D699" s="113">
        <v>44376</v>
      </c>
      <c r="E699" s="113">
        <v>44381</v>
      </c>
      <c r="F699" s="112" t="s">
        <v>333</v>
      </c>
      <c r="G699" s="112" t="s">
        <v>860</v>
      </c>
      <c r="H699" s="112" t="s">
        <v>861</v>
      </c>
      <c r="I699" s="112" t="s">
        <v>336</v>
      </c>
      <c r="J699" s="112" t="s">
        <v>541</v>
      </c>
      <c r="K699" s="112" t="s">
        <v>541</v>
      </c>
      <c r="L699" s="112" t="s">
        <v>339</v>
      </c>
      <c r="M699" s="112" t="s">
        <v>439</v>
      </c>
      <c r="N699" s="112" t="s">
        <v>2243</v>
      </c>
      <c r="O699" s="112" t="s">
        <v>377</v>
      </c>
      <c r="P699" s="112" t="s">
        <v>378</v>
      </c>
      <c r="Q699" s="112" t="s">
        <v>2244</v>
      </c>
      <c r="R699" s="112">
        <v>2995.86</v>
      </c>
      <c r="S699" s="112">
        <v>7</v>
      </c>
      <c r="T699" s="112">
        <v>0</v>
      </c>
      <c r="U699" s="112">
        <v>568.4</v>
      </c>
    </row>
    <row r="700" spans="1:21">
      <c r="A700" s="20" t="str">
        <f t="shared" si="20"/>
        <v>202104</v>
      </c>
      <c r="B700" s="20" t="str">
        <f t="shared" si="21"/>
        <v>202118</v>
      </c>
      <c r="C700" s="112" t="s">
        <v>3313</v>
      </c>
      <c r="D700" s="113">
        <v>44313</v>
      </c>
      <c r="E700" s="113">
        <v>44318</v>
      </c>
      <c r="F700" s="112" t="s">
        <v>346</v>
      </c>
      <c r="G700" s="112" t="s">
        <v>2763</v>
      </c>
      <c r="H700" s="112" t="s">
        <v>2764</v>
      </c>
      <c r="I700" s="112" t="s">
        <v>349</v>
      </c>
      <c r="J700" s="112" t="s">
        <v>703</v>
      </c>
      <c r="K700" s="112" t="s">
        <v>704</v>
      </c>
      <c r="L700" s="112" t="s">
        <v>339</v>
      </c>
      <c r="M700" s="112" t="s">
        <v>352</v>
      </c>
      <c r="N700" s="112" t="s">
        <v>3321</v>
      </c>
      <c r="O700" s="112" t="s">
        <v>342</v>
      </c>
      <c r="P700" s="112" t="s">
        <v>381</v>
      </c>
      <c r="Q700" s="112" t="s">
        <v>3322</v>
      </c>
      <c r="R700" s="112">
        <v>39.200000000000003</v>
      </c>
      <c r="S700" s="112">
        <v>1</v>
      </c>
      <c r="T700" s="112">
        <v>0</v>
      </c>
      <c r="U700" s="112">
        <v>18.760000000000002</v>
      </c>
    </row>
    <row r="701" spans="1:21">
      <c r="A701" s="20" t="str">
        <f t="shared" si="20"/>
        <v>202104</v>
      </c>
      <c r="B701" s="20" t="str">
        <f t="shared" si="21"/>
        <v>202116</v>
      </c>
      <c r="C701" s="112" t="s">
        <v>3946</v>
      </c>
      <c r="D701" s="113">
        <v>44299</v>
      </c>
      <c r="E701" s="113">
        <v>44301</v>
      </c>
      <c r="F701" s="112" t="s">
        <v>333</v>
      </c>
      <c r="G701" s="112" t="s">
        <v>2420</v>
      </c>
      <c r="H701" s="112" t="s">
        <v>2421</v>
      </c>
      <c r="I701" s="112" t="s">
        <v>384</v>
      </c>
      <c r="J701" s="112" t="s">
        <v>3628</v>
      </c>
      <c r="K701" s="112" t="s">
        <v>487</v>
      </c>
      <c r="L701" s="112" t="s">
        <v>339</v>
      </c>
      <c r="M701" s="112" t="s">
        <v>392</v>
      </c>
      <c r="N701" s="112" t="s">
        <v>2904</v>
      </c>
      <c r="O701" s="112" t="s">
        <v>372</v>
      </c>
      <c r="P701" s="112" t="s">
        <v>394</v>
      </c>
      <c r="Q701" s="112" t="s">
        <v>2905</v>
      </c>
      <c r="R701" s="112">
        <v>6078.0999999999995</v>
      </c>
      <c r="S701" s="112">
        <v>5</v>
      </c>
      <c r="T701" s="112">
        <v>0</v>
      </c>
      <c r="U701" s="112">
        <v>2248.3999999999996</v>
      </c>
    </row>
    <row r="702" spans="1:21">
      <c r="A702" s="20" t="str">
        <f t="shared" si="20"/>
        <v>202104</v>
      </c>
      <c r="B702" s="20" t="str">
        <f t="shared" si="21"/>
        <v>202116</v>
      </c>
      <c r="C702" s="112" t="s">
        <v>3946</v>
      </c>
      <c r="D702" s="113">
        <v>44299</v>
      </c>
      <c r="E702" s="113">
        <v>44301</v>
      </c>
      <c r="F702" s="112" t="s">
        <v>333</v>
      </c>
      <c r="G702" s="112" t="s">
        <v>2420</v>
      </c>
      <c r="H702" s="112" t="s">
        <v>2421</v>
      </c>
      <c r="I702" s="112" t="s">
        <v>384</v>
      </c>
      <c r="J702" s="112" t="s">
        <v>3628</v>
      </c>
      <c r="K702" s="112" t="s">
        <v>487</v>
      </c>
      <c r="L702" s="112" t="s">
        <v>339</v>
      </c>
      <c r="M702" s="112" t="s">
        <v>392</v>
      </c>
      <c r="N702" s="112" t="s">
        <v>1389</v>
      </c>
      <c r="O702" s="112" t="s">
        <v>377</v>
      </c>
      <c r="P702" s="112" t="s">
        <v>431</v>
      </c>
      <c r="Q702" s="112" t="s">
        <v>1390</v>
      </c>
      <c r="R702" s="112">
        <v>469.7</v>
      </c>
      <c r="S702" s="112">
        <v>5</v>
      </c>
      <c r="T702" s="112">
        <v>0</v>
      </c>
      <c r="U702" s="112">
        <v>93.800000000000011</v>
      </c>
    </row>
    <row r="703" spans="1:21">
      <c r="A703" s="20" t="str">
        <f t="shared" si="20"/>
        <v>202106</v>
      </c>
      <c r="B703" s="20" t="str">
        <f t="shared" si="21"/>
        <v>202127</v>
      </c>
      <c r="C703" s="112" t="s">
        <v>3947</v>
      </c>
      <c r="D703" s="113">
        <v>44374</v>
      </c>
      <c r="E703" s="113">
        <v>44377</v>
      </c>
      <c r="F703" s="112" t="s">
        <v>402</v>
      </c>
      <c r="G703" s="112" t="s">
        <v>1525</v>
      </c>
      <c r="H703" s="112" t="s">
        <v>1526</v>
      </c>
      <c r="I703" s="112" t="s">
        <v>384</v>
      </c>
      <c r="J703" s="112" t="s">
        <v>1109</v>
      </c>
      <c r="K703" s="112" t="s">
        <v>338</v>
      </c>
      <c r="L703" s="112" t="s">
        <v>339</v>
      </c>
      <c r="M703" s="112" t="s">
        <v>340</v>
      </c>
      <c r="N703" s="112" t="s">
        <v>3948</v>
      </c>
      <c r="O703" s="112" t="s">
        <v>377</v>
      </c>
      <c r="P703" s="112" t="s">
        <v>462</v>
      </c>
      <c r="Q703" s="112" t="s">
        <v>3949</v>
      </c>
      <c r="R703" s="112">
        <v>3310.9440000000004</v>
      </c>
      <c r="S703" s="112">
        <v>4</v>
      </c>
      <c r="T703" s="112">
        <v>0.6</v>
      </c>
      <c r="U703" s="112">
        <v>-2980.0960000000005</v>
      </c>
    </row>
    <row r="704" spans="1:21">
      <c r="A704" s="20" t="str">
        <f t="shared" si="20"/>
        <v>202106</v>
      </c>
      <c r="B704" s="20" t="str">
        <f t="shared" si="21"/>
        <v>202127</v>
      </c>
      <c r="C704" s="112" t="s">
        <v>3947</v>
      </c>
      <c r="D704" s="113">
        <v>44374</v>
      </c>
      <c r="E704" s="113">
        <v>44377</v>
      </c>
      <c r="F704" s="112" t="s">
        <v>402</v>
      </c>
      <c r="G704" s="112" t="s">
        <v>1525</v>
      </c>
      <c r="H704" s="112" t="s">
        <v>1526</v>
      </c>
      <c r="I704" s="112" t="s">
        <v>384</v>
      </c>
      <c r="J704" s="112" t="s">
        <v>1109</v>
      </c>
      <c r="K704" s="112" t="s">
        <v>338</v>
      </c>
      <c r="L704" s="112" t="s">
        <v>339</v>
      </c>
      <c r="M704" s="112" t="s">
        <v>340</v>
      </c>
      <c r="N704" s="112" t="s">
        <v>3073</v>
      </c>
      <c r="O704" s="112" t="s">
        <v>342</v>
      </c>
      <c r="P704" s="112" t="s">
        <v>440</v>
      </c>
      <c r="Q704" s="112" t="s">
        <v>3074</v>
      </c>
      <c r="R704" s="112">
        <v>827.82</v>
      </c>
      <c r="S704" s="112">
        <v>9</v>
      </c>
      <c r="T704" s="112">
        <v>0</v>
      </c>
      <c r="U704" s="112">
        <v>248.21999999999997</v>
      </c>
    </row>
    <row r="705" spans="1:21">
      <c r="A705" s="20" t="str">
        <f t="shared" si="20"/>
        <v>202105</v>
      </c>
      <c r="B705" s="20" t="str">
        <f t="shared" si="21"/>
        <v>202122</v>
      </c>
      <c r="C705" s="112" t="s">
        <v>3543</v>
      </c>
      <c r="D705" s="113">
        <v>44339</v>
      </c>
      <c r="E705" s="113">
        <v>44344</v>
      </c>
      <c r="F705" s="112" t="s">
        <v>333</v>
      </c>
      <c r="G705" s="112" t="s">
        <v>2028</v>
      </c>
      <c r="H705" s="112" t="s">
        <v>2029</v>
      </c>
      <c r="I705" s="112" t="s">
        <v>349</v>
      </c>
      <c r="J705" s="112" t="s">
        <v>923</v>
      </c>
      <c r="K705" s="112" t="s">
        <v>790</v>
      </c>
      <c r="L705" s="112" t="s">
        <v>339</v>
      </c>
      <c r="M705" s="112" t="s">
        <v>439</v>
      </c>
      <c r="N705" s="112" t="s">
        <v>1174</v>
      </c>
      <c r="O705" s="112" t="s">
        <v>342</v>
      </c>
      <c r="P705" s="112" t="s">
        <v>357</v>
      </c>
      <c r="Q705" s="112" t="s">
        <v>1175</v>
      </c>
      <c r="R705" s="112">
        <v>315</v>
      </c>
      <c r="S705" s="112">
        <v>5</v>
      </c>
      <c r="T705" s="112">
        <v>0</v>
      </c>
      <c r="U705" s="112">
        <v>12.6</v>
      </c>
    </row>
    <row r="706" spans="1:21">
      <c r="A706" s="20" t="str">
        <f t="shared" si="20"/>
        <v>202105</v>
      </c>
      <c r="B706" s="20" t="str">
        <f t="shared" si="21"/>
        <v>202119</v>
      </c>
      <c r="C706" s="112" t="s">
        <v>3952</v>
      </c>
      <c r="D706" s="113">
        <v>44322</v>
      </c>
      <c r="E706" s="113">
        <v>44325</v>
      </c>
      <c r="F706" s="112" t="s">
        <v>402</v>
      </c>
      <c r="G706" s="112" t="s">
        <v>629</v>
      </c>
      <c r="H706" s="112" t="s">
        <v>630</v>
      </c>
      <c r="I706" s="112" t="s">
        <v>349</v>
      </c>
      <c r="J706" s="112" t="s">
        <v>792</v>
      </c>
      <c r="K706" s="112" t="s">
        <v>535</v>
      </c>
      <c r="L706" s="112" t="s">
        <v>339</v>
      </c>
      <c r="M706" s="112" t="s">
        <v>368</v>
      </c>
      <c r="N706" s="112" t="s">
        <v>3744</v>
      </c>
      <c r="O706" s="112" t="s">
        <v>372</v>
      </c>
      <c r="P706" s="112" t="s">
        <v>373</v>
      </c>
      <c r="Q706" s="112" t="s">
        <v>3745</v>
      </c>
      <c r="R706" s="112">
        <v>805.56</v>
      </c>
      <c r="S706" s="112">
        <v>2</v>
      </c>
      <c r="T706" s="112">
        <v>0</v>
      </c>
      <c r="U706" s="112">
        <v>289.8</v>
      </c>
    </row>
    <row r="707" spans="1:21">
      <c r="A707" s="20" t="str">
        <f t="shared" ref="A707:A770" si="22">YEAR(D707)&amp;TEXT(MONTH(D707),"00")</f>
        <v>202105</v>
      </c>
      <c r="B707" s="20" t="str">
        <f t="shared" ref="B707:B770" si="23">YEAR(D707)&amp;TEXT(WEEKNUM(D707),"00")</f>
        <v>202119</v>
      </c>
      <c r="C707" s="112" t="s">
        <v>3312</v>
      </c>
      <c r="D707" s="113">
        <v>44322</v>
      </c>
      <c r="E707" s="113">
        <v>44324</v>
      </c>
      <c r="F707" s="112" t="s">
        <v>333</v>
      </c>
      <c r="G707" s="112" t="s">
        <v>347</v>
      </c>
      <c r="H707" s="112" t="s">
        <v>348</v>
      </c>
      <c r="I707" s="112" t="s">
        <v>349</v>
      </c>
      <c r="J707" s="112" t="s">
        <v>500</v>
      </c>
      <c r="K707" s="112" t="s">
        <v>501</v>
      </c>
      <c r="L707" s="112" t="s">
        <v>339</v>
      </c>
      <c r="M707" s="112" t="s">
        <v>392</v>
      </c>
      <c r="N707" s="112" t="s">
        <v>3300</v>
      </c>
      <c r="O707" s="112" t="s">
        <v>372</v>
      </c>
      <c r="P707" s="112" t="s">
        <v>398</v>
      </c>
      <c r="Q707" s="112" t="s">
        <v>3301</v>
      </c>
      <c r="R707" s="112">
        <v>2069.9279999999999</v>
      </c>
      <c r="S707" s="112">
        <v>3</v>
      </c>
      <c r="T707" s="112">
        <v>0.4</v>
      </c>
      <c r="U707" s="112">
        <v>34.187999999999647</v>
      </c>
    </row>
    <row r="708" spans="1:21">
      <c r="A708" s="20" t="str">
        <f t="shared" si="22"/>
        <v>202105</v>
      </c>
      <c r="B708" s="20" t="str">
        <f t="shared" si="23"/>
        <v>202122</v>
      </c>
      <c r="C708" s="112" t="s">
        <v>3683</v>
      </c>
      <c r="D708" s="113">
        <v>44344</v>
      </c>
      <c r="E708" s="113">
        <v>44348</v>
      </c>
      <c r="F708" s="112" t="s">
        <v>333</v>
      </c>
      <c r="G708" s="112" t="s">
        <v>3104</v>
      </c>
      <c r="H708" s="112" t="s">
        <v>3105</v>
      </c>
      <c r="I708" s="112" t="s">
        <v>349</v>
      </c>
      <c r="J708" s="112" t="s">
        <v>1724</v>
      </c>
      <c r="K708" s="112" t="s">
        <v>367</v>
      </c>
      <c r="L708" s="112" t="s">
        <v>339</v>
      </c>
      <c r="M708" s="112" t="s">
        <v>368</v>
      </c>
      <c r="N708" s="112" t="s">
        <v>3954</v>
      </c>
      <c r="O708" s="112" t="s">
        <v>377</v>
      </c>
      <c r="P708" s="112" t="s">
        <v>425</v>
      </c>
      <c r="Q708" s="112" t="s">
        <v>3955</v>
      </c>
      <c r="R708" s="112">
        <v>6322.4</v>
      </c>
      <c r="S708" s="112">
        <v>8</v>
      </c>
      <c r="T708" s="112">
        <v>0</v>
      </c>
      <c r="U708" s="112">
        <v>2149.2800000000002</v>
      </c>
    </row>
    <row r="709" spans="1:21">
      <c r="A709" s="20" t="str">
        <f t="shared" si="22"/>
        <v>202103</v>
      </c>
      <c r="B709" s="20" t="str">
        <f t="shared" si="23"/>
        <v>202113</v>
      </c>
      <c r="C709" s="112" t="s">
        <v>3963</v>
      </c>
      <c r="D709" s="113">
        <v>44276</v>
      </c>
      <c r="E709" s="113">
        <v>44282</v>
      </c>
      <c r="F709" s="112" t="s">
        <v>346</v>
      </c>
      <c r="G709" s="112" t="s">
        <v>3255</v>
      </c>
      <c r="H709" s="112" t="s">
        <v>3256</v>
      </c>
      <c r="I709" s="112" t="s">
        <v>336</v>
      </c>
      <c r="J709" s="112" t="s">
        <v>548</v>
      </c>
      <c r="K709" s="112" t="s">
        <v>548</v>
      </c>
      <c r="L709" s="112" t="s">
        <v>339</v>
      </c>
      <c r="M709" s="112" t="s">
        <v>352</v>
      </c>
      <c r="N709" s="112" t="s">
        <v>3167</v>
      </c>
      <c r="O709" s="112" t="s">
        <v>372</v>
      </c>
      <c r="P709" s="112" t="s">
        <v>400</v>
      </c>
      <c r="Q709" s="112" t="s">
        <v>3168</v>
      </c>
      <c r="R709" s="112">
        <v>6040.72</v>
      </c>
      <c r="S709" s="112">
        <v>7</v>
      </c>
      <c r="T709" s="112">
        <v>0</v>
      </c>
      <c r="U709" s="112">
        <v>542.92000000000007</v>
      </c>
    </row>
    <row r="710" spans="1:21">
      <c r="A710" s="20" t="str">
        <f t="shared" si="22"/>
        <v>202103</v>
      </c>
      <c r="B710" s="20" t="str">
        <f t="shared" si="23"/>
        <v>202113</v>
      </c>
      <c r="C710" s="112" t="s">
        <v>3963</v>
      </c>
      <c r="D710" s="113">
        <v>44276</v>
      </c>
      <c r="E710" s="113">
        <v>44282</v>
      </c>
      <c r="F710" s="112" t="s">
        <v>346</v>
      </c>
      <c r="G710" s="112" t="s">
        <v>3255</v>
      </c>
      <c r="H710" s="112" t="s">
        <v>3256</v>
      </c>
      <c r="I710" s="112" t="s">
        <v>336</v>
      </c>
      <c r="J710" s="112" t="s">
        <v>548</v>
      </c>
      <c r="K710" s="112" t="s">
        <v>548</v>
      </c>
      <c r="L710" s="112" t="s">
        <v>339</v>
      </c>
      <c r="M710" s="112" t="s">
        <v>352</v>
      </c>
      <c r="N710" s="112" t="s">
        <v>2197</v>
      </c>
      <c r="O710" s="112" t="s">
        <v>342</v>
      </c>
      <c r="P710" s="112" t="s">
        <v>381</v>
      </c>
      <c r="Q710" s="112" t="s">
        <v>2198</v>
      </c>
      <c r="R710" s="112">
        <v>52.92</v>
      </c>
      <c r="S710" s="112">
        <v>1</v>
      </c>
      <c r="T710" s="112">
        <v>0</v>
      </c>
      <c r="U710" s="112">
        <v>14.280000000000001</v>
      </c>
    </row>
    <row r="711" spans="1:21">
      <c r="A711" s="20" t="str">
        <f t="shared" si="22"/>
        <v>202105</v>
      </c>
      <c r="B711" s="20" t="str">
        <f t="shared" si="23"/>
        <v>202119</v>
      </c>
      <c r="C711" s="112" t="s">
        <v>3964</v>
      </c>
      <c r="D711" s="113">
        <v>44318</v>
      </c>
      <c r="E711" s="113">
        <v>44322</v>
      </c>
      <c r="F711" s="112" t="s">
        <v>346</v>
      </c>
      <c r="G711" s="112" t="s">
        <v>450</v>
      </c>
      <c r="H711" s="112" t="s">
        <v>451</v>
      </c>
      <c r="I711" s="112" t="s">
        <v>336</v>
      </c>
      <c r="J711" s="112" t="s">
        <v>3965</v>
      </c>
      <c r="K711" s="112" t="s">
        <v>610</v>
      </c>
      <c r="L711" s="112" t="s">
        <v>339</v>
      </c>
      <c r="M711" s="112" t="s">
        <v>439</v>
      </c>
      <c r="N711" s="112" t="s">
        <v>3518</v>
      </c>
      <c r="O711" s="112" t="s">
        <v>342</v>
      </c>
      <c r="P711" s="112" t="s">
        <v>407</v>
      </c>
      <c r="Q711" s="112" t="s">
        <v>3519</v>
      </c>
      <c r="R711" s="112">
        <v>46.06</v>
      </c>
      <c r="S711" s="112">
        <v>1</v>
      </c>
      <c r="T711" s="112">
        <v>0</v>
      </c>
      <c r="U711" s="112">
        <v>19.32</v>
      </c>
    </row>
    <row r="712" spans="1:21">
      <c r="A712" s="20" t="str">
        <f t="shared" si="22"/>
        <v>202105</v>
      </c>
      <c r="B712" s="20" t="str">
        <f t="shared" si="23"/>
        <v>202119</v>
      </c>
      <c r="C712" s="112" t="s">
        <v>3964</v>
      </c>
      <c r="D712" s="113">
        <v>44318</v>
      </c>
      <c r="E712" s="113">
        <v>44322</v>
      </c>
      <c r="F712" s="112" t="s">
        <v>346</v>
      </c>
      <c r="G712" s="112" t="s">
        <v>450</v>
      </c>
      <c r="H712" s="112" t="s">
        <v>451</v>
      </c>
      <c r="I712" s="112" t="s">
        <v>336</v>
      </c>
      <c r="J712" s="112" t="s">
        <v>3965</v>
      </c>
      <c r="K712" s="112" t="s">
        <v>610</v>
      </c>
      <c r="L712" s="112" t="s">
        <v>339</v>
      </c>
      <c r="M712" s="112" t="s">
        <v>439</v>
      </c>
      <c r="N712" s="112" t="s">
        <v>3966</v>
      </c>
      <c r="O712" s="112" t="s">
        <v>342</v>
      </c>
      <c r="P712" s="112" t="s">
        <v>440</v>
      </c>
      <c r="Q712" s="112" t="s">
        <v>3967</v>
      </c>
      <c r="R712" s="112">
        <v>105</v>
      </c>
      <c r="S712" s="112">
        <v>2</v>
      </c>
      <c r="T712" s="112">
        <v>0</v>
      </c>
      <c r="U712" s="112">
        <v>32.479999999999997</v>
      </c>
    </row>
    <row r="713" spans="1:21">
      <c r="A713" s="20" t="str">
        <f t="shared" si="22"/>
        <v>202102</v>
      </c>
      <c r="B713" s="20" t="str">
        <f t="shared" si="23"/>
        <v>202110</v>
      </c>
      <c r="C713" s="112" t="s">
        <v>3968</v>
      </c>
      <c r="D713" s="113">
        <v>44255</v>
      </c>
      <c r="E713" s="113">
        <v>44260</v>
      </c>
      <c r="F713" s="112" t="s">
        <v>333</v>
      </c>
      <c r="G713" s="112" t="s">
        <v>875</v>
      </c>
      <c r="H713" s="112" t="s">
        <v>876</v>
      </c>
      <c r="I713" s="112" t="s">
        <v>349</v>
      </c>
      <c r="J713" s="112" t="s">
        <v>666</v>
      </c>
      <c r="K713" s="112" t="s">
        <v>465</v>
      </c>
      <c r="L713" s="112" t="s">
        <v>339</v>
      </c>
      <c r="M713" s="112" t="s">
        <v>386</v>
      </c>
      <c r="N713" s="112" t="s">
        <v>2292</v>
      </c>
      <c r="O713" s="112" t="s">
        <v>342</v>
      </c>
      <c r="P713" s="112" t="s">
        <v>380</v>
      </c>
      <c r="Q713" s="112" t="s">
        <v>2293</v>
      </c>
      <c r="R713" s="112">
        <v>228.76</v>
      </c>
      <c r="S713" s="112">
        <v>2</v>
      </c>
      <c r="T713" s="112">
        <v>0</v>
      </c>
      <c r="U713" s="112">
        <v>11.200000000000001</v>
      </c>
    </row>
    <row r="714" spans="1:21">
      <c r="A714" s="20" t="str">
        <f t="shared" si="22"/>
        <v>202102</v>
      </c>
      <c r="B714" s="20" t="str">
        <f t="shared" si="23"/>
        <v>202110</v>
      </c>
      <c r="C714" s="112" t="s">
        <v>3968</v>
      </c>
      <c r="D714" s="113">
        <v>44255</v>
      </c>
      <c r="E714" s="113">
        <v>44260</v>
      </c>
      <c r="F714" s="112" t="s">
        <v>333</v>
      </c>
      <c r="G714" s="112" t="s">
        <v>875</v>
      </c>
      <c r="H714" s="112" t="s">
        <v>876</v>
      </c>
      <c r="I714" s="112" t="s">
        <v>349</v>
      </c>
      <c r="J714" s="112" t="s">
        <v>666</v>
      </c>
      <c r="K714" s="112" t="s">
        <v>465</v>
      </c>
      <c r="L714" s="112" t="s">
        <v>339</v>
      </c>
      <c r="M714" s="112" t="s">
        <v>386</v>
      </c>
      <c r="N714" s="112" t="s">
        <v>1033</v>
      </c>
      <c r="O714" s="112" t="s">
        <v>377</v>
      </c>
      <c r="P714" s="112" t="s">
        <v>431</v>
      </c>
      <c r="Q714" s="112" t="s">
        <v>1034</v>
      </c>
      <c r="R714" s="112">
        <v>211.68</v>
      </c>
      <c r="S714" s="112">
        <v>4</v>
      </c>
      <c r="T714" s="112">
        <v>0.4</v>
      </c>
      <c r="U714" s="112">
        <v>24.639999999999986</v>
      </c>
    </row>
    <row r="715" spans="1:21">
      <c r="A715" s="20" t="str">
        <f t="shared" si="22"/>
        <v>202102</v>
      </c>
      <c r="B715" s="20" t="str">
        <f t="shared" si="23"/>
        <v>202110</v>
      </c>
      <c r="C715" s="112" t="s">
        <v>3968</v>
      </c>
      <c r="D715" s="113">
        <v>44255</v>
      </c>
      <c r="E715" s="113">
        <v>44260</v>
      </c>
      <c r="F715" s="112" t="s">
        <v>333</v>
      </c>
      <c r="G715" s="112" t="s">
        <v>875</v>
      </c>
      <c r="H715" s="112" t="s">
        <v>876</v>
      </c>
      <c r="I715" s="112" t="s">
        <v>349</v>
      </c>
      <c r="J715" s="112" t="s">
        <v>666</v>
      </c>
      <c r="K715" s="112" t="s">
        <v>465</v>
      </c>
      <c r="L715" s="112" t="s">
        <v>339</v>
      </c>
      <c r="M715" s="112" t="s">
        <v>386</v>
      </c>
      <c r="N715" s="112" t="s">
        <v>3377</v>
      </c>
      <c r="O715" s="112" t="s">
        <v>342</v>
      </c>
      <c r="P715" s="112" t="s">
        <v>357</v>
      </c>
      <c r="Q715" s="112" t="s">
        <v>3378</v>
      </c>
      <c r="R715" s="112">
        <v>237.13200000000006</v>
      </c>
      <c r="S715" s="112">
        <v>3</v>
      </c>
      <c r="T715" s="112">
        <v>0.4</v>
      </c>
      <c r="U715" s="112">
        <v>-138.34800000000004</v>
      </c>
    </row>
    <row r="716" spans="1:21">
      <c r="A716" s="20" t="str">
        <f t="shared" si="22"/>
        <v>202102</v>
      </c>
      <c r="B716" s="20" t="str">
        <f t="shared" si="23"/>
        <v>202110</v>
      </c>
      <c r="C716" s="112" t="s">
        <v>3968</v>
      </c>
      <c r="D716" s="113">
        <v>44255</v>
      </c>
      <c r="E716" s="113">
        <v>44260</v>
      </c>
      <c r="F716" s="112" t="s">
        <v>333</v>
      </c>
      <c r="G716" s="112" t="s">
        <v>875</v>
      </c>
      <c r="H716" s="112" t="s">
        <v>876</v>
      </c>
      <c r="I716" s="112" t="s">
        <v>349</v>
      </c>
      <c r="J716" s="112" t="s">
        <v>666</v>
      </c>
      <c r="K716" s="112" t="s">
        <v>465</v>
      </c>
      <c r="L716" s="112" t="s">
        <v>339</v>
      </c>
      <c r="M716" s="112" t="s">
        <v>386</v>
      </c>
      <c r="N716" s="112" t="s">
        <v>1268</v>
      </c>
      <c r="O716" s="112" t="s">
        <v>342</v>
      </c>
      <c r="P716" s="112" t="s">
        <v>380</v>
      </c>
      <c r="Q716" s="112" t="s">
        <v>1269</v>
      </c>
      <c r="R716" s="112">
        <v>728.7</v>
      </c>
      <c r="S716" s="112">
        <v>5</v>
      </c>
      <c r="T716" s="112">
        <v>0</v>
      </c>
      <c r="U716" s="112">
        <v>320.60000000000002</v>
      </c>
    </row>
    <row r="717" spans="1:21">
      <c r="A717" s="20" t="str">
        <f t="shared" si="22"/>
        <v>202106</v>
      </c>
      <c r="B717" s="20" t="str">
        <f t="shared" si="23"/>
        <v>202125</v>
      </c>
      <c r="C717" s="112" t="s">
        <v>3743</v>
      </c>
      <c r="D717" s="113">
        <v>44366</v>
      </c>
      <c r="E717" s="113">
        <v>44370</v>
      </c>
      <c r="F717" s="112" t="s">
        <v>346</v>
      </c>
      <c r="G717" s="112" t="s">
        <v>2347</v>
      </c>
      <c r="H717" s="112" t="s">
        <v>2348</v>
      </c>
      <c r="I717" s="112" t="s">
        <v>349</v>
      </c>
      <c r="J717" s="112" t="s">
        <v>390</v>
      </c>
      <c r="K717" s="112" t="s">
        <v>391</v>
      </c>
      <c r="L717" s="112" t="s">
        <v>339</v>
      </c>
      <c r="M717" s="112" t="s">
        <v>392</v>
      </c>
      <c r="N717" s="112" t="s">
        <v>3530</v>
      </c>
      <c r="O717" s="112" t="s">
        <v>342</v>
      </c>
      <c r="P717" s="112" t="s">
        <v>343</v>
      </c>
      <c r="Q717" s="112" t="s">
        <v>3531</v>
      </c>
      <c r="R717" s="112">
        <v>389.20000000000005</v>
      </c>
      <c r="S717" s="112">
        <v>2</v>
      </c>
      <c r="T717" s="112">
        <v>0</v>
      </c>
      <c r="U717" s="112">
        <v>159.32000000000002</v>
      </c>
    </row>
    <row r="718" spans="1:21">
      <c r="A718" s="20" t="str">
        <f t="shared" si="22"/>
        <v>202102</v>
      </c>
      <c r="B718" s="20" t="str">
        <f t="shared" si="23"/>
        <v>202108</v>
      </c>
      <c r="C718" s="112" t="s">
        <v>3969</v>
      </c>
      <c r="D718" s="113">
        <v>44247</v>
      </c>
      <c r="E718" s="113">
        <v>44253</v>
      </c>
      <c r="F718" s="112" t="s">
        <v>346</v>
      </c>
      <c r="G718" s="112" t="s">
        <v>2205</v>
      </c>
      <c r="H718" s="112" t="s">
        <v>2206</v>
      </c>
      <c r="I718" s="112" t="s">
        <v>336</v>
      </c>
      <c r="J718" s="112" t="s">
        <v>2447</v>
      </c>
      <c r="K718" s="112" t="s">
        <v>397</v>
      </c>
      <c r="L718" s="112" t="s">
        <v>339</v>
      </c>
      <c r="M718" s="112" t="s">
        <v>340</v>
      </c>
      <c r="N718" s="112" t="s">
        <v>3970</v>
      </c>
      <c r="O718" s="112" t="s">
        <v>342</v>
      </c>
      <c r="P718" s="112" t="s">
        <v>407</v>
      </c>
      <c r="Q718" s="112" t="s">
        <v>3971</v>
      </c>
      <c r="R718" s="112">
        <v>133.13999999999999</v>
      </c>
      <c r="S718" s="112">
        <v>3</v>
      </c>
      <c r="T718" s="112">
        <v>0</v>
      </c>
      <c r="U718" s="112">
        <v>21</v>
      </c>
    </row>
    <row r="719" spans="1:21">
      <c r="A719" s="20" t="str">
        <f t="shared" si="22"/>
        <v>202102</v>
      </c>
      <c r="B719" s="20" t="str">
        <f t="shared" si="23"/>
        <v>202108</v>
      </c>
      <c r="C719" s="112" t="s">
        <v>3969</v>
      </c>
      <c r="D719" s="113">
        <v>44247</v>
      </c>
      <c r="E719" s="113">
        <v>44253</v>
      </c>
      <c r="F719" s="112" t="s">
        <v>346</v>
      </c>
      <c r="G719" s="112" t="s">
        <v>2205</v>
      </c>
      <c r="H719" s="112" t="s">
        <v>2206</v>
      </c>
      <c r="I719" s="112" t="s">
        <v>336</v>
      </c>
      <c r="J719" s="112" t="s">
        <v>2447</v>
      </c>
      <c r="K719" s="112" t="s">
        <v>397</v>
      </c>
      <c r="L719" s="112" t="s">
        <v>339</v>
      </c>
      <c r="M719" s="112" t="s">
        <v>340</v>
      </c>
      <c r="N719" s="112" t="s">
        <v>3604</v>
      </c>
      <c r="O719" s="112" t="s">
        <v>342</v>
      </c>
      <c r="P719" s="112" t="s">
        <v>357</v>
      </c>
      <c r="Q719" s="112" t="s">
        <v>3605</v>
      </c>
      <c r="R719" s="112">
        <v>97.860000000000014</v>
      </c>
      <c r="S719" s="112">
        <v>3</v>
      </c>
      <c r="T719" s="112">
        <v>0</v>
      </c>
      <c r="U719" s="112">
        <v>0.84000000000000008</v>
      </c>
    </row>
    <row r="720" spans="1:21">
      <c r="A720" s="20" t="str">
        <f t="shared" si="22"/>
        <v>202103</v>
      </c>
      <c r="B720" s="20" t="str">
        <f t="shared" si="23"/>
        <v>202111</v>
      </c>
      <c r="C720" s="112" t="s">
        <v>3651</v>
      </c>
      <c r="D720" s="113">
        <v>44267</v>
      </c>
      <c r="E720" s="113">
        <v>44267</v>
      </c>
      <c r="F720" s="112" t="s">
        <v>534</v>
      </c>
      <c r="G720" s="112" t="s">
        <v>1078</v>
      </c>
      <c r="H720" s="112" t="s">
        <v>1079</v>
      </c>
      <c r="I720" s="112" t="s">
        <v>349</v>
      </c>
      <c r="J720" s="112" t="s">
        <v>2527</v>
      </c>
      <c r="K720" s="112" t="s">
        <v>487</v>
      </c>
      <c r="L720" s="112" t="s">
        <v>339</v>
      </c>
      <c r="M720" s="112" t="s">
        <v>392</v>
      </c>
      <c r="N720" s="112" t="s">
        <v>1428</v>
      </c>
      <c r="O720" s="112" t="s">
        <v>342</v>
      </c>
      <c r="P720" s="112" t="s">
        <v>407</v>
      </c>
      <c r="Q720" s="112" t="s">
        <v>1429</v>
      </c>
      <c r="R720" s="112">
        <v>722.4</v>
      </c>
      <c r="S720" s="112">
        <v>12</v>
      </c>
      <c r="T720" s="112">
        <v>0</v>
      </c>
      <c r="U720" s="112">
        <v>252</v>
      </c>
    </row>
    <row r="721" spans="1:21">
      <c r="A721" s="20" t="str">
        <f t="shared" si="22"/>
        <v>202106</v>
      </c>
      <c r="B721" s="20" t="str">
        <f t="shared" si="23"/>
        <v>202123</v>
      </c>
      <c r="C721" s="112" t="s">
        <v>3471</v>
      </c>
      <c r="D721" s="113">
        <v>44350</v>
      </c>
      <c r="E721" s="113">
        <v>44352</v>
      </c>
      <c r="F721" s="112" t="s">
        <v>333</v>
      </c>
      <c r="G721" s="112" t="s">
        <v>3267</v>
      </c>
      <c r="H721" s="112" t="s">
        <v>3268</v>
      </c>
      <c r="I721" s="112" t="s">
        <v>336</v>
      </c>
      <c r="J721" s="112" t="s">
        <v>723</v>
      </c>
      <c r="K721" s="112" t="s">
        <v>338</v>
      </c>
      <c r="L721" s="112" t="s">
        <v>339</v>
      </c>
      <c r="M721" s="112" t="s">
        <v>340</v>
      </c>
      <c r="N721" s="112" t="s">
        <v>1873</v>
      </c>
      <c r="O721" s="112" t="s">
        <v>342</v>
      </c>
      <c r="P721" s="112" t="s">
        <v>354</v>
      </c>
      <c r="Q721" s="112" t="s">
        <v>1874</v>
      </c>
      <c r="R721" s="112">
        <v>466.20000000000005</v>
      </c>
      <c r="S721" s="112">
        <v>5</v>
      </c>
      <c r="T721" s="112">
        <v>0</v>
      </c>
      <c r="U721" s="112">
        <v>46.2</v>
      </c>
    </row>
    <row r="722" spans="1:21">
      <c r="A722" s="20" t="str">
        <f t="shared" si="22"/>
        <v>202106</v>
      </c>
      <c r="B722" s="20" t="str">
        <f t="shared" si="23"/>
        <v>202123</v>
      </c>
      <c r="C722" s="112" t="s">
        <v>3471</v>
      </c>
      <c r="D722" s="113">
        <v>44350</v>
      </c>
      <c r="E722" s="113">
        <v>44352</v>
      </c>
      <c r="F722" s="112" t="s">
        <v>333</v>
      </c>
      <c r="G722" s="112" t="s">
        <v>3267</v>
      </c>
      <c r="H722" s="112" t="s">
        <v>3268</v>
      </c>
      <c r="I722" s="112" t="s">
        <v>336</v>
      </c>
      <c r="J722" s="112" t="s">
        <v>723</v>
      </c>
      <c r="K722" s="112" t="s">
        <v>338</v>
      </c>
      <c r="L722" s="112" t="s">
        <v>339</v>
      </c>
      <c r="M722" s="112" t="s">
        <v>340</v>
      </c>
      <c r="N722" s="112" t="s">
        <v>3974</v>
      </c>
      <c r="O722" s="112" t="s">
        <v>377</v>
      </c>
      <c r="P722" s="112" t="s">
        <v>378</v>
      </c>
      <c r="Q722" s="112" t="s">
        <v>3975</v>
      </c>
      <c r="R722" s="112">
        <v>775.48799999999994</v>
      </c>
      <c r="S722" s="112">
        <v>2</v>
      </c>
      <c r="T722" s="112">
        <v>0.4</v>
      </c>
      <c r="U722" s="112">
        <v>103.20799999999986</v>
      </c>
    </row>
    <row r="723" spans="1:21">
      <c r="A723" s="20" t="str">
        <f t="shared" si="22"/>
        <v>202106</v>
      </c>
      <c r="B723" s="20" t="str">
        <f t="shared" si="23"/>
        <v>202123</v>
      </c>
      <c r="C723" s="112" t="s">
        <v>3471</v>
      </c>
      <c r="D723" s="113">
        <v>44350</v>
      </c>
      <c r="E723" s="113">
        <v>44352</v>
      </c>
      <c r="F723" s="112" t="s">
        <v>333</v>
      </c>
      <c r="G723" s="112" t="s">
        <v>3267</v>
      </c>
      <c r="H723" s="112" t="s">
        <v>3268</v>
      </c>
      <c r="I723" s="112" t="s">
        <v>336</v>
      </c>
      <c r="J723" s="112" t="s">
        <v>723</v>
      </c>
      <c r="K723" s="112" t="s">
        <v>338</v>
      </c>
      <c r="L723" s="112" t="s">
        <v>339</v>
      </c>
      <c r="M723" s="112" t="s">
        <v>340</v>
      </c>
      <c r="N723" s="112" t="s">
        <v>580</v>
      </c>
      <c r="O723" s="112" t="s">
        <v>377</v>
      </c>
      <c r="P723" s="112" t="s">
        <v>431</v>
      </c>
      <c r="Q723" s="112" t="s">
        <v>581</v>
      </c>
      <c r="R723" s="112">
        <v>964.9079999999999</v>
      </c>
      <c r="S723" s="112">
        <v>3</v>
      </c>
      <c r="T723" s="112">
        <v>0.4</v>
      </c>
      <c r="U723" s="112">
        <v>96.34800000000007</v>
      </c>
    </row>
    <row r="724" spans="1:21">
      <c r="A724" s="20" t="str">
        <f t="shared" si="22"/>
        <v>202107</v>
      </c>
      <c r="B724" s="20" t="str">
        <f t="shared" si="23"/>
        <v>202128</v>
      </c>
      <c r="C724" s="112" t="s">
        <v>1807</v>
      </c>
      <c r="D724" s="113">
        <v>44385</v>
      </c>
      <c r="E724" s="113">
        <v>44389</v>
      </c>
      <c r="F724" s="112" t="s">
        <v>333</v>
      </c>
      <c r="G724" s="112" t="s">
        <v>2963</v>
      </c>
      <c r="H724" s="112" t="s">
        <v>2964</v>
      </c>
      <c r="I724" s="112" t="s">
        <v>336</v>
      </c>
      <c r="J724" s="112" t="s">
        <v>478</v>
      </c>
      <c r="K724" s="112" t="s">
        <v>460</v>
      </c>
      <c r="L724" s="112" t="s">
        <v>339</v>
      </c>
      <c r="M724" s="112" t="s">
        <v>340</v>
      </c>
      <c r="N724" s="112" t="s">
        <v>2362</v>
      </c>
      <c r="O724" s="112" t="s">
        <v>372</v>
      </c>
      <c r="P724" s="112" t="s">
        <v>394</v>
      </c>
      <c r="Q724" s="112" t="s">
        <v>2363</v>
      </c>
      <c r="R724" s="112">
        <v>2402.4</v>
      </c>
      <c r="S724" s="112">
        <v>4</v>
      </c>
      <c r="T724" s="112">
        <v>0</v>
      </c>
      <c r="U724" s="112">
        <v>71.680000000000007</v>
      </c>
    </row>
    <row r="725" spans="1:21">
      <c r="A725" s="20" t="str">
        <f t="shared" si="22"/>
        <v>202105</v>
      </c>
      <c r="B725" s="20" t="str">
        <f t="shared" si="23"/>
        <v>202121</v>
      </c>
      <c r="C725" s="112" t="s">
        <v>1887</v>
      </c>
      <c r="D725" s="113">
        <v>44338</v>
      </c>
      <c r="E725" s="113">
        <v>44342</v>
      </c>
      <c r="F725" s="112" t="s">
        <v>333</v>
      </c>
      <c r="G725" s="112" t="s">
        <v>2954</v>
      </c>
      <c r="H725" s="112" t="s">
        <v>2955</v>
      </c>
      <c r="I725" s="112" t="s">
        <v>349</v>
      </c>
      <c r="J725" s="112" t="s">
        <v>500</v>
      </c>
      <c r="K725" s="112" t="s">
        <v>501</v>
      </c>
      <c r="L725" s="112" t="s">
        <v>339</v>
      </c>
      <c r="M725" s="112" t="s">
        <v>392</v>
      </c>
      <c r="N725" s="112" t="s">
        <v>951</v>
      </c>
      <c r="O725" s="112" t="s">
        <v>372</v>
      </c>
      <c r="P725" s="112" t="s">
        <v>398</v>
      </c>
      <c r="Q725" s="112" t="s">
        <v>952</v>
      </c>
      <c r="R725" s="112">
        <v>960.11999999999989</v>
      </c>
      <c r="S725" s="112">
        <v>9</v>
      </c>
      <c r="T725" s="112">
        <v>0.4</v>
      </c>
      <c r="U725" s="112">
        <v>-608.57999999999993</v>
      </c>
    </row>
    <row r="726" spans="1:21">
      <c r="A726" s="20" t="str">
        <f t="shared" si="22"/>
        <v>202105</v>
      </c>
      <c r="B726" s="20" t="str">
        <f t="shared" si="23"/>
        <v>202121</v>
      </c>
      <c r="C726" s="112" t="s">
        <v>1887</v>
      </c>
      <c r="D726" s="113">
        <v>44338</v>
      </c>
      <c r="E726" s="113">
        <v>44342</v>
      </c>
      <c r="F726" s="112" t="s">
        <v>333</v>
      </c>
      <c r="G726" s="112" t="s">
        <v>2954</v>
      </c>
      <c r="H726" s="112" t="s">
        <v>2955</v>
      </c>
      <c r="I726" s="112" t="s">
        <v>349</v>
      </c>
      <c r="J726" s="112" t="s">
        <v>500</v>
      </c>
      <c r="K726" s="112" t="s">
        <v>501</v>
      </c>
      <c r="L726" s="112" t="s">
        <v>339</v>
      </c>
      <c r="M726" s="112" t="s">
        <v>392</v>
      </c>
      <c r="N726" s="112" t="s">
        <v>2545</v>
      </c>
      <c r="O726" s="112" t="s">
        <v>372</v>
      </c>
      <c r="P726" s="112" t="s">
        <v>394</v>
      </c>
      <c r="Q726" s="112" t="s">
        <v>2546</v>
      </c>
      <c r="R726" s="112">
        <v>7372.6799999999994</v>
      </c>
      <c r="S726" s="112">
        <v>10</v>
      </c>
      <c r="T726" s="112">
        <v>0.4</v>
      </c>
      <c r="U726" s="112">
        <v>-2826.3199999999997</v>
      </c>
    </row>
    <row r="727" spans="1:21">
      <c r="A727" s="20" t="str">
        <f t="shared" si="22"/>
        <v>202106</v>
      </c>
      <c r="B727" s="20" t="str">
        <f t="shared" si="23"/>
        <v>202125</v>
      </c>
      <c r="C727" s="112" t="s">
        <v>3976</v>
      </c>
      <c r="D727" s="113">
        <v>44366</v>
      </c>
      <c r="E727" s="113">
        <v>44370</v>
      </c>
      <c r="F727" s="112" t="s">
        <v>346</v>
      </c>
      <c r="G727" s="112" t="s">
        <v>3104</v>
      </c>
      <c r="H727" s="112" t="s">
        <v>3105</v>
      </c>
      <c r="I727" s="112" t="s">
        <v>349</v>
      </c>
      <c r="J727" s="112" t="s">
        <v>584</v>
      </c>
      <c r="K727" s="112" t="s">
        <v>510</v>
      </c>
      <c r="L727" s="112" t="s">
        <v>339</v>
      </c>
      <c r="M727" s="112" t="s">
        <v>368</v>
      </c>
      <c r="N727" s="112" t="s">
        <v>1450</v>
      </c>
      <c r="O727" s="112" t="s">
        <v>372</v>
      </c>
      <c r="P727" s="112" t="s">
        <v>400</v>
      </c>
      <c r="Q727" s="112" t="s">
        <v>1451</v>
      </c>
      <c r="R727" s="112">
        <v>1868.4959999999999</v>
      </c>
      <c r="S727" s="112">
        <v>4</v>
      </c>
      <c r="T727" s="112">
        <v>0.4</v>
      </c>
      <c r="U727" s="112">
        <v>-778.62400000000002</v>
      </c>
    </row>
    <row r="728" spans="1:21">
      <c r="A728" s="20" t="str">
        <f t="shared" si="22"/>
        <v>202106</v>
      </c>
      <c r="B728" s="20" t="str">
        <f t="shared" si="23"/>
        <v>202126</v>
      </c>
      <c r="C728" s="112" t="s">
        <v>3981</v>
      </c>
      <c r="D728" s="113">
        <v>44373</v>
      </c>
      <c r="E728" s="113">
        <v>44375</v>
      </c>
      <c r="F728" s="112" t="s">
        <v>333</v>
      </c>
      <c r="G728" s="112" t="s">
        <v>1982</v>
      </c>
      <c r="H728" s="112" t="s">
        <v>1983</v>
      </c>
      <c r="I728" s="112" t="s">
        <v>349</v>
      </c>
      <c r="J728" s="112" t="s">
        <v>2980</v>
      </c>
      <c r="K728" s="112" t="s">
        <v>385</v>
      </c>
      <c r="L728" s="112" t="s">
        <v>339</v>
      </c>
      <c r="M728" s="112" t="s">
        <v>386</v>
      </c>
      <c r="N728" s="112" t="s">
        <v>3982</v>
      </c>
      <c r="O728" s="112" t="s">
        <v>342</v>
      </c>
      <c r="P728" s="112" t="s">
        <v>357</v>
      </c>
      <c r="Q728" s="112" t="s">
        <v>3983</v>
      </c>
      <c r="R728" s="112">
        <v>696.7800000000002</v>
      </c>
      <c r="S728" s="112">
        <v>3</v>
      </c>
      <c r="T728" s="112">
        <v>0</v>
      </c>
      <c r="U728" s="112">
        <v>257.45999999999998</v>
      </c>
    </row>
    <row r="729" spans="1:21">
      <c r="A729" s="20" t="str">
        <f t="shared" si="22"/>
        <v>202106</v>
      </c>
      <c r="B729" s="20" t="str">
        <f t="shared" si="23"/>
        <v>202126</v>
      </c>
      <c r="C729" s="112" t="s">
        <v>3981</v>
      </c>
      <c r="D729" s="113">
        <v>44373</v>
      </c>
      <c r="E729" s="113">
        <v>44375</v>
      </c>
      <c r="F729" s="112" t="s">
        <v>333</v>
      </c>
      <c r="G729" s="112" t="s">
        <v>1982</v>
      </c>
      <c r="H729" s="112" t="s">
        <v>1983</v>
      </c>
      <c r="I729" s="112" t="s">
        <v>349</v>
      </c>
      <c r="J729" s="112" t="s">
        <v>2980</v>
      </c>
      <c r="K729" s="112" t="s">
        <v>385</v>
      </c>
      <c r="L729" s="112" t="s">
        <v>339</v>
      </c>
      <c r="M729" s="112" t="s">
        <v>386</v>
      </c>
      <c r="N729" s="112" t="s">
        <v>2124</v>
      </c>
      <c r="O729" s="112" t="s">
        <v>377</v>
      </c>
      <c r="P729" s="112" t="s">
        <v>378</v>
      </c>
      <c r="Q729" s="112" t="s">
        <v>2125</v>
      </c>
      <c r="R729" s="112">
        <v>2948.96</v>
      </c>
      <c r="S729" s="112">
        <v>8</v>
      </c>
      <c r="T729" s="112">
        <v>0</v>
      </c>
      <c r="U729" s="112">
        <v>146.72</v>
      </c>
    </row>
    <row r="730" spans="1:21">
      <c r="A730" s="20" t="str">
        <f t="shared" si="22"/>
        <v>202106</v>
      </c>
      <c r="B730" s="20" t="str">
        <f t="shared" si="23"/>
        <v>202126</v>
      </c>
      <c r="C730" s="112" t="s">
        <v>3981</v>
      </c>
      <c r="D730" s="113">
        <v>44373</v>
      </c>
      <c r="E730" s="113">
        <v>44375</v>
      </c>
      <c r="F730" s="112" t="s">
        <v>333</v>
      </c>
      <c r="G730" s="112" t="s">
        <v>1982</v>
      </c>
      <c r="H730" s="112" t="s">
        <v>1983</v>
      </c>
      <c r="I730" s="112" t="s">
        <v>349</v>
      </c>
      <c r="J730" s="112" t="s">
        <v>2980</v>
      </c>
      <c r="K730" s="112" t="s">
        <v>385</v>
      </c>
      <c r="L730" s="112" t="s">
        <v>339</v>
      </c>
      <c r="M730" s="112" t="s">
        <v>386</v>
      </c>
      <c r="N730" s="112" t="s">
        <v>2870</v>
      </c>
      <c r="O730" s="112" t="s">
        <v>377</v>
      </c>
      <c r="P730" s="112" t="s">
        <v>378</v>
      </c>
      <c r="Q730" s="112" t="s">
        <v>2871</v>
      </c>
      <c r="R730" s="112">
        <v>17180.799999999996</v>
      </c>
      <c r="S730" s="112">
        <v>8</v>
      </c>
      <c r="T730" s="112">
        <v>0</v>
      </c>
      <c r="U730" s="112">
        <v>2919.84</v>
      </c>
    </row>
    <row r="731" spans="1:21">
      <c r="A731" s="20" t="str">
        <f t="shared" si="22"/>
        <v>202103</v>
      </c>
      <c r="B731" s="20" t="str">
        <f t="shared" si="23"/>
        <v>202111</v>
      </c>
      <c r="C731" s="112" t="s">
        <v>2417</v>
      </c>
      <c r="D731" s="113">
        <v>44266</v>
      </c>
      <c r="E731" s="113">
        <v>44266</v>
      </c>
      <c r="F731" s="112" t="s">
        <v>534</v>
      </c>
      <c r="G731" s="112" t="s">
        <v>3986</v>
      </c>
      <c r="H731" s="112" t="s">
        <v>3987</v>
      </c>
      <c r="I731" s="112" t="s">
        <v>349</v>
      </c>
      <c r="J731" s="112" t="s">
        <v>1846</v>
      </c>
      <c r="K731" s="112" t="s">
        <v>371</v>
      </c>
      <c r="L731" s="112" t="s">
        <v>339</v>
      </c>
      <c r="M731" s="112" t="s">
        <v>340</v>
      </c>
      <c r="N731" s="112" t="s">
        <v>428</v>
      </c>
      <c r="O731" s="112" t="s">
        <v>342</v>
      </c>
      <c r="P731" s="112" t="s">
        <v>381</v>
      </c>
      <c r="Q731" s="112" t="s">
        <v>2500</v>
      </c>
      <c r="R731" s="112">
        <v>311.36</v>
      </c>
      <c r="S731" s="112">
        <v>4</v>
      </c>
      <c r="T731" s="112">
        <v>0</v>
      </c>
      <c r="U731" s="112">
        <v>92.96</v>
      </c>
    </row>
    <row r="732" spans="1:21">
      <c r="A732" s="20" t="str">
        <f t="shared" si="22"/>
        <v>202103</v>
      </c>
      <c r="B732" s="20" t="str">
        <f t="shared" si="23"/>
        <v>202111</v>
      </c>
      <c r="C732" s="112" t="s">
        <v>2417</v>
      </c>
      <c r="D732" s="113">
        <v>44266</v>
      </c>
      <c r="E732" s="113">
        <v>44266</v>
      </c>
      <c r="F732" s="112" t="s">
        <v>534</v>
      </c>
      <c r="G732" s="112" t="s">
        <v>3986</v>
      </c>
      <c r="H732" s="112" t="s">
        <v>3987</v>
      </c>
      <c r="I732" s="112" t="s">
        <v>349</v>
      </c>
      <c r="J732" s="112" t="s">
        <v>1846</v>
      </c>
      <c r="K732" s="112" t="s">
        <v>371</v>
      </c>
      <c r="L732" s="112" t="s">
        <v>339</v>
      </c>
      <c r="M732" s="112" t="s">
        <v>340</v>
      </c>
      <c r="N732" s="112" t="s">
        <v>2674</v>
      </c>
      <c r="O732" s="112" t="s">
        <v>342</v>
      </c>
      <c r="P732" s="112" t="s">
        <v>381</v>
      </c>
      <c r="Q732" s="112" t="s">
        <v>814</v>
      </c>
      <c r="R732" s="112">
        <v>302.40000000000003</v>
      </c>
      <c r="S732" s="112">
        <v>5</v>
      </c>
      <c r="T732" s="112">
        <v>0</v>
      </c>
      <c r="U732" s="112">
        <v>147.69999999999999</v>
      </c>
    </row>
    <row r="733" spans="1:21">
      <c r="A733" s="20" t="str">
        <f t="shared" si="22"/>
        <v>202103</v>
      </c>
      <c r="B733" s="20" t="str">
        <f t="shared" si="23"/>
        <v>202113</v>
      </c>
      <c r="C733" s="112" t="s">
        <v>3990</v>
      </c>
      <c r="D733" s="113">
        <v>44279</v>
      </c>
      <c r="E733" s="113">
        <v>44285</v>
      </c>
      <c r="F733" s="112" t="s">
        <v>346</v>
      </c>
      <c r="G733" s="112" t="s">
        <v>2060</v>
      </c>
      <c r="H733" s="112" t="s">
        <v>2061</v>
      </c>
      <c r="I733" s="112" t="s">
        <v>384</v>
      </c>
      <c r="J733" s="112" t="s">
        <v>2665</v>
      </c>
      <c r="K733" s="112" t="s">
        <v>367</v>
      </c>
      <c r="L733" s="112" t="s">
        <v>339</v>
      </c>
      <c r="M733" s="112" t="s">
        <v>368</v>
      </c>
      <c r="N733" s="112" t="s">
        <v>612</v>
      </c>
      <c r="O733" s="112" t="s">
        <v>342</v>
      </c>
      <c r="P733" s="112" t="s">
        <v>357</v>
      </c>
      <c r="Q733" s="112" t="s">
        <v>613</v>
      </c>
      <c r="R733" s="112">
        <v>123.75999999999999</v>
      </c>
      <c r="S733" s="112">
        <v>2</v>
      </c>
      <c r="T733" s="112">
        <v>0</v>
      </c>
      <c r="U733" s="112">
        <v>0</v>
      </c>
    </row>
    <row r="734" spans="1:21">
      <c r="A734" s="20" t="str">
        <f t="shared" si="22"/>
        <v>202103</v>
      </c>
      <c r="B734" s="20" t="str">
        <f t="shared" si="23"/>
        <v>202113</v>
      </c>
      <c r="C734" s="112" t="s">
        <v>3990</v>
      </c>
      <c r="D734" s="113">
        <v>44279</v>
      </c>
      <c r="E734" s="113">
        <v>44285</v>
      </c>
      <c r="F734" s="112" t="s">
        <v>346</v>
      </c>
      <c r="G734" s="112" t="s">
        <v>2060</v>
      </c>
      <c r="H734" s="112" t="s">
        <v>2061</v>
      </c>
      <c r="I734" s="112" t="s">
        <v>384</v>
      </c>
      <c r="J734" s="112" t="s">
        <v>2665</v>
      </c>
      <c r="K734" s="112" t="s">
        <v>367</v>
      </c>
      <c r="L734" s="112" t="s">
        <v>339</v>
      </c>
      <c r="M734" s="112" t="s">
        <v>368</v>
      </c>
      <c r="N734" s="112" t="s">
        <v>2589</v>
      </c>
      <c r="O734" s="112" t="s">
        <v>372</v>
      </c>
      <c r="P734" s="112" t="s">
        <v>398</v>
      </c>
      <c r="Q734" s="112" t="s">
        <v>2590</v>
      </c>
      <c r="R734" s="112">
        <v>363.72</v>
      </c>
      <c r="S734" s="112">
        <v>3</v>
      </c>
      <c r="T734" s="112">
        <v>0</v>
      </c>
      <c r="U734" s="112">
        <v>65.099999999999994</v>
      </c>
    </row>
    <row r="735" spans="1:21">
      <c r="A735" s="20" t="str">
        <f t="shared" si="22"/>
        <v>202103</v>
      </c>
      <c r="B735" s="20" t="str">
        <f t="shared" si="23"/>
        <v>202113</v>
      </c>
      <c r="C735" s="112" t="s">
        <v>3990</v>
      </c>
      <c r="D735" s="113">
        <v>44279</v>
      </c>
      <c r="E735" s="113">
        <v>44285</v>
      </c>
      <c r="F735" s="112" t="s">
        <v>346</v>
      </c>
      <c r="G735" s="112" t="s">
        <v>2060</v>
      </c>
      <c r="H735" s="112" t="s">
        <v>2061</v>
      </c>
      <c r="I735" s="112" t="s">
        <v>384</v>
      </c>
      <c r="J735" s="112" t="s">
        <v>2665</v>
      </c>
      <c r="K735" s="112" t="s">
        <v>367</v>
      </c>
      <c r="L735" s="112" t="s">
        <v>339</v>
      </c>
      <c r="M735" s="112" t="s">
        <v>368</v>
      </c>
      <c r="N735" s="112" t="s">
        <v>1515</v>
      </c>
      <c r="O735" s="112" t="s">
        <v>342</v>
      </c>
      <c r="P735" s="112" t="s">
        <v>369</v>
      </c>
      <c r="Q735" s="112" t="s">
        <v>1516</v>
      </c>
      <c r="R735" s="112">
        <v>889.56000000000006</v>
      </c>
      <c r="S735" s="112">
        <v>2</v>
      </c>
      <c r="T735" s="112">
        <v>0</v>
      </c>
      <c r="U735" s="112">
        <v>329</v>
      </c>
    </row>
    <row r="736" spans="1:21">
      <c r="A736" s="20" t="str">
        <f t="shared" si="22"/>
        <v>202103</v>
      </c>
      <c r="B736" s="20" t="str">
        <f t="shared" si="23"/>
        <v>202113</v>
      </c>
      <c r="C736" s="112" t="s">
        <v>3990</v>
      </c>
      <c r="D736" s="113">
        <v>44279</v>
      </c>
      <c r="E736" s="113">
        <v>44285</v>
      </c>
      <c r="F736" s="112" t="s">
        <v>346</v>
      </c>
      <c r="G736" s="112" t="s">
        <v>2060</v>
      </c>
      <c r="H736" s="112" t="s">
        <v>2061</v>
      </c>
      <c r="I736" s="112" t="s">
        <v>384</v>
      </c>
      <c r="J736" s="112" t="s">
        <v>2665</v>
      </c>
      <c r="K736" s="112" t="s">
        <v>367</v>
      </c>
      <c r="L736" s="112" t="s">
        <v>339</v>
      </c>
      <c r="M736" s="112" t="s">
        <v>368</v>
      </c>
      <c r="N736" s="112" t="s">
        <v>1270</v>
      </c>
      <c r="O736" s="112" t="s">
        <v>377</v>
      </c>
      <c r="P736" s="112" t="s">
        <v>378</v>
      </c>
      <c r="Q736" s="112" t="s">
        <v>1271</v>
      </c>
      <c r="R736" s="112">
        <v>695.14200000000017</v>
      </c>
      <c r="S736" s="112">
        <v>1</v>
      </c>
      <c r="T736" s="112">
        <v>0.1</v>
      </c>
      <c r="U736" s="112">
        <v>46.24199999999999</v>
      </c>
    </row>
    <row r="737" spans="1:21">
      <c r="A737" s="20" t="str">
        <f t="shared" si="22"/>
        <v>202103</v>
      </c>
      <c r="B737" s="20" t="str">
        <f t="shared" si="23"/>
        <v>202113</v>
      </c>
      <c r="C737" s="112" t="s">
        <v>3990</v>
      </c>
      <c r="D737" s="113">
        <v>44279</v>
      </c>
      <c r="E737" s="113">
        <v>44285</v>
      </c>
      <c r="F737" s="112" t="s">
        <v>346</v>
      </c>
      <c r="G737" s="112" t="s">
        <v>2060</v>
      </c>
      <c r="H737" s="112" t="s">
        <v>2061</v>
      </c>
      <c r="I737" s="112" t="s">
        <v>384</v>
      </c>
      <c r="J737" s="112" t="s">
        <v>2665</v>
      </c>
      <c r="K737" s="112" t="s">
        <v>367</v>
      </c>
      <c r="L737" s="112" t="s">
        <v>339</v>
      </c>
      <c r="M737" s="112" t="s">
        <v>368</v>
      </c>
      <c r="N737" s="112" t="s">
        <v>2747</v>
      </c>
      <c r="O737" s="112" t="s">
        <v>377</v>
      </c>
      <c r="P737" s="112" t="s">
        <v>431</v>
      </c>
      <c r="Q737" s="112" t="s">
        <v>3002</v>
      </c>
      <c r="R737" s="112">
        <v>470.12</v>
      </c>
      <c r="S737" s="112">
        <v>2</v>
      </c>
      <c r="T737" s="112">
        <v>0</v>
      </c>
      <c r="U737" s="112">
        <v>164.36</v>
      </c>
    </row>
    <row r="738" spans="1:21">
      <c r="A738" s="20" t="str">
        <f t="shared" si="22"/>
        <v>202102</v>
      </c>
      <c r="B738" s="20" t="str">
        <f t="shared" si="23"/>
        <v>202109</v>
      </c>
      <c r="C738" s="112" t="s">
        <v>2204</v>
      </c>
      <c r="D738" s="113">
        <v>44251</v>
      </c>
      <c r="E738" s="113">
        <v>44253</v>
      </c>
      <c r="F738" s="112" t="s">
        <v>402</v>
      </c>
      <c r="G738" s="112" t="s">
        <v>2173</v>
      </c>
      <c r="H738" s="112" t="s">
        <v>2174</v>
      </c>
      <c r="I738" s="112" t="s">
        <v>384</v>
      </c>
      <c r="J738" s="112" t="s">
        <v>1752</v>
      </c>
      <c r="K738" s="112" t="s">
        <v>736</v>
      </c>
      <c r="L738" s="112" t="s">
        <v>339</v>
      </c>
      <c r="M738" s="112" t="s">
        <v>352</v>
      </c>
      <c r="N738" s="112" t="s">
        <v>959</v>
      </c>
      <c r="O738" s="112" t="s">
        <v>342</v>
      </c>
      <c r="P738" s="112" t="s">
        <v>380</v>
      </c>
      <c r="Q738" s="112" t="s">
        <v>960</v>
      </c>
      <c r="R738" s="112">
        <v>417.48</v>
      </c>
      <c r="S738" s="112">
        <v>3</v>
      </c>
      <c r="T738" s="112">
        <v>0</v>
      </c>
      <c r="U738" s="112">
        <v>62.58</v>
      </c>
    </row>
    <row r="739" spans="1:21">
      <c r="A739" s="20" t="str">
        <f t="shared" si="22"/>
        <v>202102</v>
      </c>
      <c r="B739" s="20" t="str">
        <f t="shared" si="23"/>
        <v>202109</v>
      </c>
      <c r="C739" s="112" t="s">
        <v>2204</v>
      </c>
      <c r="D739" s="113">
        <v>44251</v>
      </c>
      <c r="E739" s="113">
        <v>44253</v>
      </c>
      <c r="F739" s="112" t="s">
        <v>402</v>
      </c>
      <c r="G739" s="112" t="s">
        <v>2173</v>
      </c>
      <c r="H739" s="112" t="s">
        <v>2174</v>
      </c>
      <c r="I739" s="112" t="s">
        <v>384</v>
      </c>
      <c r="J739" s="112" t="s">
        <v>1752</v>
      </c>
      <c r="K739" s="112" t="s">
        <v>736</v>
      </c>
      <c r="L739" s="112" t="s">
        <v>339</v>
      </c>
      <c r="M739" s="112" t="s">
        <v>352</v>
      </c>
      <c r="N739" s="112" t="s">
        <v>2494</v>
      </c>
      <c r="O739" s="112" t="s">
        <v>342</v>
      </c>
      <c r="P739" s="112" t="s">
        <v>407</v>
      </c>
      <c r="Q739" s="112" t="s">
        <v>2495</v>
      </c>
      <c r="R739" s="112">
        <v>150.36000000000001</v>
      </c>
      <c r="S739" s="112">
        <v>3</v>
      </c>
      <c r="T739" s="112">
        <v>0</v>
      </c>
      <c r="U739" s="112">
        <v>17.64</v>
      </c>
    </row>
    <row r="740" spans="1:21">
      <c r="A740" s="20" t="str">
        <f t="shared" si="22"/>
        <v>202102</v>
      </c>
      <c r="B740" s="20" t="str">
        <f t="shared" si="23"/>
        <v>202109</v>
      </c>
      <c r="C740" s="112" t="s">
        <v>2204</v>
      </c>
      <c r="D740" s="113">
        <v>44251</v>
      </c>
      <c r="E740" s="113">
        <v>44253</v>
      </c>
      <c r="F740" s="112" t="s">
        <v>402</v>
      </c>
      <c r="G740" s="112" t="s">
        <v>2173</v>
      </c>
      <c r="H740" s="112" t="s">
        <v>2174</v>
      </c>
      <c r="I740" s="112" t="s">
        <v>384</v>
      </c>
      <c r="J740" s="112" t="s">
        <v>1752</v>
      </c>
      <c r="K740" s="112" t="s">
        <v>736</v>
      </c>
      <c r="L740" s="112" t="s">
        <v>339</v>
      </c>
      <c r="M740" s="112" t="s">
        <v>352</v>
      </c>
      <c r="N740" s="112" t="s">
        <v>3183</v>
      </c>
      <c r="O740" s="112" t="s">
        <v>342</v>
      </c>
      <c r="P740" s="112" t="s">
        <v>380</v>
      </c>
      <c r="Q740" s="112" t="s">
        <v>3184</v>
      </c>
      <c r="R740" s="112">
        <v>72.660000000000011</v>
      </c>
      <c r="S740" s="112">
        <v>1</v>
      </c>
      <c r="T740" s="112">
        <v>0</v>
      </c>
      <c r="U740" s="112">
        <v>15.120000000000001</v>
      </c>
    </row>
    <row r="741" spans="1:21">
      <c r="A741" s="20" t="str">
        <f t="shared" si="22"/>
        <v>202102</v>
      </c>
      <c r="B741" s="20" t="str">
        <f t="shared" si="23"/>
        <v>202109</v>
      </c>
      <c r="C741" s="112" t="s">
        <v>2204</v>
      </c>
      <c r="D741" s="113">
        <v>44251</v>
      </c>
      <c r="E741" s="113">
        <v>44253</v>
      </c>
      <c r="F741" s="112" t="s">
        <v>402</v>
      </c>
      <c r="G741" s="112" t="s">
        <v>2173</v>
      </c>
      <c r="H741" s="112" t="s">
        <v>2174</v>
      </c>
      <c r="I741" s="112" t="s">
        <v>384</v>
      </c>
      <c r="J741" s="112" t="s">
        <v>1752</v>
      </c>
      <c r="K741" s="112" t="s">
        <v>736</v>
      </c>
      <c r="L741" s="112" t="s">
        <v>339</v>
      </c>
      <c r="M741" s="112" t="s">
        <v>352</v>
      </c>
      <c r="N741" s="112" t="s">
        <v>3569</v>
      </c>
      <c r="O741" s="112" t="s">
        <v>342</v>
      </c>
      <c r="P741" s="112" t="s">
        <v>369</v>
      </c>
      <c r="Q741" s="112" t="s">
        <v>3570</v>
      </c>
      <c r="R741" s="112">
        <v>1181.46</v>
      </c>
      <c r="S741" s="112">
        <v>3</v>
      </c>
      <c r="T741" s="112">
        <v>0</v>
      </c>
      <c r="U741" s="112">
        <v>460.74</v>
      </c>
    </row>
    <row r="742" spans="1:21">
      <c r="A742" s="20" t="str">
        <f t="shared" si="22"/>
        <v>202102</v>
      </c>
      <c r="B742" s="20" t="str">
        <f t="shared" si="23"/>
        <v>202109</v>
      </c>
      <c r="C742" s="112" t="s">
        <v>2204</v>
      </c>
      <c r="D742" s="113">
        <v>44251</v>
      </c>
      <c r="E742" s="113">
        <v>44253</v>
      </c>
      <c r="F742" s="112" t="s">
        <v>402</v>
      </c>
      <c r="G742" s="112" t="s">
        <v>2173</v>
      </c>
      <c r="H742" s="112" t="s">
        <v>2174</v>
      </c>
      <c r="I742" s="112" t="s">
        <v>384</v>
      </c>
      <c r="J742" s="112" t="s">
        <v>1752</v>
      </c>
      <c r="K742" s="112" t="s">
        <v>736</v>
      </c>
      <c r="L742" s="112" t="s">
        <v>339</v>
      </c>
      <c r="M742" s="112" t="s">
        <v>352</v>
      </c>
      <c r="N742" s="112" t="s">
        <v>1291</v>
      </c>
      <c r="O742" s="112" t="s">
        <v>342</v>
      </c>
      <c r="P742" s="112" t="s">
        <v>455</v>
      </c>
      <c r="Q742" s="112" t="s">
        <v>1292</v>
      </c>
      <c r="R742" s="112">
        <v>206.36</v>
      </c>
      <c r="S742" s="112">
        <v>2</v>
      </c>
      <c r="T742" s="112">
        <v>0</v>
      </c>
      <c r="U742" s="112">
        <v>43.120000000000005</v>
      </c>
    </row>
    <row r="743" spans="1:21">
      <c r="A743" s="20" t="str">
        <f t="shared" si="22"/>
        <v>202106</v>
      </c>
      <c r="B743" s="20" t="str">
        <f t="shared" si="23"/>
        <v>202126</v>
      </c>
      <c r="C743" s="112" t="s">
        <v>2969</v>
      </c>
      <c r="D743" s="113">
        <v>44367</v>
      </c>
      <c r="E743" s="113">
        <v>44371</v>
      </c>
      <c r="F743" s="112" t="s">
        <v>346</v>
      </c>
      <c r="G743" s="112" t="s">
        <v>443</v>
      </c>
      <c r="H743" s="112" t="s">
        <v>444</v>
      </c>
      <c r="I743" s="112" t="s">
        <v>336</v>
      </c>
      <c r="J743" s="112" t="s">
        <v>666</v>
      </c>
      <c r="K743" s="112" t="s">
        <v>465</v>
      </c>
      <c r="L743" s="112" t="s">
        <v>339</v>
      </c>
      <c r="M743" s="112" t="s">
        <v>386</v>
      </c>
      <c r="N743" s="112" t="s">
        <v>3644</v>
      </c>
      <c r="O743" s="112" t="s">
        <v>342</v>
      </c>
      <c r="P743" s="112" t="s">
        <v>369</v>
      </c>
      <c r="Q743" s="112" t="s">
        <v>3645</v>
      </c>
      <c r="R743" s="112">
        <v>8346.7440000000006</v>
      </c>
      <c r="S743" s="112">
        <v>6</v>
      </c>
      <c r="T743" s="112">
        <v>0.4</v>
      </c>
      <c r="U743" s="112">
        <v>417.14399999999932</v>
      </c>
    </row>
    <row r="744" spans="1:21">
      <c r="A744" s="20" t="str">
        <f t="shared" si="22"/>
        <v>202106</v>
      </c>
      <c r="B744" s="20" t="str">
        <f t="shared" si="23"/>
        <v>202124</v>
      </c>
      <c r="C744" s="112" t="s">
        <v>603</v>
      </c>
      <c r="D744" s="113">
        <v>44354</v>
      </c>
      <c r="E744" s="113">
        <v>44359</v>
      </c>
      <c r="F744" s="112" t="s">
        <v>333</v>
      </c>
      <c r="G744" s="112" t="s">
        <v>2288</v>
      </c>
      <c r="H744" s="112" t="s">
        <v>2289</v>
      </c>
      <c r="I744" s="112" t="s">
        <v>349</v>
      </c>
      <c r="J744" s="112" t="s">
        <v>610</v>
      </c>
      <c r="K744" s="112" t="s">
        <v>610</v>
      </c>
      <c r="L744" s="112" t="s">
        <v>339</v>
      </c>
      <c r="M744" s="112" t="s">
        <v>439</v>
      </c>
      <c r="N744" s="112" t="s">
        <v>737</v>
      </c>
      <c r="O744" s="112" t="s">
        <v>372</v>
      </c>
      <c r="P744" s="112" t="s">
        <v>400</v>
      </c>
      <c r="Q744" s="112" t="s">
        <v>738</v>
      </c>
      <c r="R744" s="112">
        <v>1278.0599999999997</v>
      </c>
      <c r="S744" s="112">
        <v>3</v>
      </c>
      <c r="T744" s="112">
        <v>0</v>
      </c>
      <c r="U744" s="112">
        <v>178.92000000000002</v>
      </c>
    </row>
    <row r="745" spans="1:21">
      <c r="A745" s="20" t="str">
        <f t="shared" si="22"/>
        <v>202105</v>
      </c>
      <c r="B745" s="20" t="str">
        <f t="shared" si="23"/>
        <v>202120</v>
      </c>
      <c r="C745" s="112" t="s">
        <v>3447</v>
      </c>
      <c r="D745" s="113">
        <v>44328</v>
      </c>
      <c r="E745" s="113">
        <v>44332</v>
      </c>
      <c r="F745" s="112" t="s">
        <v>346</v>
      </c>
      <c r="G745" s="112" t="s">
        <v>3642</v>
      </c>
      <c r="H745" s="112" t="s">
        <v>3643</v>
      </c>
      <c r="I745" s="112" t="s">
        <v>384</v>
      </c>
      <c r="J745" s="112" t="s">
        <v>729</v>
      </c>
      <c r="K745" s="112" t="s">
        <v>487</v>
      </c>
      <c r="L745" s="112" t="s">
        <v>339</v>
      </c>
      <c r="M745" s="112" t="s">
        <v>392</v>
      </c>
      <c r="N745" s="112" t="s">
        <v>3840</v>
      </c>
      <c r="O745" s="112" t="s">
        <v>372</v>
      </c>
      <c r="P745" s="112" t="s">
        <v>398</v>
      </c>
      <c r="Q745" s="112" t="s">
        <v>3841</v>
      </c>
      <c r="R745" s="112">
        <v>258.30000000000007</v>
      </c>
      <c r="S745" s="112">
        <v>1</v>
      </c>
      <c r="T745" s="112">
        <v>0</v>
      </c>
      <c r="U745" s="112">
        <v>98.14</v>
      </c>
    </row>
    <row r="746" spans="1:21">
      <c r="A746" s="20" t="str">
        <f t="shared" si="22"/>
        <v>202104</v>
      </c>
      <c r="B746" s="20" t="str">
        <f t="shared" si="23"/>
        <v>202115</v>
      </c>
      <c r="C746" s="112" t="s">
        <v>2211</v>
      </c>
      <c r="D746" s="113">
        <v>44293</v>
      </c>
      <c r="E746" s="113">
        <v>44297</v>
      </c>
      <c r="F746" s="112" t="s">
        <v>346</v>
      </c>
      <c r="G746" s="112" t="s">
        <v>810</v>
      </c>
      <c r="H746" s="112" t="s">
        <v>811</v>
      </c>
      <c r="I746" s="112" t="s">
        <v>349</v>
      </c>
      <c r="J746" s="112" t="s">
        <v>1179</v>
      </c>
      <c r="K746" s="112" t="s">
        <v>607</v>
      </c>
      <c r="L746" s="112" t="s">
        <v>339</v>
      </c>
      <c r="M746" s="112" t="s">
        <v>368</v>
      </c>
      <c r="N746" s="112" t="s">
        <v>2809</v>
      </c>
      <c r="O746" s="112" t="s">
        <v>342</v>
      </c>
      <c r="P746" s="112" t="s">
        <v>357</v>
      </c>
      <c r="Q746" s="112" t="s">
        <v>2810</v>
      </c>
      <c r="R746" s="112">
        <v>191.52</v>
      </c>
      <c r="S746" s="112">
        <v>6</v>
      </c>
      <c r="T746" s="112">
        <v>0</v>
      </c>
      <c r="U746" s="112">
        <v>3.3600000000000003</v>
      </c>
    </row>
    <row r="747" spans="1:21">
      <c r="A747" s="20" t="str">
        <f t="shared" si="22"/>
        <v>202104</v>
      </c>
      <c r="B747" s="20" t="str">
        <f t="shared" si="23"/>
        <v>202115</v>
      </c>
      <c r="C747" s="112" t="s">
        <v>2211</v>
      </c>
      <c r="D747" s="113">
        <v>44293</v>
      </c>
      <c r="E747" s="113">
        <v>44297</v>
      </c>
      <c r="F747" s="112" t="s">
        <v>346</v>
      </c>
      <c r="G747" s="112" t="s">
        <v>810</v>
      </c>
      <c r="H747" s="112" t="s">
        <v>811</v>
      </c>
      <c r="I747" s="112" t="s">
        <v>349</v>
      </c>
      <c r="J747" s="112" t="s">
        <v>1179</v>
      </c>
      <c r="K747" s="112" t="s">
        <v>607</v>
      </c>
      <c r="L747" s="112" t="s">
        <v>339</v>
      </c>
      <c r="M747" s="112" t="s">
        <v>368</v>
      </c>
      <c r="N747" s="112" t="s">
        <v>3939</v>
      </c>
      <c r="O747" s="112" t="s">
        <v>372</v>
      </c>
      <c r="P747" s="112" t="s">
        <v>400</v>
      </c>
      <c r="Q747" s="112" t="s">
        <v>3940</v>
      </c>
      <c r="R747" s="112">
        <v>3824.5200000000004</v>
      </c>
      <c r="S747" s="112">
        <v>6</v>
      </c>
      <c r="T747" s="112">
        <v>0</v>
      </c>
      <c r="U747" s="112">
        <v>1261.68</v>
      </c>
    </row>
    <row r="748" spans="1:21">
      <c r="A748" s="20" t="str">
        <f t="shared" si="22"/>
        <v>202104</v>
      </c>
      <c r="B748" s="20" t="str">
        <f t="shared" si="23"/>
        <v>202115</v>
      </c>
      <c r="C748" s="112" t="s">
        <v>2211</v>
      </c>
      <c r="D748" s="113">
        <v>44293</v>
      </c>
      <c r="E748" s="113">
        <v>44297</v>
      </c>
      <c r="F748" s="112" t="s">
        <v>346</v>
      </c>
      <c r="G748" s="112" t="s">
        <v>810</v>
      </c>
      <c r="H748" s="112" t="s">
        <v>811</v>
      </c>
      <c r="I748" s="112" t="s">
        <v>349</v>
      </c>
      <c r="J748" s="112" t="s">
        <v>1179</v>
      </c>
      <c r="K748" s="112" t="s">
        <v>607</v>
      </c>
      <c r="L748" s="112" t="s">
        <v>339</v>
      </c>
      <c r="M748" s="112" t="s">
        <v>368</v>
      </c>
      <c r="N748" s="112" t="s">
        <v>3991</v>
      </c>
      <c r="O748" s="112" t="s">
        <v>372</v>
      </c>
      <c r="P748" s="112" t="s">
        <v>394</v>
      </c>
      <c r="Q748" s="112" t="s">
        <v>3992</v>
      </c>
      <c r="R748" s="112">
        <v>2444.6800000000003</v>
      </c>
      <c r="S748" s="112">
        <v>2</v>
      </c>
      <c r="T748" s="112">
        <v>0</v>
      </c>
      <c r="U748" s="112">
        <v>904.39999999999986</v>
      </c>
    </row>
    <row r="749" spans="1:21">
      <c r="A749" s="20" t="str">
        <f t="shared" si="22"/>
        <v>202106</v>
      </c>
      <c r="B749" s="20" t="str">
        <f t="shared" si="23"/>
        <v>202123</v>
      </c>
      <c r="C749" s="112" t="s">
        <v>3166</v>
      </c>
      <c r="D749" s="113">
        <v>44352</v>
      </c>
      <c r="E749" s="113">
        <v>44357</v>
      </c>
      <c r="F749" s="112" t="s">
        <v>346</v>
      </c>
      <c r="G749" s="112" t="s">
        <v>3443</v>
      </c>
      <c r="H749" s="112" t="s">
        <v>3444</v>
      </c>
      <c r="I749" s="112" t="s">
        <v>349</v>
      </c>
      <c r="J749" s="112" t="s">
        <v>3993</v>
      </c>
      <c r="K749" s="112" t="s">
        <v>460</v>
      </c>
      <c r="L749" s="112" t="s">
        <v>339</v>
      </c>
      <c r="M749" s="112" t="s">
        <v>340</v>
      </c>
      <c r="N749" s="112" t="s">
        <v>3994</v>
      </c>
      <c r="O749" s="112" t="s">
        <v>377</v>
      </c>
      <c r="P749" s="112" t="s">
        <v>462</v>
      </c>
      <c r="Q749" s="112" t="s">
        <v>3995</v>
      </c>
      <c r="R749" s="112">
        <v>2955.33</v>
      </c>
      <c r="S749" s="112">
        <v>3</v>
      </c>
      <c r="T749" s="112">
        <v>0.25</v>
      </c>
      <c r="U749" s="112">
        <v>-867.09</v>
      </c>
    </row>
    <row r="750" spans="1:21">
      <c r="A750" s="20" t="str">
        <f t="shared" si="22"/>
        <v>202106</v>
      </c>
      <c r="B750" s="20" t="str">
        <f t="shared" si="23"/>
        <v>202123</v>
      </c>
      <c r="C750" s="112" t="s">
        <v>3166</v>
      </c>
      <c r="D750" s="113">
        <v>44352</v>
      </c>
      <c r="E750" s="113">
        <v>44357</v>
      </c>
      <c r="F750" s="112" t="s">
        <v>346</v>
      </c>
      <c r="G750" s="112" t="s">
        <v>3443</v>
      </c>
      <c r="H750" s="112" t="s">
        <v>3444</v>
      </c>
      <c r="I750" s="112" t="s">
        <v>349</v>
      </c>
      <c r="J750" s="112" t="s">
        <v>3993</v>
      </c>
      <c r="K750" s="112" t="s">
        <v>460</v>
      </c>
      <c r="L750" s="112" t="s">
        <v>339</v>
      </c>
      <c r="M750" s="112" t="s">
        <v>340</v>
      </c>
      <c r="N750" s="112" t="s">
        <v>1130</v>
      </c>
      <c r="O750" s="112" t="s">
        <v>342</v>
      </c>
      <c r="P750" s="112" t="s">
        <v>357</v>
      </c>
      <c r="Q750" s="112" t="s">
        <v>1131</v>
      </c>
      <c r="R750" s="112">
        <v>137.20000000000002</v>
      </c>
      <c r="S750" s="112">
        <v>4</v>
      </c>
      <c r="T750" s="112">
        <v>0</v>
      </c>
      <c r="U750" s="112">
        <v>46.48</v>
      </c>
    </row>
    <row r="751" spans="1:21">
      <c r="A751" s="20" t="str">
        <f t="shared" si="22"/>
        <v>202106</v>
      </c>
      <c r="B751" s="20" t="str">
        <f t="shared" si="23"/>
        <v>202123</v>
      </c>
      <c r="C751" s="112" t="s">
        <v>3166</v>
      </c>
      <c r="D751" s="113">
        <v>44352</v>
      </c>
      <c r="E751" s="113">
        <v>44357</v>
      </c>
      <c r="F751" s="112" t="s">
        <v>346</v>
      </c>
      <c r="G751" s="112" t="s">
        <v>3443</v>
      </c>
      <c r="H751" s="112" t="s">
        <v>3444</v>
      </c>
      <c r="I751" s="112" t="s">
        <v>349</v>
      </c>
      <c r="J751" s="112" t="s">
        <v>3993</v>
      </c>
      <c r="K751" s="112" t="s">
        <v>460</v>
      </c>
      <c r="L751" s="112" t="s">
        <v>339</v>
      </c>
      <c r="M751" s="112" t="s">
        <v>340</v>
      </c>
      <c r="N751" s="112" t="s">
        <v>3049</v>
      </c>
      <c r="O751" s="112" t="s">
        <v>377</v>
      </c>
      <c r="P751" s="112" t="s">
        <v>425</v>
      </c>
      <c r="Q751" s="112" t="s">
        <v>3050</v>
      </c>
      <c r="R751" s="112">
        <v>1165.3599999999999</v>
      </c>
      <c r="S751" s="112">
        <v>2</v>
      </c>
      <c r="T751" s="112">
        <v>0</v>
      </c>
      <c r="U751" s="112">
        <v>291.2</v>
      </c>
    </row>
    <row r="752" spans="1:21">
      <c r="A752" s="20" t="str">
        <f t="shared" si="22"/>
        <v>202105</v>
      </c>
      <c r="B752" s="20" t="str">
        <f t="shared" si="23"/>
        <v>202121</v>
      </c>
      <c r="C752" s="112" t="s">
        <v>3997</v>
      </c>
      <c r="D752" s="113">
        <v>44335</v>
      </c>
      <c r="E752" s="113">
        <v>44339</v>
      </c>
      <c r="F752" s="112" t="s">
        <v>346</v>
      </c>
      <c r="G752" s="112" t="s">
        <v>582</v>
      </c>
      <c r="H752" s="112" t="s">
        <v>583</v>
      </c>
      <c r="I752" s="112" t="s">
        <v>349</v>
      </c>
      <c r="J752" s="112" t="s">
        <v>3326</v>
      </c>
      <c r="K752" s="112" t="s">
        <v>510</v>
      </c>
      <c r="L752" s="112" t="s">
        <v>339</v>
      </c>
      <c r="M752" s="112" t="s">
        <v>368</v>
      </c>
      <c r="N752" s="112" t="s">
        <v>3998</v>
      </c>
      <c r="O752" s="112" t="s">
        <v>372</v>
      </c>
      <c r="P752" s="112" t="s">
        <v>373</v>
      </c>
      <c r="Q752" s="112" t="s">
        <v>3999</v>
      </c>
      <c r="R752" s="112">
        <v>563.13599999999997</v>
      </c>
      <c r="S752" s="112">
        <v>4</v>
      </c>
      <c r="T752" s="112">
        <v>0.4</v>
      </c>
      <c r="U752" s="112">
        <v>-187.82400000000004</v>
      </c>
    </row>
    <row r="753" spans="1:21">
      <c r="A753" s="20" t="str">
        <f t="shared" si="22"/>
        <v>202105</v>
      </c>
      <c r="B753" s="20" t="str">
        <f t="shared" si="23"/>
        <v>202121</v>
      </c>
      <c r="C753" s="112" t="s">
        <v>3997</v>
      </c>
      <c r="D753" s="113">
        <v>44335</v>
      </c>
      <c r="E753" s="113">
        <v>44339</v>
      </c>
      <c r="F753" s="112" t="s">
        <v>346</v>
      </c>
      <c r="G753" s="112" t="s">
        <v>582</v>
      </c>
      <c r="H753" s="112" t="s">
        <v>583</v>
      </c>
      <c r="I753" s="112" t="s">
        <v>349</v>
      </c>
      <c r="J753" s="112" t="s">
        <v>3326</v>
      </c>
      <c r="K753" s="112" t="s">
        <v>510</v>
      </c>
      <c r="L753" s="112" t="s">
        <v>339</v>
      </c>
      <c r="M753" s="112" t="s">
        <v>368</v>
      </c>
      <c r="N753" s="112" t="s">
        <v>2369</v>
      </c>
      <c r="O753" s="112" t="s">
        <v>342</v>
      </c>
      <c r="P753" s="112" t="s">
        <v>455</v>
      </c>
      <c r="Q753" s="112" t="s">
        <v>2370</v>
      </c>
      <c r="R753" s="112">
        <v>95.003999999999991</v>
      </c>
      <c r="S753" s="112">
        <v>9</v>
      </c>
      <c r="T753" s="112">
        <v>0.8</v>
      </c>
      <c r="U753" s="112">
        <v>-352.29600000000005</v>
      </c>
    </row>
    <row r="754" spans="1:21">
      <c r="A754" s="20" t="str">
        <f t="shared" si="22"/>
        <v>202106</v>
      </c>
      <c r="B754" s="20" t="str">
        <f t="shared" si="23"/>
        <v>202125</v>
      </c>
      <c r="C754" s="112" t="s">
        <v>3696</v>
      </c>
      <c r="D754" s="113">
        <v>44362</v>
      </c>
      <c r="E754" s="113">
        <v>44367</v>
      </c>
      <c r="F754" s="112" t="s">
        <v>346</v>
      </c>
      <c r="G754" s="112" t="s">
        <v>3331</v>
      </c>
      <c r="H754" s="112" t="s">
        <v>3332</v>
      </c>
      <c r="I754" s="112" t="s">
        <v>384</v>
      </c>
      <c r="J754" s="112" t="s">
        <v>4000</v>
      </c>
      <c r="K754" s="112" t="s">
        <v>391</v>
      </c>
      <c r="L754" s="112" t="s">
        <v>339</v>
      </c>
      <c r="M754" s="112" t="s">
        <v>392</v>
      </c>
      <c r="N754" s="112" t="s">
        <v>3764</v>
      </c>
      <c r="O754" s="112" t="s">
        <v>342</v>
      </c>
      <c r="P754" s="112" t="s">
        <v>381</v>
      </c>
      <c r="Q754" s="112" t="s">
        <v>3765</v>
      </c>
      <c r="R754" s="112">
        <v>258.72000000000003</v>
      </c>
      <c r="S754" s="112">
        <v>4</v>
      </c>
      <c r="T754" s="112">
        <v>0</v>
      </c>
      <c r="U754" s="112">
        <v>20.16</v>
      </c>
    </row>
    <row r="755" spans="1:21">
      <c r="A755" s="20" t="str">
        <f t="shared" si="22"/>
        <v>202106</v>
      </c>
      <c r="B755" s="20" t="str">
        <f t="shared" si="23"/>
        <v>202125</v>
      </c>
      <c r="C755" s="112" t="s">
        <v>3696</v>
      </c>
      <c r="D755" s="113">
        <v>44362</v>
      </c>
      <c r="E755" s="113">
        <v>44367</v>
      </c>
      <c r="F755" s="112" t="s">
        <v>346</v>
      </c>
      <c r="G755" s="112" t="s">
        <v>3331</v>
      </c>
      <c r="H755" s="112" t="s">
        <v>3332</v>
      </c>
      <c r="I755" s="112" t="s">
        <v>384</v>
      </c>
      <c r="J755" s="112" t="s">
        <v>4000</v>
      </c>
      <c r="K755" s="112" t="s">
        <v>391</v>
      </c>
      <c r="L755" s="112" t="s">
        <v>339</v>
      </c>
      <c r="M755" s="112" t="s">
        <v>392</v>
      </c>
      <c r="N755" s="112" t="s">
        <v>2307</v>
      </c>
      <c r="O755" s="112" t="s">
        <v>342</v>
      </c>
      <c r="P755" s="112" t="s">
        <v>380</v>
      </c>
      <c r="Q755" s="112" t="s">
        <v>2308</v>
      </c>
      <c r="R755" s="112">
        <v>1354.9200000000003</v>
      </c>
      <c r="S755" s="112">
        <v>6</v>
      </c>
      <c r="T755" s="112">
        <v>0</v>
      </c>
      <c r="U755" s="112">
        <v>473.76</v>
      </c>
    </row>
    <row r="756" spans="1:21">
      <c r="A756" s="20" t="str">
        <f t="shared" si="22"/>
        <v>202106</v>
      </c>
      <c r="B756" s="20" t="str">
        <f t="shared" si="23"/>
        <v>202125</v>
      </c>
      <c r="C756" s="112" t="s">
        <v>3696</v>
      </c>
      <c r="D756" s="113">
        <v>44362</v>
      </c>
      <c r="E756" s="113">
        <v>44367</v>
      </c>
      <c r="F756" s="112" t="s">
        <v>346</v>
      </c>
      <c r="G756" s="112" t="s">
        <v>3331</v>
      </c>
      <c r="H756" s="112" t="s">
        <v>3332</v>
      </c>
      <c r="I756" s="112" t="s">
        <v>384</v>
      </c>
      <c r="J756" s="112" t="s">
        <v>4000</v>
      </c>
      <c r="K756" s="112" t="s">
        <v>391</v>
      </c>
      <c r="L756" s="112" t="s">
        <v>339</v>
      </c>
      <c r="M756" s="112" t="s">
        <v>392</v>
      </c>
      <c r="N756" s="112" t="s">
        <v>1264</v>
      </c>
      <c r="O756" s="112" t="s">
        <v>342</v>
      </c>
      <c r="P756" s="112" t="s">
        <v>381</v>
      </c>
      <c r="Q756" s="112" t="s">
        <v>1265</v>
      </c>
      <c r="R756" s="112">
        <v>502.59999999999997</v>
      </c>
      <c r="S756" s="112">
        <v>10</v>
      </c>
      <c r="T756" s="112">
        <v>0</v>
      </c>
      <c r="U756" s="112">
        <v>184.8</v>
      </c>
    </row>
    <row r="757" spans="1:21">
      <c r="A757" s="20" t="str">
        <f t="shared" si="22"/>
        <v>202105</v>
      </c>
      <c r="B757" s="20" t="str">
        <f t="shared" si="23"/>
        <v>202121</v>
      </c>
      <c r="C757" s="112" t="s">
        <v>924</v>
      </c>
      <c r="D757" s="113">
        <v>44335</v>
      </c>
      <c r="E757" s="113">
        <v>44341</v>
      </c>
      <c r="F757" s="112" t="s">
        <v>346</v>
      </c>
      <c r="G757" s="112" t="s">
        <v>1150</v>
      </c>
      <c r="H757" s="112" t="s">
        <v>1151</v>
      </c>
      <c r="I757" s="112" t="s">
        <v>336</v>
      </c>
      <c r="J757" s="112" t="s">
        <v>4001</v>
      </c>
      <c r="K757" s="112" t="s">
        <v>548</v>
      </c>
      <c r="L757" s="112" t="s">
        <v>339</v>
      </c>
      <c r="M757" s="112" t="s">
        <v>352</v>
      </c>
      <c r="N757" s="112" t="s">
        <v>4002</v>
      </c>
      <c r="O757" s="112" t="s">
        <v>372</v>
      </c>
      <c r="P757" s="112" t="s">
        <v>394</v>
      </c>
      <c r="Q757" s="112" t="s">
        <v>4003</v>
      </c>
      <c r="R757" s="112">
        <v>2838.7520000000004</v>
      </c>
      <c r="S757" s="112">
        <v>2</v>
      </c>
      <c r="T757" s="112">
        <v>0.2</v>
      </c>
      <c r="U757" s="112">
        <v>390.15200000000004</v>
      </c>
    </row>
    <row r="758" spans="1:21">
      <c r="A758" s="20" t="str">
        <f t="shared" si="22"/>
        <v>202102</v>
      </c>
      <c r="B758" s="20" t="str">
        <f t="shared" si="23"/>
        <v>202107</v>
      </c>
      <c r="C758" s="112" t="s">
        <v>3907</v>
      </c>
      <c r="D758" s="113">
        <v>44234</v>
      </c>
      <c r="E758" s="113">
        <v>44238</v>
      </c>
      <c r="F758" s="112" t="s">
        <v>346</v>
      </c>
      <c r="G758" s="112" t="s">
        <v>4006</v>
      </c>
      <c r="H758" s="112" t="s">
        <v>4007</v>
      </c>
      <c r="I758" s="112" t="s">
        <v>349</v>
      </c>
      <c r="J758" s="112" t="s">
        <v>1461</v>
      </c>
      <c r="K758" s="112" t="s">
        <v>521</v>
      </c>
      <c r="L758" s="112" t="s">
        <v>339</v>
      </c>
      <c r="M758" s="112" t="s">
        <v>368</v>
      </c>
      <c r="N758" s="112" t="s">
        <v>3404</v>
      </c>
      <c r="O758" s="112" t="s">
        <v>342</v>
      </c>
      <c r="P758" s="112" t="s">
        <v>343</v>
      </c>
      <c r="Q758" s="112" t="s">
        <v>3405</v>
      </c>
      <c r="R758" s="112">
        <v>457.38</v>
      </c>
      <c r="S758" s="112">
        <v>3</v>
      </c>
      <c r="T758" s="112">
        <v>0</v>
      </c>
      <c r="U758" s="112">
        <v>136.92000000000002</v>
      </c>
    </row>
    <row r="759" spans="1:21">
      <c r="A759" s="20" t="str">
        <f t="shared" si="22"/>
        <v>202101</v>
      </c>
      <c r="B759" s="20" t="str">
        <f t="shared" si="23"/>
        <v>202103</v>
      </c>
      <c r="C759" s="112" t="s">
        <v>4008</v>
      </c>
      <c r="D759" s="113">
        <v>44206</v>
      </c>
      <c r="E759" s="113">
        <v>44208</v>
      </c>
      <c r="F759" s="112" t="s">
        <v>402</v>
      </c>
      <c r="G759" s="112" t="s">
        <v>1289</v>
      </c>
      <c r="H759" s="112" t="s">
        <v>1290</v>
      </c>
      <c r="I759" s="112" t="s">
        <v>349</v>
      </c>
      <c r="J759" s="112" t="s">
        <v>610</v>
      </c>
      <c r="K759" s="112" t="s">
        <v>610</v>
      </c>
      <c r="L759" s="112" t="s">
        <v>339</v>
      </c>
      <c r="M759" s="112" t="s">
        <v>439</v>
      </c>
      <c r="N759" s="112" t="s">
        <v>1266</v>
      </c>
      <c r="O759" s="112" t="s">
        <v>377</v>
      </c>
      <c r="P759" s="112" t="s">
        <v>425</v>
      </c>
      <c r="Q759" s="112" t="s">
        <v>1267</v>
      </c>
      <c r="R759" s="112">
        <v>2716.5600000000004</v>
      </c>
      <c r="S759" s="112">
        <v>3</v>
      </c>
      <c r="T759" s="112">
        <v>0</v>
      </c>
      <c r="U759" s="112">
        <v>380.1</v>
      </c>
    </row>
    <row r="760" spans="1:21">
      <c r="A760" s="20" t="str">
        <f t="shared" si="22"/>
        <v>202106</v>
      </c>
      <c r="B760" s="20" t="str">
        <f t="shared" si="23"/>
        <v>202123</v>
      </c>
      <c r="C760" s="112" t="s">
        <v>3768</v>
      </c>
      <c r="D760" s="113">
        <v>44352</v>
      </c>
      <c r="E760" s="113">
        <v>44352</v>
      </c>
      <c r="F760" s="112" t="s">
        <v>534</v>
      </c>
      <c r="G760" s="112" t="s">
        <v>1405</v>
      </c>
      <c r="H760" s="112" t="s">
        <v>1406</v>
      </c>
      <c r="I760" s="112" t="s">
        <v>349</v>
      </c>
      <c r="J760" s="112" t="s">
        <v>1836</v>
      </c>
      <c r="K760" s="112" t="s">
        <v>521</v>
      </c>
      <c r="L760" s="112" t="s">
        <v>339</v>
      </c>
      <c r="M760" s="112" t="s">
        <v>368</v>
      </c>
      <c r="N760" s="112" t="s">
        <v>2424</v>
      </c>
      <c r="O760" s="112" t="s">
        <v>342</v>
      </c>
      <c r="P760" s="112" t="s">
        <v>369</v>
      </c>
      <c r="Q760" s="112" t="s">
        <v>2425</v>
      </c>
      <c r="R760" s="112">
        <v>1328.6000000000001</v>
      </c>
      <c r="S760" s="112">
        <v>5</v>
      </c>
      <c r="T760" s="112">
        <v>0</v>
      </c>
      <c r="U760" s="112">
        <v>318.5</v>
      </c>
    </row>
    <row r="761" spans="1:21">
      <c r="A761" s="20" t="str">
        <f t="shared" si="22"/>
        <v>202106</v>
      </c>
      <c r="B761" s="20" t="str">
        <f t="shared" si="23"/>
        <v>202123</v>
      </c>
      <c r="C761" s="112" t="s">
        <v>3768</v>
      </c>
      <c r="D761" s="113">
        <v>44352</v>
      </c>
      <c r="E761" s="113">
        <v>44352</v>
      </c>
      <c r="F761" s="112" t="s">
        <v>534</v>
      </c>
      <c r="G761" s="112" t="s">
        <v>1405</v>
      </c>
      <c r="H761" s="112" t="s">
        <v>1406</v>
      </c>
      <c r="I761" s="112" t="s">
        <v>349</v>
      </c>
      <c r="J761" s="112" t="s">
        <v>1836</v>
      </c>
      <c r="K761" s="112" t="s">
        <v>521</v>
      </c>
      <c r="L761" s="112" t="s">
        <v>339</v>
      </c>
      <c r="M761" s="112" t="s">
        <v>368</v>
      </c>
      <c r="N761" s="112" t="s">
        <v>2994</v>
      </c>
      <c r="O761" s="112" t="s">
        <v>342</v>
      </c>
      <c r="P761" s="112" t="s">
        <v>440</v>
      </c>
      <c r="Q761" s="112" t="s">
        <v>2995</v>
      </c>
      <c r="R761" s="112">
        <v>1198.6799999999998</v>
      </c>
      <c r="S761" s="112">
        <v>2</v>
      </c>
      <c r="T761" s="112">
        <v>0</v>
      </c>
      <c r="U761" s="112">
        <v>395.35999999999996</v>
      </c>
    </row>
    <row r="762" spans="1:21">
      <c r="A762" s="20" t="str">
        <f t="shared" si="22"/>
        <v>202102</v>
      </c>
      <c r="B762" s="20" t="str">
        <f t="shared" si="23"/>
        <v>202106</v>
      </c>
      <c r="C762" s="112" t="s">
        <v>2517</v>
      </c>
      <c r="D762" s="113">
        <v>44229</v>
      </c>
      <c r="E762" s="113">
        <v>44231</v>
      </c>
      <c r="F762" s="112" t="s">
        <v>333</v>
      </c>
      <c r="G762" s="112" t="s">
        <v>2451</v>
      </c>
      <c r="H762" s="112" t="s">
        <v>2452</v>
      </c>
      <c r="I762" s="112" t="s">
        <v>349</v>
      </c>
      <c r="J762" s="112" t="s">
        <v>2272</v>
      </c>
      <c r="K762" s="112" t="s">
        <v>501</v>
      </c>
      <c r="L762" s="112" t="s">
        <v>339</v>
      </c>
      <c r="M762" s="112" t="s">
        <v>392</v>
      </c>
      <c r="N762" s="112" t="s">
        <v>4011</v>
      </c>
      <c r="O762" s="112" t="s">
        <v>342</v>
      </c>
      <c r="P762" s="112" t="s">
        <v>381</v>
      </c>
      <c r="Q762" s="112" t="s">
        <v>4012</v>
      </c>
      <c r="R762" s="112">
        <v>145.32</v>
      </c>
      <c r="S762" s="112">
        <v>5</v>
      </c>
      <c r="T762" s="112">
        <v>0.4</v>
      </c>
      <c r="U762" s="112">
        <v>-82.88000000000001</v>
      </c>
    </row>
    <row r="763" spans="1:21">
      <c r="A763" s="20" t="str">
        <f t="shared" si="22"/>
        <v>202103</v>
      </c>
      <c r="B763" s="20" t="str">
        <f t="shared" si="23"/>
        <v>202111</v>
      </c>
      <c r="C763" s="112" t="s">
        <v>4013</v>
      </c>
      <c r="D763" s="113">
        <v>44264</v>
      </c>
      <c r="E763" s="113">
        <v>44269</v>
      </c>
      <c r="F763" s="112" t="s">
        <v>346</v>
      </c>
      <c r="G763" s="112" t="s">
        <v>3122</v>
      </c>
      <c r="H763" s="112" t="s">
        <v>3123</v>
      </c>
      <c r="I763" s="112" t="s">
        <v>384</v>
      </c>
      <c r="J763" s="112" t="s">
        <v>1226</v>
      </c>
      <c r="K763" s="112" t="s">
        <v>367</v>
      </c>
      <c r="L763" s="112" t="s">
        <v>339</v>
      </c>
      <c r="M763" s="112" t="s">
        <v>368</v>
      </c>
      <c r="N763" s="112" t="s">
        <v>1213</v>
      </c>
      <c r="O763" s="112" t="s">
        <v>372</v>
      </c>
      <c r="P763" s="112" t="s">
        <v>398</v>
      </c>
      <c r="Q763" s="112" t="s">
        <v>1214</v>
      </c>
      <c r="R763" s="112">
        <v>587.16</v>
      </c>
      <c r="S763" s="112">
        <v>3</v>
      </c>
      <c r="T763" s="112">
        <v>0</v>
      </c>
      <c r="U763" s="112">
        <v>76.02</v>
      </c>
    </row>
    <row r="764" spans="1:21">
      <c r="A764" s="20" t="str">
        <f t="shared" si="22"/>
        <v>202103</v>
      </c>
      <c r="B764" s="20" t="str">
        <f t="shared" si="23"/>
        <v>202111</v>
      </c>
      <c r="C764" s="112" t="s">
        <v>4013</v>
      </c>
      <c r="D764" s="113">
        <v>44264</v>
      </c>
      <c r="E764" s="113">
        <v>44269</v>
      </c>
      <c r="F764" s="112" t="s">
        <v>346</v>
      </c>
      <c r="G764" s="112" t="s">
        <v>3122</v>
      </c>
      <c r="H764" s="112" t="s">
        <v>3123</v>
      </c>
      <c r="I764" s="112" t="s">
        <v>384</v>
      </c>
      <c r="J764" s="112" t="s">
        <v>1226</v>
      </c>
      <c r="K764" s="112" t="s">
        <v>367</v>
      </c>
      <c r="L764" s="112" t="s">
        <v>339</v>
      </c>
      <c r="M764" s="112" t="s">
        <v>368</v>
      </c>
      <c r="N764" s="112" t="s">
        <v>1543</v>
      </c>
      <c r="O764" s="112" t="s">
        <v>342</v>
      </c>
      <c r="P764" s="112" t="s">
        <v>407</v>
      </c>
      <c r="Q764" s="112" t="s">
        <v>1544</v>
      </c>
      <c r="R764" s="112">
        <v>217.83999999999997</v>
      </c>
      <c r="S764" s="112">
        <v>4</v>
      </c>
      <c r="T764" s="112">
        <v>0</v>
      </c>
      <c r="U764" s="112">
        <v>25.76</v>
      </c>
    </row>
    <row r="765" spans="1:21">
      <c r="A765" s="20" t="str">
        <f t="shared" si="22"/>
        <v>202104</v>
      </c>
      <c r="B765" s="20" t="str">
        <f t="shared" si="23"/>
        <v>202117</v>
      </c>
      <c r="C765" s="112" t="s">
        <v>2599</v>
      </c>
      <c r="D765" s="113">
        <v>44310</v>
      </c>
      <c r="E765" s="113">
        <v>44315</v>
      </c>
      <c r="F765" s="112" t="s">
        <v>346</v>
      </c>
      <c r="G765" s="112" t="s">
        <v>3020</v>
      </c>
      <c r="H765" s="112" t="s">
        <v>3021</v>
      </c>
      <c r="I765" s="112" t="s">
        <v>384</v>
      </c>
      <c r="J765" s="112" t="s">
        <v>703</v>
      </c>
      <c r="K765" s="112" t="s">
        <v>704</v>
      </c>
      <c r="L765" s="112" t="s">
        <v>339</v>
      </c>
      <c r="M765" s="112" t="s">
        <v>368</v>
      </c>
      <c r="N765" s="112" t="s">
        <v>724</v>
      </c>
      <c r="O765" s="112" t="s">
        <v>372</v>
      </c>
      <c r="P765" s="112" t="s">
        <v>400</v>
      </c>
      <c r="Q765" s="112" t="s">
        <v>725</v>
      </c>
      <c r="R765" s="112">
        <v>1241.52</v>
      </c>
      <c r="S765" s="112">
        <v>4</v>
      </c>
      <c r="T765" s="112">
        <v>0</v>
      </c>
      <c r="U765" s="112">
        <v>471.52</v>
      </c>
    </row>
    <row r="766" spans="1:21">
      <c r="A766" s="20" t="str">
        <f t="shared" si="22"/>
        <v>202105</v>
      </c>
      <c r="B766" s="20" t="str">
        <f t="shared" si="23"/>
        <v>202122</v>
      </c>
      <c r="C766" s="112" t="s">
        <v>3684</v>
      </c>
      <c r="D766" s="113">
        <v>44339</v>
      </c>
      <c r="E766" s="113">
        <v>44343</v>
      </c>
      <c r="F766" s="112" t="s">
        <v>346</v>
      </c>
      <c r="G766" s="112" t="s">
        <v>1890</v>
      </c>
      <c r="H766" s="112" t="s">
        <v>1891</v>
      </c>
      <c r="I766" s="112" t="s">
        <v>384</v>
      </c>
      <c r="J766" s="112" t="s">
        <v>671</v>
      </c>
      <c r="K766" s="112" t="s">
        <v>363</v>
      </c>
      <c r="L766" s="112" t="s">
        <v>339</v>
      </c>
      <c r="M766" s="112" t="s">
        <v>340</v>
      </c>
      <c r="N766" s="112" t="s">
        <v>4014</v>
      </c>
      <c r="O766" s="112" t="s">
        <v>342</v>
      </c>
      <c r="P766" s="112" t="s">
        <v>380</v>
      </c>
      <c r="Q766" s="112" t="s">
        <v>4015</v>
      </c>
      <c r="R766" s="112">
        <v>259.27999999999997</v>
      </c>
      <c r="S766" s="112">
        <v>2</v>
      </c>
      <c r="T766" s="112">
        <v>0</v>
      </c>
      <c r="U766" s="112">
        <v>15.400000000000002</v>
      </c>
    </row>
    <row r="767" spans="1:21">
      <c r="A767" s="20" t="str">
        <f t="shared" si="22"/>
        <v>202105</v>
      </c>
      <c r="B767" s="20" t="str">
        <f t="shared" si="23"/>
        <v>202122</v>
      </c>
      <c r="C767" s="112" t="s">
        <v>3684</v>
      </c>
      <c r="D767" s="113">
        <v>44339</v>
      </c>
      <c r="E767" s="113">
        <v>44343</v>
      </c>
      <c r="F767" s="112" t="s">
        <v>346</v>
      </c>
      <c r="G767" s="112" t="s">
        <v>1890</v>
      </c>
      <c r="H767" s="112" t="s">
        <v>1891</v>
      </c>
      <c r="I767" s="112" t="s">
        <v>384</v>
      </c>
      <c r="J767" s="112" t="s">
        <v>671</v>
      </c>
      <c r="K767" s="112" t="s">
        <v>363</v>
      </c>
      <c r="L767" s="112" t="s">
        <v>339</v>
      </c>
      <c r="M767" s="112" t="s">
        <v>340</v>
      </c>
      <c r="N767" s="112" t="s">
        <v>1400</v>
      </c>
      <c r="O767" s="112" t="s">
        <v>342</v>
      </c>
      <c r="P767" s="112" t="s">
        <v>380</v>
      </c>
      <c r="Q767" s="112" t="s">
        <v>1401</v>
      </c>
      <c r="R767" s="112">
        <v>237.3</v>
      </c>
      <c r="S767" s="112">
        <v>3</v>
      </c>
      <c r="T767" s="112">
        <v>0</v>
      </c>
      <c r="U767" s="112">
        <v>101.63999999999999</v>
      </c>
    </row>
    <row r="768" spans="1:21">
      <c r="A768" s="20" t="str">
        <f t="shared" si="22"/>
        <v>202105</v>
      </c>
      <c r="B768" s="20" t="str">
        <f t="shared" si="23"/>
        <v>202119</v>
      </c>
      <c r="C768" s="112" t="s">
        <v>409</v>
      </c>
      <c r="D768" s="113">
        <v>44318</v>
      </c>
      <c r="E768" s="113">
        <v>44324</v>
      </c>
      <c r="F768" s="112" t="s">
        <v>346</v>
      </c>
      <c r="G768" s="112" t="s">
        <v>994</v>
      </c>
      <c r="H768" s="112" t="s">
        <v>995</v>
      </c>
      <c r="I768" s="112" t="s">
        <v>336</v>
      </c>
      <c r="J768" s="112" t="s">
        <v>500</v>
      </c>
      <c r="K768" s="112" t="s">
        <v>501</v>
      </c>
      <c r="L768" s="112" t="s">
        <v>339</v>
      </c>
      <c r="M768" s="112" t="s">
        <v>392</v>
      </c>
      <c r="N768" s="112" t="s">
        <v>1369</v>
      </c>
      <c r="O768" s="112" t="s">
        <v>342</v>
      </c>
      <c r="P768" s="112" t="s">
        <v>380</v>
      </c>
      <c r="Q768" s="112" t="s">
        <v>1370</v>
      </c>
      <c r="R768" s="112">
        <v>83.44</v>
      </c>
      <c r="S768" s="112">
        <v>1</v>
      </c>
      <c r="T768" s="112">
        <v>0</v>
      </c>
      <c r="U768" s="112">
        <v>23.24</v>
      </c>
    </row>
    <row r="769" spans="1:21">
      <c r="A769" s="20" t="str">
        <f t="shared" si="22"/>
        <v>202105</v>
      </c>
      <c r="B769" s="20" t="str">
        <f t="shared" si="23"/>
        <v>202119</v>
      </c>
      <c r="C769" s="112" t="s">
        <v>409</v>
      </c>
      <c r="D769" s="113">
        <v>44318</v>
      </c>
      <c r="E769" s="113">
        <v>44324</v>
      </c>
      <c r="F769" s="112" t="s">
        <v>346</v>
      </c>
      <c r="G769" s="112" t="s">
        <v>994</v>
      </c>
      <c r="H769" s="112" t="s">
        <v>995</v>
      </c>
      <c r="I769" s="112" t="s">
        <v>336</v>
      </c>
      <c r="J769" s="112" t="s">
        <v>500</v>
      </c>
      <c r="K769" s="112" t="s">
        <v>501</v>
      </c>
      <c r="L769" s="112" t="s">
        <v>339</v>
      </c>
      <c r="M769" s="112" t="s">
        <v>392</v>
      </c>
      <c r="N769" s="112" t="s">
        <v>3711</v>
      </c>
      <c r="O769" s="112" t="s">
        <v>342</v>
      </c>
      <c r="P769" s="112" t="s">
        <v>407</v>
      </c>
      <c r="Q769" s="112" t="s">
        <v>3712</v>
      </c>
      <c r="R769" s="112">
        <v>164.64</v>
      </c>
      <c r="S769" s="112">
        <v>3</v>
      </c>
      <c r="T769" s="112">
        <v>0</v>
      </c>
      <c r="U769" s="112">
        <v>80.64</v>
      </c>
    </row>
    <row r="770" spans="1:21">
      <c r="A770" s="20" t="str">
        <f t="shared" si="22"/>
        <v>202105</v>
      </c>
      <c r="B770" s="20" t="str">
        <f t="shared" si="23"/>
        <v>202121</v>
      </c>
      <c r="C770" s="112" t="s">
        <v>3946</v>
      </c>
      <c r="D770" s="113">
        <v>44337</v>
      </c>
      <c r="E770" s="113">
        <v>44339</v>
      </c>
      <c r="F770" s="112" t="s">
        <v>333</v>
      </c>
      <c r="G770" s="112" t="s">
        <v>1402</v>
      </c>
      <c r="H770" s="112" t="s">
        <v>1403</v>
      </c>
      <c r="I770" s="112" t="s">
        <v>349</v>
      </c>
      <c r="J770" s="112" t="s">
        <v>1179</v>
      </c>
      <c r="K770" s="112" t="s">
        <v>607</v>
      </c>
      <c r="L770" s="112" t="s">
        <v>339</v>
      </c>
      <c r="M770" s="112" t="s">
        <v>368</v>
      </c>
      <c r="N770" s="112" t="s">
        <v>3961</v>
      </c>
      <c r="O770" s="112" t="s">
        <v>377</v>
      </c>
      <c r="P770" s="112" t="s">
        <v>425</v>
      </c>
      <c r="Q770" s="112" t="s">
        <v>3962</v>
      </c>
      <c r="R770" s="112">
        <v>10282.299999999999</v>
      </c>
      <c r="S770" s="112">
        <v>5</v>
      </c>
      <c r="T770" s="112">
        <v>0</v>
      </c>
      <c r="U770" s="112">
        <v>1027.5999999999999</v>
      </c>
    </row>
    <row r="771" spans="1:21">
      <c r="A771" s="20" t="str">
        <f t="shared" ref="A771:A834" si="24">YEAR(D771)&amp;TEXT(MONTH(D771),"00")</f>
        <v>202105</v>
      </c>
      <c r="B771" s="20" t="str">
        <f t="shared" ref="B771:B834" si="25">YEAR(D771)&amp;TEXT(WEEKNUM(D771),"00")</f>
        <v>202121</v>
      </c>
      <c r="C771" s="112" t="s">
        <v>3946</v>
      </c>
      <c r="D771" s="113">
        <v>44337</v>
      </c>
      <c r="E771" s="113">
        <v>44339</v>
      </c>
      <c r="F771" s="112" t="s">
        <v>333</v>
      </c>
      <c r="G771" s="112" t="s">
        <v>1402</v>
      </c>
      <c r="H771" s="112" t="s">
        <v>1403</v>
      </c>
      <c r="I771" s="112" t="s">
        <v>349</v>
      </c>
      <c r="J771" s="112" t="s">
        <v>1179</v>
      </c>
      <c r="K771" s="112" t="s">
        <v>607</v>
      </c>
      <c r="L771" s="112" t="s">
        <v>339</v>
      </c>
      <c r="M771" s="112" t="s">
        <v>368</v>
      </c>
      <c r="N771" s="112" t="s">
        <v>697</v>
      </c>
      <c r="O771" s="112" t="s">
        <v>342</v>
      </c>
      <c r="P771" s="112" t="s">
        <v>440</v>
      </c>
      <c r="Q771" s="112" t="s">
        <v>698</v>
      </c>
      <c r="R771" s="112">
        <v>221.20000000000002</v>
      </c>
      <c r="S771" s="112">
        <v>2</v>
      </c>
      <c r="T771" s="112">
        <v>0</v>
      </c>
      <c r="U771" s="112">
        <v>0</v>
      </c>
    </row>
    <row r="772" spans="1:21">
      <c r="A772" s="20" t="str">
        <f t="shared" si="24"/>
        <v>202106</v>
      </c>
      <c r="B772" s="20" t="str">
        <f t="shared" si="25"/>
        <v>202123</v>
      </c>
      <c r="C772" s="112" t="s">
        <v>4019</v>
      </c>
      <c r="D772" s="113">
        <v>44351</v>
      </c>
      <c r="E772" s="113">
        <v>44354</v>
      </c>
      <c r="F772" s="112" t="s">
        <v>402</v>
      </c>
      <c r="G772" s="112" t="s">
        <v>3210</v>
      </c>
      <c r="H772" s="112" t="s">
        <v>3211</v>
      </c>
      <c r="I772" s="112" t="s">
        <v>336</v>
      </c>
      <c r="J772" s="112" t="s">
        <v>452</v>
      </c>
      <c r="K772" s="112" t="s">
        <v>453</v>
      </c>
      <c r="L772" s="112" t="s">
        <v>339</v>
      </c>
      <c r="M772" s="112" t="s">
        <v>340</v>
      </c>
      <c r="N772" s="112" t="s">
        <v>1948</v>
      </c>
      <c r="O772" s="112" t="s">
        <v>372</v>
      </c>
      <c r="P772" s="112" t="s">
        <v>400</v>
      </c>
      <c r="Q772" s="112" t="s">
        <v>1949</v>
      </c>
      <c r="R772" s="112">
        <v>1064.6999999999998</v>
      </c>
      <c r="S772" s="112">
        <v>3</v>
      </c>
      <c r="T772" s="112">
        <v>0</v>
      </c>
      <c r="U772" s="112">
        <v>116.75999999999999</v>
      </c>
    </row>
    <row r="773" spans="1:21">
      <c r="A773" s="20" t="str">
        <f t="shared" si="24"/>
        <v>202106</v>
      </c>
      <c r="B773" s="20" t="str">
        <f t="shared" si="25"/>
        <v>202123</v>
      </c>
      <c r="C773" s="112" t="s">
        <v>4019</v>
      </c>
      <c r="D773" s="113">
        <v>44351</v>
      </c>
      <c r="E773" s="113">
        <v>44354</v>
      </c>
      <c r="F773" s="112" t="s">
        <v>402</v>
      </c>
      <c r="G773" s="112" t="s">
        <v>3210</v>
      </c>
      <c r="H773" s="112" t="s">
        <v>3211</v>
      </c>
      <c r="I773" s="112" t="s">
        <v>336</v>
      </c>
      <c r="J773" s="112" t="s">
        <v>452</v>
      </c>
      <c r="K773" s="112" t="s">
        <v>453</v>
      </c>
      <c r="L773" s="112" t="s">
        <v>339</v>
      </c>
      <c r="M773" s="112" t="s">
        <v>340</v>
      </c>
      <c r="N773" s="112" t="s">
        <v>626</v>
      </c>
      <c r="O773" s="112" t="s">
        <v>342</v>
      </c>
      <c r="P773" s="112" t="s">
        <v>357</v>
      </c>
      <c r="Q773" s="112" t="s">
        <v>627</v>
      </c>
      <c r="R773" s="112">
        <v>199.92000000000002</v>
      </c>
      <c r="S773" s="112">
        <v>7</v>
      </c>
      <c r="T773" s="112">
        <v>0</v>
      </c>
      <c r="U773" s="112">
        <v>89.18</v>
      </c>
    </row>
    <row r="774" spans="1:21">
      <c r="A774" s="20" t="str">
        <f t="shared" si="24"/>
        <v>202106</v>
      </c>
      <c r="B774" s="20" t="str">
        <f t="shared" si="25"/>
        <v>202123</v>
      </c>
      <c r="C774" s="112" t="s">
        <v>4019</v>
      </c>
      <c r="D774" s="113">
        <v>44351</v>
      </c>
      <c r="E774" s="113">
        <v>44354</v>
      </c>
      <c r="F774" s="112" t="s">
        <v>402</v>
      </c>
      <c r="G774" s="112" t="s">
        <v>3210</v>
      </c>
      <c r="H774" s="112" t="s">
        <v>3211</v>
      </c>
      <c r="I774" s="112" t="s">
        <v>336</v>
      </c>
      <c r="J774" s="112" t="s">
        <v>452</v>
      </c>
      <c r="K774" s="112" t="s">
        <v>453</v>
      </c>
      <c r="L774" s="112" t="s">
        <v>339</v>
      </c>
      <c r="M774" s="112" t="s">
        <v>340</v>
      </c>
      <c r="N774" s="112" t="s">
        <v>446</v>
      </c>
      <c r="O774" s="112" t="s">
        <v>377</v>
      </c>
      <c r="P774" s="112" t="s">
        <v>425</v>
      </c>
      <c r="Q774" s="112" t="s">
        <v>447</v>
      </c>
      <c r="R774" s="112">
        <v>4633.4399999999996</v>
      </c>
      <c r="S774" s="112">
        <v>8</v>
      </c>
      <c r="T774" s="112">
        <v>0</v>
      </c>
      <c r="U774" s="112">
        <v>880.32</v>
      </c>
    </row>
    <row r="775" spans="1:21">
      <c r="A775" s="20" t="str">
        <f t="shared" si="24"/>
        <v>202106</v>
      </c>
      <c r="B775" s="20" t="str">
        <f t="shared" si="25"/>
        <v>202123</v>
      </c>
      <c r="C775" s="112" t="s">
        <v>4019</v>
      </c>
      <c r="D775" s="113">
        <v>44351</v>
      </c>
      <c r="E775" s="113">
        <v>44354</v>
      </c>
      <c r="F775" s="112" t="s">
        <v>402</v>
      </c>
      <c r="G775" s="112" t="s">
        <v>3210</v>
      </c>
      <c r="H775" s="112" t="s">
        <v>3211</v>
      </c>
      <c r="I775" s="112" t="s">
        <v>336</v>
      </c>
      <c r="J775" s="112" t="s">
        <v>452</v>
      </c>
      <c r="K775" s="112" t="s">
        <v>453</v>
      </c>
      <c r="L775" s="112" t="s">
        <v>339</v>
      </c>
      <c r="M775" s="112" t="s">
        <v>340</v>
      </c>
      <c r="N775" s="112" t="s">
        <v>1582</v>
      </c>
      <c r="O775" s="112" t="s">
        <v>377</v>
      </c>
      <c r="P775" s="112" t="s">
        <v>425</v>
      </c>
      <c r="Q775" s="112" t="s">
        <v>1583</v>
      </c>
      <c r="R775" s="112">
        <v>1575.8400000000001</v>
      </c>
      <c r="S775" s="112">
        <v>2</v>
      </c>
      <c r="T775" s="112">
        <v>0</v>
      </c>
      <c r="U775" s="112">
        <v>724.64</v>
      </c>
    </row>
    <row r="776" spans="1:21">
      <c r="A776" s="20" t="str">
        <f t="shared" si="24"/>
        <v>202104</v>
      </c>
      <c r="B776" s="20" t="str">
        <f t="shared" si="25"/>
        <v>202115</v>
      </c>
      <c r="C776" s="112" t="s">
        <v>3752</v>
      </c>
      <c r="D776" s="113">
        <v>44295</v>
      </c>
      <c r="E776" s="113">
        <v>44300</v>
      </c>
      <c r="F776" s="112" t="s">
        <v>346</v>
      </c>
      <c r="G776" s="112" t="s">
        <v>3281</v>
      </c>
      <c r="H776" s="112" t="s">
        <v>3282</v>
      </c>
      <c r="I776" s="112" t="s">
        <v>349</v>
      </c>
      <c r="J776" s="112" t="s">
        <v>1186</v>
      </c>
      <c r="K776" s="112" t="s">
        <v>367</v>
      </c>
      <c r="L776" s="112" t="s">
        <v>339</v>
      </c>
      <c r="M776" s="112" t="s">
        <v>368</v>
      </c>
      <c r="N776" s="112" t="s">
        <v>3604</v>
      </c>
      <c r="O776" s="112" t="s">
        <v>342</v>
      </c>
      <c r="P776" s="112" t="s">
        <v>357</v>
      </c>
      <c r="Q776" s="112" t="s">
        <v>3605</v>
      </c>
      <c r="R776" s="112">
        <v>130.48000000000002</v>
      </c>
      <c r="S776" s="112">
        <v>4</v>
      </c>
      <c r="T776" s="112">
        <v>0</v>
      </c>
      <c r="U776" s="112">
        <v>1.1200000000000001</v>
      </c>
    </row>
    <row r="777" spans="1:21">
      <c r="A777" s="20" t="str">
        <f t="shared" si="24"/>
        <v>202104</v>
      </c>
      <c r="B777" s="20" t="str">
        <f t="shared" si="25"/>
        <v>202115</v>
      </c>
      <c r="C777" s="112" t="s">
        <v>3752</v>
      </c>
      <c r="D777" s="113">
        <v>44295</v>
      </c>
      <c r="E777" s="113">
        <v>44300</v>
      </c>
      <c r="F777" s="112" t="s">
        <v>346</v>
      </c>
      <c r="G777" s="112" t="s">
        <v>3281</v>
      </c>
      <c r="H777" s="112" t="s">
        <v>3282</v>
      </c>
      <c r="I777" s="112" t="s">
        <v>349</v>
      </c>
      <c r="J777" s="112" t="s">
        <v>1186</v>
      </c>
      <c r="K777" s="112" t="s">
        <v>367</v>
      </c>
      <c r="L777" s="112" t="s">
        <v>339</v>
      </c>
      <c r="M777" s="112" t="s">
        <v>368</v>
      </c>
      <c r="N777" s="112" t="s">
        <v>3417</v>
      </c>
      <c r="O777" s="112" t="s">
        <v>342</v>
      </c>
      <c r="P777" s="112" t="s">
        <v>440</v>
      </c>
      <c r="Q777" s="112" t="s">
        <v>3418</v>
      </c>
      <c r="R777" s="112">
        <v>322.56</v>
      </c>
      <c r="S777" s="112">
        <v>3</v>
      </c>
      <c r="T777" s="112">
        <v>0</v>
      </c>
      <c r="U777" s="112">
        <v>119.28</v>
      </c>
    </row>
    <row r="778" spans="1:21">
      <c r="A778" s="20" t="str">
        <f t="shared" si="24"/>
        <v>202104</v>
      </c>
      <c r="B778" s="20" t="str">
        <f t="shared" si="25"/>
        <v>202115</v>
      </c>
      <c r="C778" s="112" t="s">
        <v>3752</v>
      </c>
      <c r="D778" s="113">
        <v>44295</v>
      </c>
      <c r="E778" s="113">
        <v>44300</v>
      </c>
      <c r="F778" s="112" t="s">
        <v>346</v>
      </c>
      <c r="G778" s="112" t="s">
        <v>3281</v>
      </c>
      <c r="H778" s="112" t="s">
        <v>3282</v>
      </c>
      <c r="I778" s="112" t="s">
        <v>349</v>
      </c>
      <c r="J778" s="112" t="s">
        <v>1186</v>
      </c>
      <c r="K778" s="112" t="s">
        <v>367</v>
      </c>
      <c r="L778" s="112" t="s">
        <v>339</v>
      </c>
      <c r="M778" s="112" t="s">
        <v>368</v>
      </c>
      <c r="N778" s="112" t="s">
        <v>2895</v>
      </c>
      <c r="O778" s="112" t="s">
        <v>342</v>
      </c>
      <c r="P778" s="112" t="s">
        <v>440</v>
      </c>
      <c r="Q778" s="112" t="s">
        <v>2896</v>
      </c>
      <c r="R778" s="112">
        <v>787.5</v>
      </c>
      <c r="S778" s="112">
        <v>9</v>
      </c>
      <c r="T778" s="112">
        <v>0</v>
      </c>
      <c r="U778" s="112">
        <v>109.62</v>
      </c>
    </row>
    <row r="779" spans="1:21">
      <c r="A779" s="20" t="str">
        <f t="shared" si="24"/>
        <v>202104</v>
      </c>
      <c r="B779" s="20" t="str">
        <f t="shared" si="25"/>
        <v>202115</v>
      </c>
      <c r="C779" s="112" t="s">
        <v>3752</v>
      </c>
      <c r="D779" s="113">
        <v>44295</v>
      </c>
      <c r="E779" s="113">
        <v>44300</v>
      </c>
      <c r="F779" s="112" t="s">
        <v>346</v>
      </c>
      <c r="G779" s="112" t="s">
        <v>3281</v>
      </c>
      <c r="H779" s="112" t="s">
        <v>3282</v>
      </c>
      <c r="I779" s="112" t="s">
        <v>349</v>
      </c>
      <c r="J779" s="112" t="s">
        <v>1186</v>
      </c>
      <c r="K779" s="112" t="s">
        <v>367</v>
      </c>
      <c r="L779" s="112" t="s">
        <v>339</v>
      </c>
      <c r="M779" s="112" t="s">
        <v>368</v>
      </c>
      <c r="N779" s="112" t="s">
        <v>3115</v>
      </c>
      <c r="O779" s="112" t="s">
        <v>372</v>
      </c>
      <c r="P779" s="112" t="s">
        <v>394</v>
      </c>
      <c r="Q779" s="112" t="s">
        <v>3116</v>
      </c>
      <c r="R779" s="112">
        <v>3571.68</v>
      </c>
      <c r="S779" s="112">
        <v>4</v>
      </c>
      <c r="T779" s="112">
        <v>0</v>
      </c>
      <c r="U779" s="112">
        <v>142.79999999999998</v>
      </c>
    </row>
    <row r="780" spans="1:21">
      <c r="A780" s="20" t="str">
        <f t="shared" si="24"/>
        <v>202102</v>
      </c>
      <c r="B780" s="20" t="str">
        <f t="shared" si="25"/>
        <v>202109</v>
      </c>
      <c r="C780" s="112" t="s">
        <v>387</v>
      </c>
      <c r="D780" s="113">
        <v>44249</v>
      </c>
      <c r="E780" s="113">
        <v>44254</v>
      </c>
      <c r="F780" s="112" t="s">
        <v>346</v>
      </c>
      <c r="G780" s="112" t="s">
        <v>2294</v>
      </c>
      <c r="H780" s="112" t="s">
        <v>2295</v>
      </c>
      <c r="I780" s="112" t="s">
        <v>349</v>
      </c>
      <c r="J780" s="112" t="s">
        <v>1993</v>
      </c>
      <c r="K780" s="112" t="s">
        <v>521</v>
      </c>
      <c r="L780" s="112" t="s">
        <v>339</v>
      </c>
      <c r="M780" s="112" t="s">
        <v>368</v>
      </c>
      <c r="N780" s="112" t="s">
        <v>3550</v>
      </c>
      <c r="O780" s="112" t="s">
        <v>377</v>
      </c>
      <c r="P780" s="112" t="s">
        <v>431</v>
      </c>
      <c r="Q780" s="112" t="s">
        <v>3551</v>
      </c>
      <c r="R780" s="112">
        <v>682.92000000000007</v>
      </c>
      <c r="S780" s="112">
        <v>3</v>
      </c>
      <c r="T780" s="112">
        <v>0</v>
      </c>
      <c r="U780" s="112">
        <v>27.299999999999997</v>
      </c>
    </row>
    <row r="781" spans="1:21">
      <c r="A781" s="20" t="str">
        <f t="shared" si="24"/>
        <v>202102</v>
      </c>
      <c r="B781" s="20" t="str">
        <f t="shared" si="25"/>
        <v>202109</v>
      </c>
      <c r="C781" s="112" t="s">
        <v>387</v>
      </c>
      <c r="D781" s="113">
        <v>44249</v>
      </c>
      <c r="E781" s="113">
        <v>44254</v>
      </c>
      <c r="F781" s="112" t="s">
        <v>346</v>
      </c>
      <c r="G781" s="112" t="s">
        <v>2294</v>
      </c>
      <c r="H781" s="112" t="s">
        <v>2295</v>
      </c>
      <c r="I781" s="112" t="s">
        <v>349</v>
      </c>
      <c r="J781" s="112" t="s">
        <v>1993</v>
      </c>
      <c r="K781" s="112" t="s">
        <v>521</v>
      </c>
      <c r="L781" s="112" t="s">
        <v>339</v>
      </c>
      <c r="M781" s="112" t="s">
        <v>368</v>
      </c>
      <c r="N781" s="112" t="s">
        <v>2570</v>
      </c>
      <c r="O781" s="112" t="s">
        <v>377</v>
      </c>
      <c r="P781" s="112" t="s">
        <v>431</v>
      </c>
      <c r="Q781" s="112" t="s">
        <v>2571</v>
      </c>
      <c r="R781" s="112">
        <v>724.5</v>
      </c>
      <c r="S781" s="112">
        <v>3</v>
      </c>
      <c r="T781" s="112">
        <v>0</v>
      </c>
      <c r="U781" s="112">
        <v>50.400000000000006</v>
      </c>
    </row>
    <row r="782" spans="1:21">
      <c r="A782" s="20" t="str">
        <f t="shared" si="24"/>
        <v>202101</v>
      </c>
      <c r="B782" s="20" t="str">
        <f t="shared" si="25"/>
        <v>202105</v>
      </c>
      <c r="C782" s="112" t="s">
        <v>4021</v>
      </c>
      <c r="D782" s="113">
        <v>44221</v>
      </c>
      <c r="E782" s="113">
        <v>44226</v>
      </c>
      <c r="F782" s="112" t="s">
        <v>346</v>
      </c>
      <c r="G782" s="112" t="s">
        <v>2793</v>
      </c>
      <c r="H782" s="112" t="s">
        <v>2794</v>
      </c>
      <c r="I782" s="112" t="s">
        <v>349</v>
      </c>
      <c r="J782" s="112" t="s">
        <v>2304</v>
      </c>
      <c r="K782" s="112" t="s">
        <v>460</v>
      </c>
      <c r="L782" s="112" t="s">
        <v>339</v>
      </c>
      <c r="M782" s="112" t="s">
        <v>340</v>
      </c>
      <c r="N782" s="112" t="s">
        <v>4022</v>
      </c>
      <c r="O782" s="112" t="s">
        <v>342</v>
      </c>
      <c r="P782" s="112" t="s">
        <v>369</v>
      </c>
      <c r="Q782" s="112" t="s">
        <v>4023</v>
      </c>
      <c r="R782" s="112">
        <v>4910.08</v>
      </c>
      <c r="S782" s="112">
        <v>2</v>
      </c>
      <c r="T782" s="112">
        <v>0</v>
      </c>
      <c r="U782" s="112">
        <v>1374.8</v>
      </c>
    </row>
    <row r="783" spans="1:21">
      <c r="A783" s="20" t="str">
        <f t="shared" si="24"/>
        <v>202106</v>
      </c>
      <c r="B783" s="20" t="str">
        <f t="shared" si="25"/>
        <v>202126</v>
      </c>
      <c r="C783" s="112" t="s">
        <v>4024</v>
      </c>
      <c r="D783" s="113">
        <v>44371</v>
      </c>
      <c r="E783" s="113">
        <v>44376</v>
      </c>
      <c r="F783" s="112" t="s">
        <v>346</v>
      </c>
      <c r="G783" s="112" t="s">
        <v>2715</v>
      </c>
      <c r="H783" s="112" t="s">
        <v>1592</v>
      </c>
      <c r="I783" s="112" t="s">
        <v>384</v>
      </c>
      <c r="J783" s="112" t="s">
        <v>4025</v>
      </c>
      <c r="K783" s="112" t="s">
        <v>397</v>
      </c>
      <c r="L783" s="112" t="s">
        <v>339</v>
      </c>
      <c r="M783" s="112" t="s">
        <v>340</v>
      </c>
      <c r="N783" s="112" t="s">
        <v>1861</v>
      </c>
      <c r="O783" s="112" t="s">
        <v>342</v>
      </c>
      <c r="P783" s="112" t="s">
        <v>407</v>
      </c>
      <c r="Q783" s="112" t="s">
        <v>1862</v>
      </c>
      <c r="R783" s="112">
        <v>81.759999999999991</v>
      </c>
      <c r="S783" s="112">
        <v>2</v>
      </c>
      <c r="T783" s="112">
        <v>0</v>
      </c>
      <c r="U783" s="112">
        <v>24.36</v>
      </c>
    </row>
    <row r="784" spans="1:21">
      <c r="A784" s="20" t="str">
        <f t="shared" si="24"/>
        <v>202103</v>
      </c>
      <c r="B784" s="20" t="str">
        <f t="shared" si="25"/>
        <v>202111</v>
      </c>
      <c r="C784" s="112" t="s">
        <v>4026</v>
      </c>
      <c r="D784" s="113">
        <v>44264</v>
      </c>
      <c r="E784" s="113">
        <v>44269</v>
      </c>
      <c r="F784" s="112" t="s">
        <v>346</v>
      </c>
      <c r="G784" s="112" t="s">
        <v>1377</v>
      </c>
      <c r="H784" s="112" t="s">
        <v>1348</v>
      </c>
      <c r="I784" s="112" t="s">
        <v>349</v>
      </c>
      <c r="J784" s="112" t="s">
        <v>1244</v>
      </c>
      <c r="K784" s="112" t="s">
        <v>607</v>
      </c>
      <c r="L784" s="112" t="s">
        <v>339</v>
      </c>
      <c r="M784" s="112" t="s">
        <v>368</v>
      </c>
      <c r="N784" s="112" t="s">
        <v>2116</v>
      </c>
      <c r="O784" s="112" t="s">
        <v>372</v>
      </c>
      <c r="P784" s="112" t="s">
        <v>398</v>
      </c>
      <c r="Q784" s="112" t="s">
        <v>2117</v>
      </c>
      <c r="R784" s="112">
        <v>1824.48</v>
      </c>
      <c r="S784" s="112">
        <v>9</v>
      </c>
      <c r="T784" s="112">
        <v>0</v>
      </c>
      <c r="U784" s="112">
        <v>327.59999999999997</v>
      </c>
    </row>
    <row r="785" spans="1:21">
      <c r="A785" s="20" t="str">
        <f t="shared" si="24"/>
        <v>202103</v>
      </c>
      <c r="B785" s="20" t="str">
        <f t="shared" si="25"/>
        <v>202111</v>
      </c>
      <c r="C785" s="112" t="s">
        <v>4026</v>
      </c>
      <c r="D785" s="113">
        <v>44264</v>
      </c>
      <c r="E785" s="113">
        <v>44269</v>
      </c>
      <c r="F785" s="112" t="s">
        <v>346</v>
      </c>
      <c r="G785" s="112" t="s">
        <v>1377</v>
      </c>
      <c r="H785" s="112" t="s">
        <v>1348</v>
      </c>
      <c r="I785" s="112" t="s">
        <v>349</v>
      </c>
      <c r="J785" s="112" t="s">
        <v>1244</v>
      </c>
      <c r="K785" s="112" t="s">
        <v>607</v>
      </c>
      <c r="L785" s="112" t="s">
        <v>339</v>
      </c>
      <c r="M785" s="112" t="s">
        <v>368</v>
      </c>
      <c r="N785" s="112" t="s">
        <v>658</v>
      </c>
      <c r="O785" s="112" t="s">
        <v>342</v>
      </c>
      <c r="P785" s="112" t="s">
        <v>357</v>
      </c>
      <c r="Q785" s="112" t="s">
        <v>659</v>
      </c>
      <c r="R785" s="112">
        <v>689.22000000000025</v>
      </c>
      <c r="S785" s="112">
        <v>3</v>
      </c>
      <c r="T785" s="112">
        <v>0</v>
      </c>
      <c r="U785" s="112">
        <v>89.460000000000008</v>
      </c>
    </row>
    <row r="786" spans="1:21">
      <c r="A786" s="20" t="str">
        <f t="shared" si="24"/>
        <v>202103</v>
      </c>
      <c r="B786" s="20" t="str">
        <f t="shared" si="25"/>
        <v>202111</v>
      </c>
      <c r="C786" s="112" t="s">
        <v>4026</v>
      </c>
      <c r="D786" s="113">
        <v>44264</v>
      </c>
      <c r="E786" s="113">
        <v>44269</v>
      </c>
      <c r="F786" s="112" t="s">
        <v>346</v>
      </c>
      <c r="G786" s="112" t="s">
        <v>1377</v>
      </c>
      <c r="H786" s="112" t="s">
        <v>1348</v>
      </c>
      <c r="I786" s="112" t="s">
        <v>349</v>
      </c>
      <c r="J786" s="112" t="s">
        <v>1244</v>
      </c>
      <c r="K786" s="112" t="s">
        <v>607</v>
      </c>
      <c r="L786" s="112" t="s">
        <v>339</v>
      </c>
      <c r="M786" s="112" t="s">
        <v>368</v>
      </c>
      <c r="N786" s="112" t="s">
        <v>2613</v>
      </c>
      <c r="O786" s="112" t="s">
        <v>342</v>
      </c>
      <c r="P786" s="112" t="s">
        <v>407</v>
      </c>
      <c r="Q786" s="112" t="s">
        <v>2614</v>
      </c>
      <c r="R786" s="112">
        <v>227.5</v>
      </c>
      <c r="S786" s="112">
        <v>5</v>
      </c>
      <c r="T786" s="112">
        <v>0</v>
      </c>
      <c r="U786" s="112">
        <v>18.2</v>
      </c>
    </row>
    <row r="787" spans="1:21">
      <c r="A787" s="20" t="str">
        <f t="shared" si="24"/>
        <v>202103</v>
      </c>
      <c r="B787" s="20" t="str">
        <f t="shared" si="25"/>
        <v>202111</v>
      </c>
      <c r="C787" s="112" t="s">
        <v>4026</v>
      </c>
      <c r="D787" s="113">
        <v>44264</v>
      </c>
      <c r="E787" s="113">
        <v>44269</v>
      </c>
      <c r="F787" s="112" t="s">
        <v>346</v>
      </c>
      <c r="G787" s="112" t="s">
        <v>1377</v>
      </c>
      <c r="H787" s="112" t="s">
        <v>1348</v>
      </c>
      <c r="I787" s="112" t="s">
        <v>349</v>
      </c>
      <c r="J787" s="112" t="s">
        <v>1244</v>
      </c>
      <c r="K787" s="112" t="s">
        <v>607</v>
      </c>
      <c r="L787" s="112" t="s">
        <v>339</v>
      </c>
      <c r="M787" s="112" t="s">
        <v>368</v>
      </c>
      <c r="N787" s="112" t="s">
        <v>3346</v>
      </c>
      <c r="O787" s="112" t="s">
        <v>377</v>
      </c>
      <c r="P787" s="112" t="s">
        <v>425</v>
      </c>
      <c r="Q787" s="112" t="s">
        <v>3347</v>
      </c>
      <c r="R787" s="112">
        <v>2382.66</v>
      </c>
      <c r="S787" s="112">
        <v>3</v>
      </c>
      <c r="T787" s="112">
        <v>0</v>
      </c>
      <c r="U787" s="112">
        <v>214.2</v>
      </c>
    </row>
    <row r="788" spans="1:21">
      <c r="A788" s="20" t="str">
        <f t="shared" si="24"/>
        <v>202103</v>
      </c>
      <c r="B788" s="20" t="str">
        <f t="shared" si="25"/>
        <v>202111</v>
      </c>
      <c r="C788" s="112" t="s">
        <v>4026</v>
      </c>
      <c r="D788" s="113">
        <v>44264</v>
      </c>
      <c r="E788" s="113">
        <v>44269</v>
      </c>
      <c r="F788" s="112" t="s">
        <v>346</v>
      </c>
      <c r="G788" s="112" t="s">
        <v>1377</v>
      </c>
      <c r="H788" s="112" t="s">
        <v>1348</v>
      </c>
      <c r="I788" s="112" t="s">
        <v>349</v>
      </c>
      <c r="J788" s="112" t="s">
        <v>1244</v>
      </c>
      <c r="K788" s="112" t="s">
        <v>607</v>
      </c>
      <c r="L788" s="112" t="s">
        <v>339</v>
      </c>
      <c r="M788" s="112" t="s">
        <v>368</v>
      </c>
      <c r="N788" s="112" t="s">
        <v>2876</v>
      </c>
      <c r="O788" s="112" t="s">
        <v>342</v>
      </c>
      <c r="P788" s="112" t="s">
        <v>343</v>
      </c>
      <c r="Q788" s="112" t="s">
        <v>2877</v>
      </c>
      <c r="R788" s="112">
        <v>1052.52</v>
      </c>
      <c r="S788" s="112">
        <v>7</v>
      </c>
      <c r="T788" s="112">
        <v>0</v>
      </c>
      <c r="U788" s="112">
        <v>409.64</v>
      </c>
    </row>
    <row r="789" spans="1:21">
      <c r="A789" s="20" t="str">
        <f t="shared" si="24"/>
        <v>202106</v>
      </c>
      <c r="B789" s="20" t="str">
        <f t="shared" si="25"/>
        <v>202124</v>
      </c>
      <c r="C789" s="112" t="s">
        <v>3383</v>
      </c>
      <c r="D789" s="113">
        <v>44359</v>
      </c>
      <c r="E789" s="113">
        <v>44363</v>
      </c>
      <c r="F789" s="112" t="s">
        <v>333</v>
      </c>
      <c r="G789" s="112" t="s">
        <v>2318</v>
      </c>
      <c r="H789" s="112" t="s">
        <v>2319</v>
      </c>
      <c r="I789" s="112" t="s">
        <v>349</v>
      </c>
      <c r="J789" s="112" t="s">
        <v>2528</v>
      </c>
      <c r="K789" s="112" t="s">
        <v>438</v>
      </c>
      <c r="L789" s="112" t="s">
        <v>339</v>
      </c>
      <c r="M789" s="112" t="s">
        <v>439</v>
      </c>
      <c r="N789" s="112" t="s">
        <v>1672</v>
      </c>
      <c r="O789" s="112" t="s">
        <v>372</v>
      </c>
      <c r="P789" s="112" t="s">
        <v>400</v>
      </c>
      <c r="Q789" s="112" t="s">
        <v>1673</v>
      </c>
      <c r="R789" s="112">
        <v>638.12000000000012</v>
      </c>
      <c r="S789" s="112">
        <v>1</v>
      </c>
      <c r="T789" s="112">
        <v>0</v>
      </c>
      <c r="U789" s="112">
        <v>146.72</v>
      </c>
    </row>
    <row r="790" spans="1:21">
      <c r="A790" s="20" t="str">
        <f t="shared" si="24"/>
        <v>202106</v>
      </c>
      <c r="B790" s="20" t="str">
        <f t="shared" si="25"/>
        <v>202124</v>
      </c>
      <c r="C790" s="112" t="s">
        <v>3383</v>
      </c>
      <c r="D790" s="113">
        <v>44359</v>
      </c>
      <c r="E790" s="113">
        <v>44363</v>
      </c>
      <c r="F790" s="112" t="s">
        <v>333</v>
      </c>
      <c r="G790" s="112" t="s">
        <v>2318</v>
      </c>
      <c r="H790" s="112" t="s">
        <v>2319</v>
      </c>
      <c r="I790" s="112" t="s">
        <v>349</v>
      </c>
      <c r="J790" s="112" t="s">
        <v>2528</v>
      </c>
      <c r="K790" s="112" t="s">
        <v>438</v>
      </c>
      <c r="L790" s="112" t="s">
        <v>339</v>
      </c>
      <c r="M790" s="112" t="s">
        <v>439</v>
      </c>
      <c r="N790" s="112" t="s">
        <v>1073</v>
      </c>
      <c r="O790" s="112" t="s">
        <v>377</v>
      </c>
      <c r="P790" s="112" t="s">
        <v>425</v>
      </c>
      <c r="Q790" s="112" t="s">
        <v>1074</v>
      </c>
      <c r="R790" s="112">
        <v>1370.32</v>
      </c>
      <c r="S790" s="112">
        <v>2</v>
      </c>
      <c r="T790" s="112">
        <v>0</v>
      </c>
      <c r="U790" s="112">
        <v>465.64</v>
      </c>
    </row>
    <row r="791" spans="1:21">
      <c r="A791" s="20" t="str">
        <f t="shared" si="24"/>
        <v>202106</v>
      </c>
      <c r="B791" s="20" t="str">
        <f t="shared" si="25"/>
        <v>202124</v>
      </c>
      <c r="C791" s="112" t="s">
        <v>3383</v>
      </c>
      <c r="D791" s="113">
        <v>44359</v>
      </c>
      <c r="E791" s="113">
        <v>44363</v>
      </c>
      <c r="F791" s="112" t="s">
        <v>333</v>
      </c>
      <c r="G791" s="112" t="s">
        <v>2318</v>
      </c>
      <c r="H791" s="112" t="s">
        <v>2319</v>
      </c>
      <c r="I791" s="112" t="s">
        <v>349</v>
      </c>
      <c r="J791" s="112" t="s">
        <v>2528</v>
      </c>
      <c r="K791" s="112" t="s">
        <v>438</v>
      </c>
      <c r="L791" s="112" t="s">
        <v>339</v>
      </c>
      <c r="M791" s="112" t="s">
        <v>439</v>
      </c>
      <c r="N791" s="112" t="s">
        <v>1490</v>
      </c>
      <c r="O791" s="112" t="s">
        <v>372</v>
      </c>
      <c r="P791" s="112" t="s">
        <v>398</v>
      </c>
      <c r="Q791" s="112" t="s">
        <v>1491</v>
      </c>
      <c r="R791" s="112">
        <v>956.4799999999999</v>
      </c>
      <c r="S791" s="112">
        <v>2</v>
      </c>
      <c r="T791" s="112">
        <v>0</v>
      </c>
      <c r="U791" s="112">
        <v>296.24</v>
      </c>
    </row>
    <row r="792" spans="1:21">
      <c r="A792" s="20" t="str">
        <f t="shared" si="24"/>
        <v>202106</v>
      </c>
      <c r="B792" s="20" t="str">
        <f t="shared" si="25"/>
        <v>202124</v>
      </c>
      <c r="C792" s="112" t="s">
        <v>3383</v>
      </c>
      <c r="D792" s="113">
        <v>44359</v>
      </c>
      <c r="E792" s="113">
        <v>44363</v>
      </c>
      <c r="F792" s="112" t="s">
        <v>333</v>
      </c>
      <c r="G792" s="112" t="s">
        <v>2318</v>
      </c>
      <c r="H792" s="112" t="s">
        <v>2319</v>
      </c>
      <c r="I792" s="112" t="s">
        <v>349</v>
      </c>
      <c r="J792" s="112" t="s">
        <v>2528</v>
      </c>
      <c r="K792" s="112" t="s">
        <v>438</v>
      </c>
      <c r="L792" s="112" t="s">
        <v>339</v>
      </c>
      <c r="M792" s="112" t="s">
        <v>439</v>
      </c>
      <c r="N792" s="112" t="s">
        <v>2825</v>
      </c>
      <c r="O792" s="112" t="s">
        <v>342</v>
      </c>
      <c r="P792" s="112" t="s">
        <v>440</v>
      </c>
      <c r="Q792" s="112" t="s">
        <v>2826</v>
      </c>
      <c r="R792" s="112">
        <v>356.57999999999993</v>
      </c>
      <c r="S792" s="112">
        <v>3</v>
      </c>
      <c r="T792" s="112">
        <v>0</v>
      </c>
      <c r="U792" s="112">
        <v>24.78</v>
      </c>
    </row>
    <row r="793" spans="1:21">
      <c r="A793" s="20" t="str">
        <f t="shared" si="24"/>
        <v>202106</v>
      </c>
      <c r="B793" s="20" t="str">
        <f t="shared" si="25"/>
        <v>202124</v>
      </c>
      <c r="C793" s="112" t="s">
        <v>3383</v>
      </c>
      <c r="D793" s="113">
        <v>44359</v>
      </c>
      <c r="E793" s="113">
        <v>44363</v>
      </c>
      <c r="F793" s="112" t="s">
        <v>333</v>
      </c>
      <c r="G793" s="112" t="s">
        <v>2318</v>
      </c>
      <c r="H793" s="112" t="s">
        <v>2319</v>
      </c>
      <c r="I793" s="112" t="s">
        <v>349</v>
      </c>
      <c r="J793" s="112" t="s">
        <v>2528</v>
      </c>
      <c r="K793" s="112" t="s">
        <v>438</v>
      </c>
      <c r="L793" s="112" t="s">
        <v>339</v>
      </c>
      <c r="M793" s="112" t="s">
        <v>439</v>
      </c>
      <c r="N793" s="112" t="s">
        <v>2182</v>
      </c>
      <c r="O793" s="112" t="s">
        <v>342</v>
      </c>
      <c r="P793" s="112" t="s">
        <v>380</v>
      </c>
      <c r="Q793" s="112" t="s">
        <v>2183</v>
      </c>
      <c r="R793" s="112">
        <v>428.40000000000003</v>
      </c>
      <c r="S793" s="112">
        <v>5</v>
      </c>
      <c r="T793" s="112">
        <v>0</v>
      </c>
      <c r="U793" s="112">
        <v>51.099999999999994</v>
      </c>
    </row>
    <row r="794" spans="1:21">
      <c r="A794" s="20" t="str">
        <f t="shared" si="24"/>
        <v>202106</v>
      </c>
      <c r="B794" s="20" t="str">
        <f t="shared" si="25"/>
        <v>202126</v>
      </c>
      <c r="C794" s="112" t="s">
        <v>409</v>
      </c>
      <c r="D794" s="113">
        <v>44370</v>
      </c>
      <c r="E794" s="113">
        <v>44377</v>
      </c>
      <c r="F794" s="112" t="s">
        <v>346</v>
      </c>
      <c r="G794" s="112" t="s">
        <v>3236</v>
      </c>
      <c r="H794" s="112" t="s">
        <v>3237</v>
      </c>
      <c r="I794" s="112" t="s">
        <v>384</v>
      </c>
      <c r="J794" s="112" t="s">
        <v>541</v>
      </c>
      <c r="K794" s="112" t="s">
        <v>541</v>
      </c>
      <c r="L794" s="112" t="s">
        <v>339</v>
      </c>
      <c r="M794" s="112" t="s">
        <v>439</v>
      </c>
      <c r="N794" s="112" t="s">
        <v>1020</v>
      </c>
      <c r="O794" s="112" t="s">
        <v>342</v>
      </c>
      <c r="P794" s="112" t="s">
        <v>440</v>
      </c>
      <c r="Q794" s="112" t="s">
        <v>1021</v>
      </c>
      <c r="R794" s="112">
        <v>408.79999999999995</v>
      </c>
      <c r="S794" s="112">
        <v>5</v>
      </c>
      <c r="T794" s="112">
        <v>0</v>
      </c>
      <c r="U794" s="112">
        <v>147</v>
      </c>
    </row>
    <row r="795" spans="1:21">
      <c r="A795" s="20" t="str">
        <f t="shared" si="24"/>
        <v>202106</v>
      </c>
      <c r="B795" s="20" t="str">
        <f t="shared" si="25"/>
        <v>202126</v>
      </c>
      <c r="C795" s="112" t="s">
        <v>409</v>
      </c>
      <c r="D795" s="113">
        <v>44370</v>
      </c>
      <c r="E795" s="113">
        <v>44377</v>
      </c>
      <c r="F795" s="112" t="s">
        <v>346</v>
      </c>
      <c r="G795" s="112" t="s">
        <v>3236</v>
      </c>
      <c r="H795" s="112" t="s">
        <v>3237</v>
      </c>
      <c r="I795" s="112" t="s">
        <v>384</v>
      </c>
      <c r="J795" s="112" t="s">
        <v>541</v>
      </c>
      <c r="K795" s="112" t="s">
        <v>541</v>
      </c>
      <c r="L795" s="112" t="s">
        <v>339</v>
      </c>
      <c r="M795" s="112" t="s">
        <v>439</v>
      </c>
      <c r="N795" s="112" t="s">
        <v>2375</v>
      </c>
      <c r="O795" s="112" t="s">
        <v>342</v>
      </c>
      <c r="P795" s="112" t="s">
        <v>407</v>
      </c>
      <c r="Q795" s="112" t="s">
        <v>2376</v>
      </c>
      <c r="R795" s="112">
        <v>123.19999999999999</v>
      </c>
      <c r="S795" s="112">
        <v>2</v>
      </c>
      <c r="T795" s="112">
        <v>0</v>
      </c>
      <c r="U795" s="112">
        <v>45.36</v>
      </c>
    </row>
    <row r="796" spans="1:21">
      <c r="A796" s="20" t="str">
        <f t="shared" si="24"/>
        <v>202106</v>
      </c>
      <c r="B796" s="20" t="str">
        <f t="shared" si="25"/>
        <v>202126</v>
      </c>
      <c r="C796" s="112" t="s">
        <v>409</v>
      </c>
      <c r="D796" s="113">
        <v>44370</v>
      </c>
      <c r="E796" s="113">
        <v>44377</v>
      </c>
      <c r="F796" s="112" t="s">
        <v>346</v>
      </c>
      <c r="G796" s="112" t="s">
        <v>3236</v>
      </c>
      <c r="H796" s="112" t="s">
        <v>3237</v>
      </c>
      <c r="I796" s="112" t="s">
        <v>384</v>
      </c>
      <c r="J796" s="112" t="s">
        <v>541</v>
      </c>
      <c r="K796" s="112" t="s">
        <v>541</v>
      </c>
      <c r="L796" s="112" t="s">
        <v>339</v>
      </c>
      <c r="M796" s="112" t="s">
        <v>439</v>
      </c>
      <c r="N796" s="112" t="s">
        <v>2503</v>
      </c>
      <c r="O796" s="112" t="s">
        <v>342</v>
      </c>
      <c r="P796" s="112" t="s">
        <v>440</v>
      </c>
      <c r="Q796" s="112" t="s">
        <v>2504</v>
      </c>
      <c r="R796" s="112">
        <v>672</v>
      </c>
      <c r="S796" s="112">
        <v>3</v>
      </c>
      <c r="T796" s="112">
        <v>0</v>
      </c>
      <c r="U796" s="112">
        <v>33.6</v>
      </c>
    </row>
    <row r="797" spans="1:21">
      <c r="A797" s="20" t="str">
        <f t="shared" si="24"/>
        <v>202106</v>
      </c>
      <c r="B797" s="20" t="str">
        <f t="shared" si="25"/>
        <v>202126</v>
      </c>
      <c r="C797" s="112" t="s">
        <v>409</v>
      </c>
      <c r="D797" s="113">
        <v>44370</v>
      </c>
      <c r="E797" s="113">
        <v>44377</v>
      </c>
      <c r="F797" s="112" t="s">
        <v>346</v>
      </c>
      <c r="G797" s="112" t="s">
        <v>3236</v>
      </c>
      <c r="H797" s="112" t="s">
        <v>3237</v>
      </c>
      <c r="I797" s="112" t="s">
        <v>384</v>
      </c>
      <c r="J797" s="112" t="s">
        <v>541</v>
      </c>
      <c r="K797" s="112" t="s">
        <v>541</v>
      </c>
      <c r="L797" s="112" t="s">
        <v>339</v>
      </c>
      <c r="M797" s="112" t="s">
        <v>439</v>
      </c>
      <c r="N797" s="112" t="s">
        <v>1398</v>
      </c>
      <c r="O797" s="112" t="s">
        <v>342</v>
      </c>
      <c r="P797" s="112" t="s">
        <v>381</v>
      </c>
      <c r="Q797" s="112" t="s">
        <v>1399</v>
      </c>
      <c r="R797" s="112">
        <v>515.20000000000005</v>
      </c>
      <c r="S797" s="112">
        <v>8</v>
      </c>
      <c r="T797" s="112">
        <v>0</v>
      </c>
      <c r="U797" s="112">
        <v>246.40000000000003</v>
      </c>
    </row>
    <row r="798" spans="1:21">
      <c r="A798" s="20" t="str">
        <f t="shared" si="24"/>
        <v>202106</v>
      </c>
      <c r="B798" s="20" t="str">
        <f t="shared" si="25"/>
        <v>202126</v>
      </c>
      <c r="C798" s="112" t="s">
        <v>409</v>
      </c>
      <c r="D798" s="113">
        <v>44370</v>
      </c>
      <c r="E798" s="113">
        <v>44377</v>
      </c>
      <c r="F798" s="112" t="s">
        <v>346</v>
      </c>
      <c r="G798" s="112" t="s">
        <v>3236</v>
      </c>
      <c r="H798" s="112" t="s">
        <v>3237</v>
      </c>
      <c r="I798" s="112" t="s">
        <v>384</v>
      </c>
      <c r="J798" s="112" t="s">
        <v>541</v>
      </c>
      <c r="K798" s="112" t="s">
        <v>541</v>
      </c>
      <c r="L798" s="112" t="s">
        <v>339</v>
      </c>
      <c r="M798" s="112" t="s">
        <v>439</v>
      </c>
      <c r="N798" s="112" t="s">
        <v>773</v>
      </c>
      <c r="O798" s="112" t="s">
        <v>342</v>
      </c>
      <c r="P798" s="112" t="s">
        <v>455</v>
      </c>
      <c r="Q798" s="112" t="s">
        <v>774</v>
      </c>
      <c r="R798" s="112">
        <v>369.18000000000006</v>
      </c>
      <c r="S798" s="112">
        <v>3</v>
      </c>
      <c r="T798" s="112">
        <v>0</v>
      </c>
      <c r="U798" s="112">
        <v>128.94</v>
      </c>
    </row>
    <row r="799" spans="1:21">
      <c r="A799" s="20" t="str">
        <f t="shared" si="24"/>
        <v>202101</v>
      </c>
      <c r="B799" s="20" t="str">
        <f t="shared" si="25"/>
        <v>202105</v>
      </c>
      <c r="C799" s="112" t="s">
        <v>4030</v>
      </c>
      <c r="D799" s="113">
        <v>44220</v>
      </c>
      <c r="E799" s="113">
        <v>44222</v>
      </c>
      <c r="F799" s="112" t="s">
        <v>402</v>
      </c>
      <c r="G799" s="112" t="s">
        <v>1459</v>
      </c>
      <c r="H799" s="112" t="s">
        <v>1460</v>
      </c>
      <c r="I799" s="112" t="s">
        <v>336</v>
      </c>
      <c r="J799" s="112" t="s">
        <v>500</v>
      </c>
      <c r="K799" s="112" t="s">
        <v>501</v>
      </c>
      <c r="L799" s="112" t="s">
        <v>339</v>
      </c>
      <c r="M799" s="112" t="s">
        <v>392</v>
      </c>
      <c r="N799" s="112" t="s">
        <v>4031</v>
      </c>
      <c r="O799" s="112" t="s">
        <v>342</v>
      </c>
      <c r="P799" s="112" t="s">
        <v>343</v>
      </c>
      <c r="Q799" s="112" t="s">
        <v>4032</v>
      </c>
      <c r="R799" s="112">
        <v>319.87200000000001</v>
      </c>
      <c r="S799" s="112">
        <v>8</v>
      </c>
      <c r="T799" s="112">
        <v>0.4</v>
      </c>
      <c r="U799" s="112">
        <v>-6.0480000000000018</v>
      </c>
    </row>
    <row r="800" spans="1:21">
      <c r="A800" s="20" t="str">
        <f t="shared" si="24"/>
        <v>202101</v>
      </c>
      <c r="B800" s="20" t="str">
        <f t="shared" si="25"/>
        <v>202105</v>
      </c>
      <c r="C800" s="112" t="s">
        <v>4030</v>
      </c>
      <c r="D800" s="113">
        <v>44220</v>
      </c>
      <c r="E800" s="113">
        <v>44222</v>
      </c>
      <c r="F800" s="112" t="s">
        <v>402</v>
      </c>
      <c r="G800" s="112" t="s">
        <v>1459</v>
      </c>
      <c r="H800" s="112" t="s">
        <v>1460</v>
      </c>
      <c r="I800" s="112" t="s">
        <v>336</v>
      </c>
      <c r="J800" s="112" t="s">
        <v>500</v>
      </c>
      <c r="K800" s="112" t="s">
        <v>501</v>
      </c>
      <c r="L800" s="112" t="s">
        <v>339</v>
      </c>
      <c r="M800" s="112" t="s">
        <v>392</v>
      </c>
      <c r="N800" s="112" t="s">
        <v>638</v>
      </c>
      <c r="O800" s="112" t="s">
        <v>372</v>
      </c>
      <c r="P800" s="112" t="s">
        <v>400</v>
      </c>
      <c r="Q800" s="112" t="s">
        <v>639</v>
      </c>
      <c r="R800" s="112">
        <v>365.23200000000003</v>
      </c>
      <c r="S800" s="112">
        <v>2</v>
      </c>
      <c r="T800" s="112">
        <v>0.4</v>
      </c>
      <c r="U800" s="112">
        <v>-6.328000000000003</v>
      </c>
    </row>
    <row r="801" spans="1:21">
      <c r="A801" s="20" t="str">
        <f t="shared" si="24"/>
        <v>202105</v>
      </c>
      <c r="B801" s="20" t="str">
        <f t="shared" si="25"/>
        <v>202122</v>
      </c>
      <c r="C801" s="112" t="s">
        <v>4033</v>
      </c>
      <c r="D801" s="113">
        <v>44339</v>
      </c>
      <c r="E801" s="113">
        <v>44346</v>
      </c>
      <c r="F801" s="112" t="s">
        <v>346</v>
      </c>
      <c r="G801" s="112" t="s">
        <v>3501</v>
      </c>
      <c r="H801" s="112" t="s">
        <v>3502</v>
      </c>
      <c r="I801" s="112" t="s">
        <v>384</v>
      </c>
      <c r="J801" s="112" t="s">
        <v>1454</v>
      </c>
      <c r="K801" s="112" t="s">
        <v>367</v>
      </c>
      <c r="L801" s="112" t="s">
        <v>339</v>
      </c>
      <c r="M801" s="112" t="s">
        <v>368</v>
      </c>
      <c r="N801" s="112" t="s">
        <v>2600</v>
      </c>
      <c r="O801" s="112" t="s">
        <v>342</v>
      </c>
      <c r="P801" s="112" t="s">
        <v>380</v>
      </c>
      <c r="Q801" s="112" t="s">
        <v>2601</v>
      </c>
      <c r="R801" s="112">
        <v>277.76</v>
      </c>
      <c r="S801" s="112">
        <v>2</v>
      </c>
      <c r="T801" s="112">
        <v>0</v>
      </c>
      <c r="U801" s="112">
        <v>71.959999999999994</v>
      </c>
    </row>
    <row r="802" spans="1:21">
      <c r="A802" s="20" t="str">
        <f t="shared" si="24"/>
        <v>202105</v>
      </c>
      <c r="B802" s="20" t="str">
        <f t="shared" si="25"/>
        <v>202122</v>
      </c>
      <c r="C802" s="112" t="s">
        <v>4033</v>
      </c>
      <c r="D802" s="113">
        <v>44339</v>
      </c>
      <c r="E802" s="113">
        <v>44346</v>
      </c>
      <c r="F802" s="112" t="s">
        <v>346</v>
      </c>
      <c r="G802" s="112" t="s">
        <v>3501</v>
      </c>
      <c r="H802" s="112" t="s">
        <v>3502</v>
      </c>
      <c r="I802" s="112" t="s">
        <v>384</v>
      </c>
      <c r="J802" s="112" t="s">
        <v>1454</v>
      </c>
      <c r="K802" s="112" t="s">
        <v>367</v>
      </c>
      <c r="L802" s="112" t="s">
        <v>339</v>
      </c>
      <c r="M802" s="112" t="s">
        <v>368</v>
      </c>
      <c r="N802" s="112" t="s">
        <v>1903</v>
      </c>
      <c r="O802" s="112" t="s">
        <v>377</v>
      </c>
      <c r="P802" s="112" t="s">
        <v>378</v>
      </c>
      <c r="Q802" s="112" t="s">
        <v>1904</v>
      </c>
      <c r="R802" s="112">
        <v>1419.768</v>
      </c>
      <c r="S802" s="112">
        <v>6</v>
      </c>
      <c r="T802" s="112">
        <v>0.1</v>
      </c>
      <c r="U802" s="112">
        <v>378.16799999999995</v>
      </c>
    </row>
    <row r="803" spans="1:21">
      <c r="A803" s="20" t="str">
        <f t="shared" si="24"/>
        <v>202105</v>
      </c>
      <c r="B803" s="20" t="str">
        <f t="shared" si="25"/>
        <v>202122</v>
      </c>
      <c r="C803" s="112" t="s">
        <v>4033</v>
      </c>
      <c r="D803" s="113">
        <v>44339</v>
      </c>
      <c r="E803" s="113">
        <v>44346</v>
      </c>
      <c r="F803" s="112" t="s">
        <v>346</v>
      </c>
      <c r="G803" s="112" t="s">
        <v>3501</v>
      </c>
      <c r="H803" s="112" t="s">
        <v>3502</v>
      </c>
      <c r="I803" s="112" t="s">
        <v>384</v>
      </c>
      <c r="J803" s="112" t="s">
        <v>1454</v>
      </c>
      <c r="K803" s="112" t="s">
        <v>367</v>
      </c>
      <c r="L803" s="112" t="s">
        <v>339</v>
      </c>
      <c r="M803" s="112" t="s">
        <v>368</v>
      </c>
      <c r="N803" s="112" t="s">
        <v>426</v>
      </c>
      <c r="O803" s="112" t="s">
        <v>342</v>
      </c>
      <c r="P803" s="112" t="s">
        <v>381</v>
      </c>
      <c r="Q803" s="112" t="s">
        <v>427</v>
      </c>
      <c r="R803" s="112">
        <v>198.66</v>
      </c>
      <c r="S803" s="112">
        <v>3</v>
      </c>
      <c r="T803" s="112">
        <v>0</v>
      </c>
      <c r="U803" s="112">
        <v>69.3</v>
      </c>
    </row>
    <row r="804" spans="1:21">
      <c r="A804" s="20" t="str">
        <f t="shared" si="24"/>
        <v>202105</v>
      </c>
      <c r="B804" s="20" t="str">
        <f t="shared" si="25"/>
        <v>202120</v>
      </c>
      <c r="C804" s="112" t="s">
        <v>4034</v>
      </c>
      <c r="D804" s="113">
        <v>44328</v>
      </c>
      <c r="E804" s="113">
        <v>44332</v>
      </c>
      <c r="F804" s="112" t="s">
        <v>346</v>
      </c>
      <c r="G804" s="112" t="s">
        <v>990</v>
      </c>
      <c r="H804" s="112" t="s">
        <v>991</v>
      </c>
      <c r="I804" s="112" t="s">
        <v>384</v>
      </c>
      <c r="J804" s="112" t="s">
        <v>366</v>
      </c>
      <c r="K804" s="112" t="s">
        <v>367</v>
      </c>
      <c r="L804" s="112" t="s">
        <v>339</v>
      </c>
      <c r="M804" s="112" t="s">
        <v>368</v>
      </c>
      <c r="N804" s="112" t="s">
        <v>3512</v>
      </c>
      <c r="O804" s="112" t="s">
        <v>342</v>
      </c>
      <c r="P804" s="112" t="s">
        <v>354</v>
      </c>
      <c r="Q804" s="112" t="s">
        <v>3513</v>
      </c>
      <c r="R804" s="112">
        <v>186.76</v>
      </c>
      <c r="S804" s="112">
        <v>2</v>
      </c>
      <c r="T804" s="112">
        <v>0</v>
      </c>
      <c r="U804" s="112">
        <v>82.04</v>
      </c>
    </row>
    <row r="805" spans="1:21">
      <c r="A805" s="20" t="str">
        <f t="shared" si="24"/>
        <v>202103</v>
      </c>
      <c r="B805" s="20" t="str">
        <f t="shared" si="25"/>
        <v>202110</v>
      </c>
      <c r="C805" s="112" t="s">
        <v>4035</v>
      </c>
      <c r="D805" s="113">
        <v>44261</v>
      </c>
      <c r="E805" s="113">
        <v>44265</v>
      </c>
      <c r="F805" s="112" t="s">
        <v>346</v>
      </c>
      <c r="G805" s="112" t="s">
        <v>727</v>
      </c>
      <c r="H805" s="112" t="s">
        <v>728</v>
      </c>
      <c r="I805" s="112" t="s">
        <v>349</v>
      </c>
      <c r="J805" s="112" t="s">
        <v>750</v>
      </c>
      <c r="K805" s="112" t="s">
        <v>501</v>
      </c>
      <c r="L805" s="112" t="s">
        <v>339</v>
      </c>
      <c r="M805" s="112" t="s">
        <v>392</v>
      </c>
      <c r="N805" s="112" t="s">
        <v>3359</v>
      </c>
      <c r="O805" s="112" t="s">
        <v>342</v>
      </c>
      <c r="P805" s="112" t="s">
        <v>407</v>
      </c>
      <c r="Q805" s="112" t="s">
        <v>4036</v>
      </c>
      <c r="R805" s="112">
        <v>228.48000000000002</v>
      </c>
      <c r="S805" s="112">
        <v>4</v>
      </c>
      <c r="T805" s="112">
        <v>0</v>
      </c>
      <c r="U805" s="112">
        <v>22.400000000000002</v>
      </c>
    </row>
    <row r="806" spans="1:21">
      <c r="A806" s="20" t="str">
        <f t="shared" si="24"/>
        <v>202103</v>
      </c>
      <c r="B806" s="20" t="str">
        <f t="shared" si="25"/>
        <v>202110</v>
      </c>
      <c r="C806" s="112" t="s">
        <v>4035</v>
      </c>
      <c r="D806" s="113">
        <v>44261</v>
      </c>
      <c r="E806" s="113">
        <v>44265</v>
      </c>
      <c r="F806" s="112" t="s">
        <v>346</v>
      </c>
      <c r="G806" s="112" t="s">
        <v>727</v>
      </c>
      <c r="H806" s="112" t="s">
        <v>728</v>
      </c>
      <c r="I806" s="112" t="s">
        <v>349</v>
      </c>
      <c r="J806" s="112" t="s">
        <v>750</v>
      </c>
      <c r="K806" s="112" t="s">
        <v>501</v>
      </c>
      <c r="L806" s="112" t="s">
        <v>339</v>
      </c>
      <c r="M806" s="112" t="s">
        <v>392</v>
      </c>
      <c r="N806" s="112" t="s">
        <v>1714</v>
      </c>
      <c r="O806" s="112" t="s">
        <v>342</v>
      </c>
      <c r="P806" s="112" t="s">
        <v>440</v>
      </c>
      <c r="Q806" s="112" t="s">
        <v>1715</v>
      </c>
      <c r="R806" s="112">
        <v>2770.74</v>
      </c>
      <c r="S806" s="112">
        <v>3</v>
      </c>
      <c r="T806" s="112">
        <v>0</v>
      </c>
      <c r="U806" s="112">
        <v>692.57999999999993</v>
      </c>
    </row>
    <row r="807" spans="1:21">
      <c r="A807" s="20" t="str">
        <f t="shared" si="24"/>
        <v>202103</v>
      </c>
      <c r="B807" s="20" t="str">
        <f t="shared" si="25"/>
        <v>202110</v>
      </c>
      <c r="C807" s="112" t="s">
        <v>4035</v>
      </c>
      <c r="D807" s="113">
        <v>44261</v>
      </c>
      <c r="E807" s="113">
        <v>44265</v>
      </c>
      <c r="F807" s="112" t="s">
        <v>346</v>
      </c>
      <c r="G807" s="112" t="s">
        <v>727</v>
      </c>
      <c r="H807" s="112" t="s">
        <v>728</v>
      </c>
      <c r="I807" s="112" t="s">
        <v>349</v>
      </c>
      <c r="J807" s="112" t="s">
        <v>750</v>
      </c>
      <c r="K807" s="112" t="s">
        <v>501</v>
      </c>
      <c r="L807" s="112" t="s">
        <v>339</v>
      </c>
      <c r="M807" s="112" t="s">
        <v>392</v>
      </c>
      <c r="N807" s="112" t="s">
        <v>2111</v>
      </c>
      <c r="O807" s="112" t="s">
        <v>342</v>
      </c>
      <c r="P807" s="112" t="s">
        <v>381</v>
      </c>
      <c r="Q807" s="112" t="s">
        <v>2112</v>
      </c>
      <c r="R807" s="112">
        <v>139.85999999999999</v>
      </c>
      <c r="S807" s="112">
        <v>3</v>
      </c>
      <c r="T807" s="112">
        <v>0.4</v>
      </c>
      <c r="U807" s="112">
        <v>-88.62</v>
      </c>
    </row>
    <row r="808" spans="1:21">
      <c r="A808" s="20" t="str">
        <f t="shared" si="24"/>
        <v>202102</v>
      </c>
      <c r="B808" s="20" t="str">
        <f t="shared" si="25"/>
        <v>202107</v>
      </c>
      <c r="C808" s="112" t="s">
        <v>2199</v>
      </c>
      <c r="D808" s="113">
        <v>44240</v>
      </c>
      <c r="E808" s="113">
        <v>44246</v>
      </c>
      <c r="F808" s="112" t="s">
        <v>346</v>
      </c>
      <c r="G808" s="112" t="s">
        <v>2428</v>
      </c>
      <c r="H808" s="112" t="s">
        <v>2429</v>
      </c>
      <c r="I808" s="112" t="s">
        <v>336</v>
      </c>
      <c r="J808" s="112" t="s">
        <v>819</v>
      </c>
      <c r="K808" s="112" t="s">
        <v>438</v>
      </c>
      <c r="L808" s="112" t="s">
        <v>339</v>
      </c>
      <c r="M808" s="112" t="s">
        <v>439</v>
      </c>
      <c r="N808" s="112" t="s">
        <v>1448</v>
      </c>
      <c r="O808" s="112" t="s">
        <v>342</v>
      </c>
      <c r="P808" s="112" t="s">
        <v>354</v>
      </c>
      <c r="Q808" s="112" t="s">
        <v>1449</v>
      </c>
      <c r="R808" s="112">
        <v>67.2</v>
      </c>
      <c r="S808" s="112">
        <v>2</v>
      </c>
      <c r="T808" s="112">
        <v>0</v>
      </c>
      <c r="U808" s="112">
        <v>29.400000000000002</v>
      </c>
    </row>
    <row r="809" spans="1:21">
      <c r="A809" s="20" t="str">
        <f t="shared" si="24"/>
        <v>202102</v>
      </c>
      <c r="B809" s="20" t="str">
        <f t="shared" si="25"/>
        <v>202107</v>
      </c>
      <c r="C809" s="112" t="s">
        <v>2199</v>
      </c>
      <c r="D809" s="113">
        <v>44240</v>
      </c>
      <c r="E809" s="113">
        <v>44246</v>
      </c>
      <c r="F809" s="112" t="s">
        <v>346</v>
      </c>
      <c r="G809" s="112" t="s">
        <v>2428</v>
      </c>
      <c r="H809" s="112" t="s">
        <v>2429</v>
      </c>
      <c r="I809" s="112" t="s">
        <v>336</v>
      </c>
      <c r="J809" s="112" t="s">
        <v>819</v>
      </c>
      <c r="K809" s="112" t="s">
        <v>438</v>
      </c>
      <c r="L809" s="112" t="s">
        <v>339</v>
      </c>
      <c r="M809" s="112" t="s">
        <v>439</v>
      </c>
      <c r="N809" s="112" t="s">
        <v>1180</v>
      </c>
      <c r="O809" s="112" t="s">
        <v>377</v>
      </c>
      <c r="P809" s="112" t="s">
        <v>431</v>
      </c>
      <c r="Q809" s="112" t="s">
        <v>1181</v>
      </c>
      <c r="R809" s="112">
        <v>1024.24</v>
      </c>
      <c r="S809" s="112">
        <v>2</v>
      </c>
      <c r="T809" s="112">
        <v>0</v>
      </c>
      <c r="U809" s="112">
        <v>337.96000000000004</v>
      </c>
    </row>
    <row r="810" spans="1:21">
      <c r="A810" s="20" t="str">
        <f t="shared" si="24"/>
        <v>202105</v>
      </c>
      <c r="B810" s="20" t="str">
        <f t="shared" si="25"/>
        <v>202120</v>
      </c>
      <c r="C810" s="112" t="s">
        <v>4037</v>
      </c>
      <c r="D810" s="113">
        <v>44330</v>
      </c>
      <c r="E810" s="113">
        <v>44336</v>
      </c>
      <c r="F810" s="112" t="s">
        <v>346</v>
      </c>
      <c r="G810" s="112" t="s">
        <v>891</v>
      </c>
      <c r="H810" s="112" t="s">
        <v>892</v>
      </c>
      <c r="I810" s="112" t="s">
        <v>384</v>
      </c>
      <c r="J810" s="112" t="s">
        <v>1032</v>
      </c>
      <c r="K810" s="112" t="s">
        <v>521</v>
      </c>
      <c r="L810" s="112" t="s">
        <v>339</v>
      </c>
      <c r="M810" s="112" t="s">
        <v>368</v>
      </c>
      <c r="N810" s="112" t="s">
        <v>3786</v>
      </c>
      <c r="O810" s="112" t="s">
        <v>377</v>
      </c>
      <c r="P810" s="112" t="s">
        <v>425</v>
      </c>
      <c r="Q810" s="112" t="s">
        <v>3787</v>
      </c>
      <c r="R810" s="112">
        <v>1611.12</v>
      </c>
      <c r="S810" s="112">
        <v>2</v>
      </c>
      <c r="T810" s="112">
        <v>0</v>
      </c>
      <c r="U810" s="112">
        <v>467.03999999999996</v>
      </c>
    </row>
    <row r="811" spans="1:21">
      <c r="A811" s="20" t="str">
        <f t="shared" si="24"/>
        <v>202105</v>
      </c>
      <c r="B811" s="20" t="str">
        <f t="shared" si="25"/>
        <v>202120</v>
      </c>
      <c r="C811" s="112" t="s">
        <v>4037</v>
      </c>
      <c r="D811" s="113">
        <v>44330</v>
      </c>
      <c r="E811" s="113">
        <v>44336</v>
      </c>
      <c r="F811" s="112" t="s">
        <v>346</v>
      </c>
      <c r="G811" s="112" t="s">
        <v>891</v>
      </c>
      <c r="H811" s="112" t="s">
        <v>892</v>
      </c>
      <c r="I811" s="112" t="s">
        <v>384</v>
      </c>
      <c r="J811" s="112" t="s">
        <v>1032</v>
      </c>
      <c r="K811" s="112" t="s">
        <v>521</v>
      </c>
      <c r="L811" s="112" t="s">
        <v>339</v>
      </c>
      <c r="M811" s="112" t="s">
        <v>368</v>
      </c>
      <c r="N811" s="112" t="s">
        <v>3646</v>
      </c>
      <c r="O811" s="112" t="s">
        <v>342</v>
      </c>
      <c r="P811" s="112" t="s">
        <v>455</v>
      </c>
      <c r="Q811" s="112" t="s">
        <v>3647</v>
      </c>
      <c r="R811" s="112">
        <v>289.29599999999999</v>
      </c>
      <c r="S811" s="112">
        <v>3</v>
      </c>
      <c r="T811" s="112">
        <v>0.2</v>
      </c>
      <c r="U811" s="112">
        <v>-7.6439999999999912</v>
      </c>
    </row>
    <row r="812" spans="1:21">
      <c r="A812" s="20" t="str">
        <f t="shared" si="24"/>
        <v>202106</v>
      </c>
      <c r="B812" s="20" t="str">
        <f t="shared" si="25"/>
        <v>202126</v>
      </c>
      <c r="C812" s="112" t="s">
        <v>4042</v>
      </c>
      <c r="D812" s="113">
        <v>44369</v>
      </c>
      <c r="E812" s="113">
        <v>44373</v>
      </c>
      <c r="F812" s="112" t="s">
        <v>346</v>
      </c>
      <c r="G812" s="112" t="s">
        <v>2281</v>
      </c>
      <c r="H812" s="112" t="s">
        <v>2282</v>
      </c>
      <c r="I812" s="112" t="s">
        <v>336</v>
      </c>
      <c r="J812" s="112" t="s">
        <v>1969</v>
      </c>
      <c r="K812" s="112" t="s">
        <v>790</v>
      </c>
      <c r="L812" s="112" t="s">
        <v>339</v>
      </c>
      <c r="M812" s="112" t="s">
        <v>439</v>
      </c>
      <c r="N812" s="112" t="s">
        <v>474</v>
      </c>
      <c r="O812" s="112" t="s">
        <v>342</v>
      </c>
      <c r="P812" s="112" t="s">
        <v>440</v>
      </c>
      <c r="Q812" s="112" t="s">
        <v>475</v>
      </c>
      <c r="R812" s="112">
        <v>2902.62</v>
      </c>
      <c r="S812" s="112">
        <v>3</v>
      </c>
      <c r="T812" s="112">
        <v>0</v>
      </c>
      <c r="U812" s="112">
        <v>0</v>
      </c>
    </row>
    <row r="813" spans="1:21">
      <c r="A813" s="20" t="str">
        <f t="shared" si="24"/>
        <v>202103</v>
      </c>
      <c r="B813" s="20" t="str">
        <f t="shared" si="25"/>
        <v>202113</v>
      </c>
      <c r="C813" s="112" t="s">
        <v>1149</v>
      </c>
      <c r="D813" s="113">
        <v>44278</v>
      </c>
      <c r="E813" s="113">
        <v>44280</v>
      </c>
      <c r="F813" s="112" t="s">
        <v>333</v>
      </c>
      <c r="G813" s="112" t="s">
        <v>1277</v>
      </c>
      <c r="H813" s="112" t="s">
        <v>1278</v>
      </c>
      <c r="I813" s="112" t="s">
        <v>384</v>
      </c>
      <c r="J813" s="112" t="s">
        <v>1566</v>
      </c>
      <c r="K813" s="112" t="s">
        <v>397</v>
      </c>
      <c r="L813" s="112" t="s">
        <v>339</v>
      </c>
      <c r="M813" s="112" t="s">
        <v>340</v>
      </c>
      <c r="N813" s="112" t="s">
        <v>2397</v>
      </c>
      <c r="O813" s="112" t="s">
        <v>342</v>
      </c>
      <c r="P813" s="112" t="s">
        <v>440</v>
      </c>
      <c r="Q813" s="112" t="s">
        <v>2398</v>
      </c>
      <c r="R813" s="112">
        <v>154</v>
      </c>
      <c r="S813" s="112">
        <v>2</v>
      </c>
      <c r="T813" s="112">
        <v>0</v>
      </c>
      <c r="U813" s="112">
        <v>59.92</v>
      </c>
    </row>
    <row r="814" spans="1:21">
      <c r="A814" s="20" t="str">
        <f t="shared" si="24"/>
        <v>202103</v>
      </c>
      <c r="B814" s="20" t="str">
        <f t="shared" si="25"/>
        <v>202113</v>
      </c>
      <c r="C814" s="112" t="s">
        <v>1149</v>
      </c>
      <c r="D814" s="113">
        <v>44278</v>
      </c>
      <c r="E814" s="113">
        <v>44280</v>
      </c>
      <c r="F814" s="112" t="s">
        <v>333</v>
      </c>
      <c r="G814" s="112" t="s">
        <v>1277</v>
      </c>
      <c r="H814" s="112" t="s">
        <v>1278</v>
      </c>
      <c r="I814" s="112" t="s">
        <v>384</v>
      </c>
      <c r="J814" s="112" t="s">
        <v>1566</v>
      </c>
      <c r="K814" s="112" t="s">
        <v>397</v>
      </c>
      <c r="L814" s="112" t="s">
        <v>339</v>
      </c>
      <c r="M814" s="112" t="s">
        <v>340</v>
      </c>
      <c r="N814" s="112" t="s">
        <v>2202</v>
      </c>
      <c r="O814" s="112" t="s">
        <v>342</v>
      </c>
      <c r="P814" s="112" t="s">
        <v>354</v>
      </c>
      <c r="Q814" s="112" t="s">
        <v>2203</v>
      </c>
      <c r="R814" s="112">
        <v>109.89999999999999</v>
      </c>
      <c r="S814" s="112">
        <v>1</v>
      </c>
      <c r="T814" s="112">
        <v>0</v>
      </c>
      <c r="U814" s="112">
        <v>27.439999999999998</v>
      </c>
    </row>
    <row r="815" spans="1:21">
      <c r="A815" s="20" t="str">
        <f t="shared" si="24"/>
        <v>202107</v>
      </c>
      <c r="B815" s="20" t="str">
        <f t="shared" si="25"/>
        <v>202128</v>
      </c>
      <c r="C815" s="112" t="s">
        <v>3283</v>
      </c>
      <c r="D815" s="113">
        <v>44384</v>
      </c>
      <c r="E815" s="113">
        <v>44386</v>
      </c>
      <c r="F815" s="112" t="s">
        <v>333</v>
      </c>
      <c r="G815" s="112" t="s">
        <v>3415</v>
      </c>
      <c r="H815" s="112" t="s">
        <v>3416</v>
      </c>
      <c r="I815" s="112" t="s">
        <v>349</v>
      </c>
      <c r="J815" s="112" t="s">
        <v>1037</v>
      </c>
      <c r="K815" s="112" t="s">
        <v>535</v>
      </c>
      <c r="L815" s="112" t="s">
        <v>339</v>
      </c>
      <c r="M815" s="112" t="s">
        <v>368</v>
      </c>
      <c r="N815" s="112" t="s">
        <v>658</v>
      </c>
      <c r="O815" s="112" t="s">
        <v>342</v>
      </c>
      <c r="P815" s="112" t="s">
        <v>357</v>
      </c>
      <c r="Q815" s="112" t="s">
        <v>659</v>
      </c>
      <c r="R815" s="112">
        <v>3216.360000000001</v>
      </c>
      <c r="S815" s="112">
        <v>14</v>
      </c>
      <c r="T815" s="112">
        <v>0</v>
      </c>
      <c r="U815" s="112">
        <v>417.48</v>
      </c>
    </row>
    <row r="816" spans="1:21">
      <c r="A816" s="20" t="str">
        <f t="shared" si="24"/>
        <v>202103</v>
      </c>
      <c r="B816" s="20" t="str">
        <f t="shared" si="25"/>
        <v>202110</v>
      </c>
      <c r="C816" s="112" t="s">
        <v>4048</v>
      </c>
      <c r="D816" s="113">
        <v>44259</v>
      </c>
      <c r="E816" s="113">
        <v>44264</v>
      </c>
      <c r="F816" s="112" t="s">
        <v>346</v>
      </c>
      <c r="G816" s="112" t="s">
        <v>1602</v>
      </c>
      <c r="H816" s="112" t="s">
        <v>1603</v>
      </c>
      <c r="I816" s="112" t="s">
        <v>336</v>
      </c>
      <c r="J816" s="112" t="s">
        <v>396</v>
      </c>
      <c r="K816" s="112" t="s">
        <v>397</v>
      </c>
      <c r="L816" s="112" t="s">
        <v>339</v>
      </c>
      <c r="M816" s="112" t="s">
        <v>340</v>
      </c>
      <c r="N816" s="112" t="s">
        <v>4049</v>
      </c>
      <c r="O816" s="112" t="s">
        <v>342</v>
      </c>
      <c r="P816" s="112" t="s">
        <v>407</v>
      </c>
      <c r="Q816" s="112" t="s">
        <v>4050</v>
      </c>
      <c r="R816" s="112">
        <v>280</v>
      </c>
      <c r="S816" s="112">
        <v>5</v>
      </c>
      <c r="T816" s="112">
        <v>0</v>
      </c>
      <c r="U816" s="112">
        <v>58.8</v>
      </c>
    </row>
    <row r="817" spans="1:21">
      <c r="A817" s="20" t="str">
        <f t="shared" si="24"/>
        <v>202103</v>
      </c>
      <c r="B817" s="20" t="str">
        <f t="shared" si="25"/>
        <v>202110</v>
      </c>
      <c r="C817" s="112" t="s">
        <v>4048</v>
      </c>
      <c r="D817" s="113">
        <v>44259</v>
      </c>
      <c r="E817" s="113">
        <v>44264</v>
      </c>
      <c r="F817" s="112" t="s">
        <v>346</v>
      </c>
      <c r="G817" s="112" t="s">
        <v>1602</v>
      </c>
      <c r="H817" s="112" t="s">
        <v>1603</v>
      </c>
      <c r="I817" s="112" t="s">
        <v>336</v>
      </c>
      <c r="J817" s="112" t="s">
        <v>396</v>
      </c>
      <c r="K817" s="112" t="s">
        <v>397</v>
      </c>
      <c r="L817" s="112" t="s">
        <v>339</v>
      </c>
      <c r="M817" s="112" t="s">
        <v>340</v>
      </c>
      <c r="N817" s="112" t="s">
        <v>1467</v>
      </c>
      <c r="O817" s="112" t="s">
        <v>372</v>
      </c>
      <c r="P817" s="112" t="s">
        <v>394</v>
      </c>
      <c r="Q817" s="112" t="s">
        <v>1468</v>
      </c>
      <c r="R817" s="112">
        <v>10159.379999999999</v>
      </c>
      <c r="S817" s="112">
        <v>9</v>
      </c>
      <c r="T817" s="112">
        <v>0</v>
      </c>
      <c r="U817" s="112">
        <v>202.86</v>
      </c>
    </row>
    <row r="818" spans="1:21">
      <c r="A818" s="20" t="str">
        <f t="shared" si="24"/>
        <v>202103</v>
      </c>
      <c r="B818" s="20" t="str">
        <f t="shared" si="25"/>
        <v>202110</v>
      </c>
      <c r="C818" s="112" t="s">
        <v>4048</v>
      </c>
      <c r="D818" s="113">
        <v>44259</v>
      </c>
      <c r="E818" s="113">
        <v>44264</v>
      </c>
      <c r="F818" s="112" t="s">
        <v>346</v>
      </c>
      <c r="G818" s="112" t="s">
        <v>1602</v>
      </c>
      <c r="H818" s="112" t="s">
        <v>1603</v>
      </c>
      <c r="I818" s="112" t="s">
        <v>336</v>
      </c>
      <c r="J818" s="112" t="s">
        <v>396</v>
      </c>
      <c r="K818" s="112" t="s">
        <v>397</v>
      </c>
      <c r="L818" s="112" t="s">
        <v>339</v>
      </c>
      <c r="M818" s="112" t="s">
        <v>340</v>
      </c>
      <c r="N818" s="112" t="s">
        <v>4051</v>
      </c>
      <c r="O818" s="112" t="s">
        <v>377</v>
      </c>
      <c r="P818" s="112" t="s">
        <v>431</v>
      </c>
      <c r="Q818" s="112" t="s">
        <v>4052</v>
      </c>
      <c r="R818" s="112">
        <v>221.76</v>
      </c>
      <c r="S818" s="112">
        <v>2</v>
      </c>
      <c r="T818" s="112">
        <v>0</v>
      </c>
      <c r="U818" s="112">
        <v>48.72</v>
      </c>
    </row>
    <row r="819" spans="1:21">
      <c r="A819" s="20" t="str">
        <f t="shared" si="24"/>
        <v>202105</v>
      </c>
      <c r="B819" s="20" t="str">
        <f t="shared" si="25"/>
        <v>202122</v>
      </c>
      <c r="C819" s="112" t="s">
        <v>4053</v>
      </c>
      <c r="D819" s="113">
        <v>44345</v>
      </c>
      <c r="E819" s="113">
        <v>44352</v>
      </c>
      <c r="F819" s="112" t="s">
        <v>346</v>
      </c>
      <c r="G819" s="112" t="s">
        <v>1110</v>
      </c>
      <c r="H819" s="112" t="s">
        <v>1111</v>
      </c>
      <c r="I819" s="112" t="s">
        <v>336</v>
      </c>
      <c r="J819" s="112" t="s">
        <v>750</v>
      </c>
      <c r="K819" s="112" t="s">
        <v>501</v>
      </c>
      <c r="L819" s="112" t="s">
        <v>339</v>
      </c>
      <c r="M819" s="112" t="s">
        <v>392</v>
      </c>
      <c r="N819" s="112" t="s">
        <v>1064</v>
      </c>
      <c r="O819" s="112" t="s">
        <v>377</v>
      </c>
      <c r="P819" s="112" t="s">
        <v>378</v>
      </c>
      <c r="Q819" s="112" t="s">
        <v>1065</v>
      </c>
      <c r="R819" s="112">
        <v>5147.8559999999989</v>
      </c>
      <c r="S819" s="112">
        <v>4</v>
      </c>
      <c r="T819" s="112">
        <v>0.4</v>
      </c>
      <c r="U819" s="112">
        <v>-2745.9039999999995</v>
      </c>
    </row>
    <row r="820" spans="1:21">
      <c r="A820" s="20" t="str">
        <f t="shared" si="24"/>
        <v>202105</v>
      </c>
      <c r="B820" s="20" t="str">
        <f t="shared" si="25"/>
        <v>202122</v>
      </c>
      <c r="C820" s="112" t="s">
        <v>4053</v>
      </c>
      <c r="D820" s="113">
        <v>44345</v>
      </c>
      <c r="E820" s="113">
        <v>44352</v>
      </c>
      <c r="F820" s="112" t="s">
        <v>346</v>
      </c>
      <c r="G820" s="112" t="s">
        <v>1110</v>
      </c>
      <c r="H820" s="112" t="s">
        <v>1111</v>
      </c>
      <c r="I820" s="112" t="s">
        <v>336</v>
      </c>
      <c r="J820" s="112" t="s">
        <v>750</v>
      </c>
      <c r="K820" s="112" t="s">
        <v>501</v>
      </c>
      <c r="L820" s="112" t="s">
        <v>339</v>
      </c>
      <c r="M820" s="112" t="s">
        <v>392</v>
      </c>
      <c r="N820" s="112" t="s">
        <v>565</v>
      </c>
      <c r="O820" s="112" t="s">
        <v>342</v>
      </c>
      <c r="P820" s="112" t="s">
        <v>343</v>
      </c>
      <c r="Q820" s="112" t="s">
        <v>1651</v>
      </c>
      <c r="R820" s="112">
        <v>776.15999999999985</v>
      </c>
      <c r="S820" s="112">
        <v>6</v>
      </c>
      <c r="T820" s="112">
        <v>0.4</v>
      </c>
      <c r="U820" s="112">
        <v>-142.80000000000007</v>
      </c>
    </row>
    <row r="821" spans="1:21">
      <c r="A821" s="20" t="str">
        <f t="shared" si="24"/>
        <v>202101</v>
      </c>
      <c r="B821" s="20" t="str">
        <f t="shared" si="25"/>
        <v>202105</v>
      </c>
      <c r="C821" s="112" t="s">
        <v>1196</v>
      </c>
      <c r="D821" s="113">
        <v>44224</v>
      </c>
      <c r="E821" s="113">
        <v>44228</v>
      </c>
      <c r="F821" s="112" t="s">
        <v>346</v>
      </c>
      <c r="G821" s="112" t="s">
        <v>3639</v>
      </c>
      <c r="H821" s="112" t="s">
        <v>3640</v>
      </c>
      <c r="I821" s="112" t="s">
        <v>336</v>
      </c>
      <c r="J821" s="112" t="s">
        <v>500</v>
      </c>
      <c r="K821" s="112" t="s">
        <v>501</v>
      </c>
      <c r="L821" s="112" t="s">
        <v>339</v>
      </c>
      <c r="M821" s="112" t="s">
        <v>392</v>
      </c>
      <c r="N821" s="112" t="s">
        <v>1422</v>
      </c>
      <c r="O821" s="112" t="s">
        <v>377</v>
      </c>
      <c r="P821" s="112" t="s">
        <v>378</v>
      </c>
      <c r="Q821" s="112" t="s">
        <v>1423</v>
      </c>
      <c r="R821" s="112">
        <v>754.7399999999999</v>
      </c>
      <c r="S821" s="112">
        <v>5</v>
      </c>
      <c r="T821" s="112">
        <v>0.4</v>
      </c>
      <c r="U821" s="112">
        <v>-453.46000000000004</v>
      </c>
    </row>
    <row r="822" spans="1:21">
      <c r="A822" s="20" t="str">
        <f t="shared" si="24"/>
        <v>202101</v>
      </c>
      <c r="B822" s="20" t="str">
        <f t="shared" si="25"/>
        <v>202105</v>
      </c>
      <c r="C822" s="112" t="s">
        <v>1196</v>
      </c>
      <c r="D822" s="113">
        <v>44224</v>
      </c>
      <c r="E822" s="113">
        <v>44228</v>
      </c>
      <c r="F822" s="112" t="s">
        <v>346</v>
      </c>
      <c r="G822" s="112" t="s">
        <v>3639</v>
      </c>
      <c r="H822" s="112" t="s">
        <v>3640</v>
      </c>
      <c r="I822" s="112" t="s">
        <v>336</v>
      </c>
      <c r="J822" s="112" t="s">
        <v>500</v>
      </c>
      <c r="K822" s="112" t="s">
        <v>501</v>
      </c>
      <c r="L822" s="112" t="s">
        <v>339</v>
      </c>
      <c r="M822" s="112" t="s">
        <v>392</v>
      </c>
      <c r="N822" s="112" t="s">
        <v>2551</v>
      </c>
      <c r="O822" s="112" t="s">
        <v>377</v>
      </c>
      <c r="P822" s="112" t="s">
        <v>378</v>
      </c>
      <c r="Q822" s="112" t="s">
        <v>2552</v>
      </c>
      <c r="R822" s="112">
        <v>474.4319999999999</v>
      </c>
      <c r="S822" s="112">
        <v>2</v>
      </c>
      <c r="T822" s="112">
        <v>0.4</v>
      </c>
      <c r="U822" s="112">
        <v>70.951999999999998</v>
      </c>
    </row>
    <row r="823" spans="1:21">
      <c r="A823" s="20" t="str">
        <f t="shared" si="24"/>
        <v>202106</v>
      </c>
      <c r="B823" s="20" t="str">
        <f t="shared" si="25"/>
        <v>202125</v>
      </c>
      <c r="C823" s="112" t="s">
        <v>3863</v>
      </c>
      <c r="D823" s="113">
        <v>44362</v>
      </c>
      <c r="E823" s="113">
        <v>44367</v>
      </c>
      <c r="F823" s="112" t="s">
        <v>346</v>
      </c>
      <c r="G823" s="112" t="s">
        <v>1469</v>
      </c>
      <c r="H823" s="112" t="s">
        <v>1470</v>
      </c>
      <c r="I823" s="112" t="s">
        <v>384</v>
      </c>
      <c r="J823" s="112" t="s">
        <v>1700</v>
      </c>
      <c r="K823" s="112" t="s">
        <v>367</v>
      </c>
      <c r="L823" s="112" t="s">
        <v>339</v>
      </c>
      <c r="M823" s="112" t="s">
        <v>368</v>
      </c>
      <c r="N823" s="112" t="s">
        <v>3017</v>
      </c>
      <c r="O823" s="112" t="s">
        <v>377</v>
      </c>
      <c r="P823" s="112" t="s">
        <v>425</v>
      </c>
      <c r="Q823" s="112" t="s">
        <v>3018</v>
      </c>
      <c r="R823" s="112">
        <v>2013.0600000000004</v>
      </c>
      <c r="S823" s="112">
        <v>3</v>
      </c>
      <c r="T823" s="112">
        <v>0</v>
      </c>
      <c r="U823" s="112">
        <v>925.68000000000006</v>
      </c>
    </row>
    <row r="824" spans="1:21">
      <c r="A824" s="20" t="str">
        <f t="shared" si="24"/>
        <v>202106</v>
      </c>
      <c r="B824" s="20" t="str">
        <f t="shared" si="25"/>
        <v>202125</v>
      </c>
      <c r="C824" s="112" t="s">
        <v>3863</v>
      </c>
      <c r="D824" s="113">
        <v>44362</v>
      </c>
      <c r="E824" s="113">
        <v>44367</v>
      </c>
      <c r="F824" s="112" t="s">
        <v>346</v>
      </c>
      <c r="G824" s="112" t="s">
        <v>1469</v>
      </c>
      <c r="H824" s="112" t="s">
        <v>1470</v>
      </c>
      <c r="I824" s="112" t="s">
        <v>384</v>
      </c>
      <c r="J824" s="112" t="s">
        <v>1700</v>
      </c>
      <c r="K824" s="112" t="s">
        <v>367</v>
      </c>
      <c r="L824" s="112" t="s">
        <v>339</v>
      </c>
      <c r="M824" s="112" t="s">
        <v>368</v>
      </c>
      <c r="N824" s="112" t="s">
        <v>4043</v>
      </c>
      <c r="O824" s="112" t="s">
        <v>372</v>
      </c>
      <c r="P824" s="112" t="s">
        <v>400</v>
      </c>
      <c r="Q824" s="112" t="s">
        <v>4044</v>
      </c>
      <c r="R824" s="112">
        <v>303.94</v>
      </c>
      <c r="S824" s="112">
        <v>1</v>
      </c>
      <c r="T824" s="112">
        <v>0</v>
      </c>
      <c r="U824" s="112">
        <v>48.580000000000005</v>
      </c>
    </row>
    <row r="825" spans="1:21">
      <c r="A825" s="20" t="str">
        <f t="shared" si="24"/>
        <v>202106</v>
      </c>
      <c r="B825" s="20" t="str">
        <f t="shared" si="25"/>
        <v>202125</v>
      </c>
      <c r="C825" s="112" t="s">
        <v>3863</v>
      </c>
      <c r="D825" s="113">
        <v>44362</v>
      </c>
      <c r="E825" s="113">
        <v>44367</v>
      </c>
      <c r="F825" s="112" t="s">
        <v>346</v>
      </c>
      <c r="G825" s="112" t="s">
        <v>1469</v>
      </c>
      <c r="H825" s="112" t="s">
        <v>1470</v>
      </c>
      <c r="I825" s="112" t="s">
        <v>384</v>
      </c>
      <c r="J825" s="112" t="s">
        <v>1700</v>
      </c>
      <c r="K825" s="112" t="s">
        <v>367</v>
      </c>
      <c r="L825" s="112" t="s">
        <v>339</v>
      </c>
      <c r="M825" s="112" t="s">
        <v>368</v>
      </c>
      <c r="N825" s="112" t="s">
        <v>3399</v>
      </c>
      <c r="O825" s="112" t="s">
        <v>342</v>
      </c>
      <c r="P825" s="112" t="s">
        <v>455</v>
      </c>
      <c r="Q825" s="112" t="s">
        <v>3400</v>
      </c>
      <c r="R825" s="112">
        <v>169.79200000000003</v>
      </c>
      <c r="S825" s="112">
        <v>4</v>
      </c>
      <c r="T825" s="112">
        <v>0.2</v>
      </c>
      <c r="U825" s="112">
        <v>-17.248000000000008</v>
      </c>
    </row>
    <row r="826" spans="1:21">
      <c r="A826" s="20" t="str">
        <f t="shared" si="24"/>
        <v>202101</v>
      </c>
      <c r="B826" s="20" t="str">
        <f t="shared" si="25"/>
        <v>202105</v>
      </c>
      <c r="C826" s="112" t="s">
        <v>4058</v>
      </c>
      <c r="D826" s="113">
        <v>44226</v>
      </c>
      <c r="E826" s="113">
        <v>44229</v>
      </c>
      <c r="F826" s="112" t="s">
        <v>402</v>
      </c>
      <c r="G826" s="112" t="s">
        <v>582</v>
      </c>
      <c r="H826" s="112" t="s">
        <v>583</v>
      </c>
      <c r="I826" s="112" t="s">
        <v>349</v>
      </c>
      <c r="J826" s="112" t="s">
        <v>2107</v>
      </c>
      <c r="K826" s="112" t="s">
        <v>535</v>
      </c>
      <c r="L826" s="112" t="s">
        <v>339</v>
      </c>
      <c r="M826" s="112" t="s">
        <v>368</v>
      </c>
      <c r="N826" s="112" t="s">
        <v>601</v>
      </c>
      <c r="O826" s="112" t="s">
        <v>342</v>
      </c>
      <c r="P826" s="112" t="s">
        <v>455</v>
      </c>
      <c r="Q826" s="112" t="s">
        <v>602</v>
      </c>
      <c r="R826" s="112">
        <v>470.39999999999992</v>
      </c>
      <c r="S826" s="112">
        <v>8</v>
      </c>
      <c r="T826" s="112">
        <v>0.2</v>
      </c>
      <c r="U826" s="112">
        <v>99.680000000000021</v>
      </c>
    </row>
    <row r="827" spans="1:21">
      <c r="A827" s="20" t="str">
        <f t="shared" si="24"/>
        <v>202101</v>
      </c>
      <c r="B827" s="20" t="str">
        <f t="shared" si="25"/>
        <v>202105</v>
      </c>
      <c r="C827" s="112" t="s">
        <v>4058</v>
      </c>
      <c r="D827" s="113">
        <v>44226</v>
      </c>
      <c r="E827" s="113">
        <v>44229</v>
      </c>
      <c r="F827" s="112" t="s">
        <v>402</v>
      </c>
      <c r="G827" s="112" t="s">
        <v>582</v>
      </c>
      <c r="H827" s="112" t="s">
        <v>583</v>
      </c>
      <c r="I827" s="112" t="s">
        <v>349</v>
      </c>
      <c r="J827" s="112" t="s">
        <v>2107</v>
      </c>
      <c r="K827" s="112" t="s">
        <v>535</v>
      </c>
      <c r="L827" s="112" t="s">
        <v>339</v>
      </c>
      <c r="M827" s="112" t="s">
        <v>368</v>
      </c>
      <c r="N827" s="112" t="s">
        <v>1910</v>
      </c>
      <c r="O827" s="112" t="s">
        <v>342</v>
      </c>
      <c r="P827" s="112" t="s">
        <v>407</v>
      </c>
      <c r="Q827" s="112" t="s">
        <v>1911</v>
      </c>
      <c r="R827" s="112">
        <v>159.18</v>
      </c>
      <c r="S827" s="112">
        <v>3</v>
      </c>
      <c r="T827" s="112">
        <v>0</v>
      </c>
      <c r="U827" s="112">
        <v>71.400000000000006</v>
      </c>
    </row>
    <row r="828" spans="1:21">
      <c r="A828" s="20" t="str">
        <f t="shared" si="24"/>
        <v>202101</v>
      </c>
      <c r="B828" s="20" t="str">
        <f t="shared" si="25"/>
        <v>202105</v>
      </c>
      <c r="C828" s="112" t="s">
        <v>4058</v>
      </c>
      <c r="D828" s="113">
        <v>44226</v>
      </c>
      <c r="E828" s="113">
        <v>44229</v>
      </c>
      <c r="F828" s="112" t="s">
        <v>402</v>
      </c>
      <c r="G828" s="112" t="s">
        <v>582</v>
      </c>
      <c r="H828" s="112" t="s">
        <v>583</v>
      </c>
      <c r="I828" s="112" t="s">
        <v>349</v>
      </c>
      <c r="J828" s="112" t="s">
        <v>2107</v>
      </c>
      <c r="K828" s="112" t="s">
        <v>535</v>
      </c>
      <c r="L828" s="112" t="s">
        <v>339</v>
      </c>
      <c r="M828" s="112" t="s">
        <v>368</v>
      </c>
      <c r="N828" s="112" t="s">
        <v>1554</v>
      </c>
      <c r="O828" s="112" t="s">
        <v>372</v>
      </c>
      <c r="P828" s="112" t="s">
        <v>398</v>
      </c>
      <c r="Q828" s="112" t="s">
        <v>1555</v>
      </c>
      <c r="R828" s="112">
        <v>211.96</v>
      </c>
      <c r="S828" s="112">
        <v>1</v>
      </c>
      <c r="T828" s="112">
        <v>0</v>
      </c>
      <c r="U828" s="112">
        <v>88.899999999999991</v>
      </c>
    </row>
    <row r="829" spans="1:21">
      <c r="A829" s="20" t="str">
        <f t="shared" si="24"/>
        <v>202101</v>
      </c>
      <c r="B829" s="20" t="str">
        <f t="shared" si="25"/>
        <v>202105</v>
      </c>
      <c r="C829" s="112" t="s">
        <v>4058</v>
      </c>
      <c r="D829" s="113">
        <v>44226</v>
      </c>
      <c r="E829" s="113">
        <v>44229</v>
      </c>
      <c r="F829" s="112" t="s">
        <v>402</v>
      </c>
      <c r="G829" s="112" t="s">
        <v>582</v>
      </c>
      <c r="H829" s="112" t="s">
        <v>583</v>
      </c>
      <c r="I829" s="112" t="s">
        <v>349</v>
      </c>
      <c r="J829" s="112" t="s">
        <v>2107</v>
      </c>
      <c r="K829" s="112" t="s">
        <v>535</v>
      </c>
      <c r="L829" s="112" t="s">
        <v>339</v>
      </c>
      <c r="M829" s="112" t="s">
        <v>368</v>
      </c>
      <c r="N829" s="112" t="s">
        <v>1450</v>
      </c>
      <c r="O829" s="112" t="s">
        <v>372</v>
      </c>
      <c r="P829" s="112" t="s">
        <v>400</v>
      </c>
      <c r="Q829" s="112" t="s">
        <v>1451</v>
      </c>
      <c r="R829" s="112">
        <v>1557.08</v>
      </c>
      <c r="S829" s="112">
        <v>2</v>
      </c>
      <c r="T829" s="112">
        <v>0</v>
      </c>
      <c r="U829" s="112">
        <v>233.51999999999998</v>
      </c>
    </row>
    <row r="830" spans="1:21">
      <c r="A830" s="20" t="str">
        <f t="shared" si="24"/>
        <v>202101</v>
      </c>
      <c r="B830" s="20" t="str">
        <f t="shared" si="25"/>
        <v>202105</v>
      </c>
      <c r="C830" s="112" t="s">
        <v>4058</v>
      </c>
      <c r="D830" s="113">
        <v>44226</v>
      </c>
      <c r="E830" s="113">
        <v>44229</v>
      </c>
      <c r="F830" s="112" t="s">
        <v>402</v>
      </c>
      <c r="G830" s="112" t="s">
        <v>582</v>
      </c>
      <c r="H830" s="112" t="s">
        <v>583</v>
      </c>
      <c r="I830" s="112" t="s">
        <v>349</v>
      </c>
      <c r="J830" s="112" t="s">
        <v>2107</v>
      </c>
      <c r="K830" s="112" t="s">
        <v>535</v>
      </c>
      <c r="L830" s="112" t="s">
        <v>339</v>
      </c>
      <c r="M830" s="112" t="s">
        <v>368</v>
      </c>
      <c r="N830" s="112" t="s">
        <v>1071</v>
      </c>
      <c r="O830" s="112" t="s">
        <v>342</v>
      </c>
      <c r="P830" s="112" t="s">
        <v>440</v>
      </c>
      <c r="Q830" s="112" t="s">
        <v>1072</v>
      </c>
      <c r="R830" s="112">
        <v>4741.7999999999993</v>
      </c>
      <c r="S830" s="112">
        <v>5</v>
      </c>
      <c r="T830" s="112">
        <v>0</v>
      </c>
      <c r="U830" s="112">
        <v>2370.8999999999996</v>
      </c>
    </row>
    <row r="831" spans="1:21">
      <c r="A831" s="20" t="str">
        <f t="shared" si="24"/>
        <v>202101</v>
      </c>
      <c r="B831" s="20" t="str">
        <f t="shared" si="25"/>
        <v>202105</v>
      </c>
      <c r="C831" s="112" t="s">
        <v>4058</v>
      </c>
      <c r="D831" s="113">
        <v>44226</v>
      </c>
      <c r="E831" s="113">
        <v>44229</v>
      </c>
      <c r="F831" s="112" t="s">
        <v>402</v>
      </c>
      <c r="G831" s="112" t="s">
        <v>582</v>
      </c>
      <c r="H831" s="112" t="s">
        <v>583</v>
      </c>
      <c r="I831" s="112" t="s">
        <v>349</v>
      </c>
      <c r="J831" s="112" t="s">
        <v>2107</v>
      </c>
      <c r="K831" s="112" t="s">
        <v>535</v>
      </c>
      <c r="L831" s="112" t="s">
        <v>339</v>
      </c>
      <c r="M831" s="112" t="s">
        <v>368</v>
      </c>
      <c r="N831" s="112" t="s">
        <v>2182</v>
      </c>
      <c r="O831" s="112" t="s">
        <v>342</v>
      </c>
      <c r="P831" s="112" t="s">
        <v>380</v>
      </c>
      <c r="Q831" s="112" t="s">
        <v>2183</v>
      </c>
      <c r="R831" s="112">
        <v>342.72</v>
      </c>
      <c r="S831" s="112">
        <v>4</v>
      </c>
      <c r="T831" s="112">
        <v>0</v>
      </c>
      <c r="U831" s="112">
        <v>40.879999999999995</v>
      </c>
    </row>
    <row r="832" spans="1:21">
      <c r="A832" s="20" t="str">
        <f t="shared" si="24"/>
        <v>202101</v>
      </c>
      <c r="B832" s="20" t="str">
        <f t="shared" si="25"/>
        <v>202105</v>
      </c>
      <c r="C832" s="112" t="s">
        <v>4058</v>
      </c>
      <c r="D832" s="113">
        <v>44226</v>
      </c>
      <c r="E832" s="113">
        <v>44229</v>
      </c>
      <c r="F832" s="112" t="s">
        <v>402</v>
      </c>
      <c r="G832" s="112" t="s">
        <v>582</v>
      </c>
      <c r="H832" s="112" t="s">
        <v>583</v>
      </c>
      <c r="I832" s="112" t="s">
        <v>349</v>
      </c>
      <c r="J832" s="112" t="s">
        <v>2107</v>
      </c>
      <c r="K832" s="112" t="s">
        <v>535</v>
      </c>
      <c r="L832" s="112" t="s">
        <v>339</v>
      </c>
      <c r="M832" s="112" t="s">
        <v>368</v>
      </c>
      <c r="N832" s="112" t="s">
        <v>3714</v>
      </c>
      <c r="O832" s="112" t="s">
        <v>372</v>
      </c>
      <c r="P832" s="112" t="s">
        <v>373</v>
      </c>
      <c r="Q832" s="112" t="s">
        <v>3715</v>
      </c>
      <c r="R832" s="112">
        <v>722.81999999999994</v>
      </c>
      <c r="S832" s="112">
        <v>3</v>
      </c>
      <c r="T832" s="112">
        <v>0</v>
      </c>
      <c r="U832" s="112">
        <v>7.1400000000000006</v>
      </c>
    </row>
    <row r="833" spans="1:21">
      <c r="A833" s="20" t="str">
        <f t="shared" si="24"/>
        <v>202101</v>
      </c>
      <c r="B833" s="20" t="str">
        <f t="shared" si="25"/>
        <v>202105</v>
      </c>
      <c r="C833" s="112" t="s">
        <v>4058</v>
      </c>
      <c r="D833" s="113">
        <v>44226</v>
      </c>
      <c r="E833" s="113">
        <v>44229</v>
      </c>
      <c r="F833" s="112" t="s">
        <v>402</v>
      </c>
      <c r="G833" s="112" t="s">
        <v>582</v>
      </c>
      <c r="H833" s="112" t="s">
        <v>583</v>
      </c>
      <c r="I833" s="112" t="s">
        <v>349</v>
      </c>
      <c r="J833" s="112" t="s">
        <v>2107</v>
      </c>
      <c r="K833" s="112" t="s">
        <v>535</v>
      </c>
      <c r="L833" s="112" t="s">
        <v>339</v>
      </c>
      <c r="M833" s="112" t="s">
        <v>368</v>
      </c>
      <c r="N833" s="112" t="s">
        <v>785</v>
      </c>
      <c r="O833" s="112" t="s">
        <v>342</v>
      </c>
      <c r="P833" s="112" t="s">
        <v>357</v>
      </c>
      <c r="Q833" s="112" t="s">
        <v>786</v>
      </c>
      <c r="R833" s="112">
        <v>1129.8</v>
      </c>
      <c r="S833" s="112">
        <v>5</v>
      </c>
      <c r="T833" s="112">
        <v>0</v>
      </c>
      <c r="U833" s="112">
        <v>270.89999999999998</v>
      </c>
    </row>
    <row r="834" spans="1:21">
      <c r="A834" s="20" t="str">
        <f t="shared" si="24"/>
        <v>202101</v>
      </c>
      <c r="B834" s="20" t="str">
        <f t="shared" si="25"/>
        <v>202105</v>
      </c>
      <c r="C834" s="112" t="s">
        <v>4058</v>
      </c>
      <c r="D834" s="113">
        <v>44226</v>
      </c>
      <c r="E834" s="113">
        <v>44229</v>
      </c>
      <c r="F834" s="112" t="s">
        <v>402</v>
      </c>
      <c r="G834" s="112" t="s">
        <v>582</v>
      </c>
      <c r="H834" s="112" t="s">
        <v>583</v>
      </c>
      <c r="I834" s="112" t="s">
        <v>349</v>
      </c>
      <c r="J834" s="112" t="s">
        <v>2107</v>
      </c>
      <c r="K834" s="112" t="s">
        <v>535</v>
      </c>
      <c r="L834" s="112" t="s">
        <v>339</v>
      </c>
      <c r="M834" s="112" t="s">
        <v>368</v>
      </c>
      <c r="N834" s="112" t="s">
        <v>3905</v>
      </c>
      <c r="O834" s="112" t="s">
        <v>372</v>
      </c>
      <c r="P834" s="112" t="s">
        <v>394</v>
      </c>
      <c r="Q834" s="112" t="s">
        <v>3906</v>
      </c>
      <c r="R834" s="112">
        <v>11813.9</v>
      </c>
      <c r="S834" s="112">
        <v>7</v>
      </c>
      <c r="T834" s="112">
        <v>0</v>
      </c>
      <c r="U834" s="112">
        <v>353.78</v>
      </c>
    </row>
    <row r="835" spans="1:21">
      <c r="A835" s="20" t="str">
        <f t="shared" ref="A835:A898" si="26">YEAR(D835)&amp;TEXT(MONTH(D835),"00")</f>
        <v>202104</v>
      </c>
      <c r="B835" s="20" t="str">
        <f t="shared" ref="B835:B898" si="27">YEAR(D835)&amp;TEXT(WEEKNUM(D835),"00")</f>
        <v>202116</v>
      </c>
      <c r="C835" s="112" t="s">
        <v>525</v>
      </c>
      <c r="D835" s="113">
        <v>44301</v>
      </c>
      <c r="E835" s="113">
        <v>44307</v>
      </c>
      <c r="F835" s="112" t="s">
        <v>346</v>
      </c>
      <c r="G835" s="112" t="s">
        <v>3061</v>
      </c>
      <c r="H835" s="112" t="s">
        <v>3062</v>
      </c>
      <c r="I835" s="112" t="s">
        <v>336</v>
      </c>
      <c r="J835" s="112" t="s">
        <v>2228</v>
      </c>
      <c r="K835" s="112" t="s">
        <v>521</v>
      </c>
      <c r="L835" s="112" t="s">
        <v>339</v>
      </c>
      <c r="M835" s="112" t="s">
        <v>368</v>
      </c>
      <c r="N835" s="112" t="s">
        <v>1661</v>
      </c>
      <c r="O835" s="112" t="s">
        <v>342</v>
      </c>
      <c r="P835" s="112" t="s">
        <v>357</v>
      </c>
      <c r="Q835" s="112" t="s">
        <v>1662</v>
      </c>
      <c r="R835" s="112">
        <v>1040.48</v>
      </c>
      <c r="S835" s="112">
        <v>8</v>
      </c>
      <c r="T835" s="112">
        <v>0</v>
      </c>
      <c r="U835" s="112">
        <v>51.52</v>
      </c>
    </row>
    <row r="836" spans="1:21">
      <c r="A836" s="20" t="str">
        <f t="shared" si="26"/>
        <v>202104</v>
      </c>
      <c r="B836" s="20" t="str">
        <f t="shared" si="27"/>
        <v>202116</v>
      </c>
      <c r="C836" s="112" t="s">
        <v>525</v>
      </c>
      <c r="D836" s="113">
        <v>44301</v>
      </c>
      <c r="E836" s="113">
        <v>44307</v>
      </c>
      <c r="F836" s="112" t="s">
        <v>346</v>
      </c>
      <c r="G836" s="112" t="s">
        <v>3061</v>
      </c>
      <c r="H836" s="112" t="s">
        <v>3062</v>
      </c>
      <c r="I836" s="112" t="s">
        <v>336</v>
      </c>
      <c r="J836" s="112" t="s">
        <v>2228</v>
      </c>
      <c r="K836" s="112" t="s">
        <v>521</v>
      </c>
      <c r="L836" s="112" t="s">
        <v>339</v>
      </c>
      <c r="M836" s="112" t="s">
        <v>368</v>
      </c>
      <c r="N836" s="112" t="s">
        <v>3479</v>
      </c>
      <c r="O836" s="112" t="s">
        <v>377</v>
      </c>
      <c r="P836" s="112" t="s">
        <v>462</v>
      </c>
      <c r="Q836" s="112" t="s">
        <v>3480</v>
      </c>
      <c r="R836" s="112">
        <v>5040.3150000000005</v>
      </c>
      <c r="S836" s="112">
        <v>3</v>
      </c>
      <c r="T836" s="112">
        <v>0.25</v>
      </c>
      <c r="U836" s="112">
        <v>-403.30500000000006</v>
      </c>
    </row>
    <row r="837" spans="1:21">
      <c r="A837" s="20" t="str">
        <f t="shared" si="26"/>
        <v>202101</v>
      </c>
      <c r="B837" s="20" t="str">
        <f t="shared" si="27"/>
        <v>202105</v>
      </c>
      <c r="C837" s="112" t="s">
        <v>4026</v>
      </c>
      <c r="D837" s="113">
        <v>44225</v>
      </c>
      <c r="E837" s="113">
        <v>44230</v>
      </c>
      <c r="F837" s="112" t="s">
        <v>346</v>
      </c>
      <c r="G837" s="112" t="s">
        <v>2028</v>
      </c>
      <c r="H837" s="112" t="s">
        <v>2029</v>
      </c>
      <c r="I837" s="112" t="s">
        <v>349</v>
      </c>
      <c r="J837" s="112" t="s">
        <v>541</v>
      </c>
      <c r="K837" s="112" t="s">
        <v>541</v>
      </c>
      <c r="L837" s="112" t="s">
        <v>339</v>
      </c>
      <c r="M837" s="112" t="s">
        <v>439</v>
      </c>
      <c r="N837" s="112" t="s">
        <v>755</v>
      </c>
      <c r="O837" s="112" t="s">
        <v>342</v>
      </c>
      <c r="P837" s="112" t="s">
        <v>369</v>
      </c>
      <c r="Q837" s="112" t="s">
        <v>756</v>
      </c>
      <c r="R837" s="112">
        <v>292.18</v>
      </c>
      <c r="S837" s="112">
        <v>1</v>
      </c>
      <c r="T837" s="112">
        <v>0</v>
      </c>
      <c r="U837" s="112">
        <v>26.18</v>
      </c>
    </row>
    <row r="838" spans="1:21">
      <c r="A838" s="20" t="str">
        <f t="shared" si="26"/>
        <v>202104</v>
      </c>
      <c r="B838" s="20" t="str">
        <f t="shared" si="27"/>
        <v>202118</v>
      </c>
      <c r="C838" s="112" t="s">
        <v>4072</v>
      </c>
      <c r="D838" s="113">
        <v>44316</v>
      </c>
      <c r="E838" s="113">
        <v>44319</v>
      </c>
      <c r="F838" s="112" t="s">
        <v>402</v>
      </c>
      <c r="G838" s="112" t="s">
        <v>1042</v>
      </c>
      <c r="H838" s="112" t="s">
        <v>1043</v>
      </c>
      <c r="I838" s="112" t="s">
        <v>349</v>
      </c>
      <c r="J838" s="112" t="s">
        <v>2184</v>
      </c>
      <c r="K838" s="112" t="s">
        <v>391</v>
      </c>
      <c r="L838" s="112" t="s">
        <v>339</v>
      </c>
      <c r="M838" s="112" t="s">
        <v>392</v>
      </c>
      <c r="N838" s="112" t="s">
        <v>2870</v>
      </c>
      <c r="O838" s="112" t="s">
        <v>377</v>
      </c>
      <c r="P838" s="112" t="s">
        <v>378</v>
      </c>
      <c r="Q838" s="112" t="s">
        <v>2871</v>
      </c>
      <c r="R838" s="112">
        <v>6442.7999999999984</v>
      </c>
      <c r="S838" s="112">
        <v>3</v>
      </c>
      <c r="T838" s="112">
        <v>0</v>
      </c>
      <c r="U838" s="112">
        <v>1094.94</v>
      </c>
    </row>
    <row r="839" spans="1:21">
      <c r="A839" s="20" t="str">
        <f t="shared" si="26"/>
        <v>202106</v>
      </c>
      <c r="B839" s="20" t="str">
        <f t="shared" si="27"/>
        <v>202123</v>
      </c>
      <c r="C839" s="112" t="s">
        <v>3103</v>
      </c>
      <c r="D839" s="113">
        <v>44350</v>
      </c>
      <c r="E839" s="113">
        <v>44354</v>
      </c>
      <c r="F839" s="112" t="s">
        <v>346</v>
      </c>
      <c r="G839" s="112" t="s">
        <v>1625</v>
      </c>
      <c r="H839" s="112" t="s">
        <v>1626</v>
      </c>
      <c r="I839" s="112" t="s">
        <v>349</v>
      </c>
      <c r="J839" s="112" t="s">
        <v>500</v>
      </c>
      <c r="K839" s="112" t="s">
        <v>501</v>
      </c>
      <c r="L839" s="112" t="s">
        <v>339</v>
      </c>
      <c r="M839" s="112" t="s">
        <v>392</v>
      </c>
      <c r="N839" s="112" t="s">
        <v>2644</v>
      </c>
      <c r="O839" s="112" t="s">
        <v>342</v>
      </c>
      <c r="P839" s="112" t="s">
        <v>357</v>
      </c>
      <c r="Q839" s="112" t="s">
        <v>2645</v>
      </c>
      <c r="R839" s="112">
        <v>65.771999999999991</v>
      </c>
      <c r="S839" s="112">
        <v>3</v>
      </c>
      <c r="T839" s="112">
        <v>0.4</v>
      </c>
      <c r="U839" s="112">
        <v>-23.268000000000001</v>
      </c>
    </row>
    <row r="840" spans="1:21">
      <c r="A840" s="20" t="str">
        <f t="shared" si="26"/>
        <v>202105</v>
      </c>
      <c r="B840" s="20" t="str">
        <f t="shared" si="27"/>
        <v>202119</v>
      </c>
      <c r="C840" s="112" t="s">
        <v>3812</v>
      </c>
      <c r="D840" s="113">
        <v>44320</v>
      </c>
      <c r="E840" s="113">
        <v>44322</v>
      </c>
      <c r="F840" s="112" t="s">
        <v>333</v>
      </c>
      <c r="G840" s="112" t="s">
        <v>3595</v>
      </c>
      <c r="H840" s="112" t="s">
        <v>3596</v>
      </c>
      <c r="I840" s="112" t="s">
        <v>336</v>
      </c>
      <c r="J840" s="112" t="s">
        <v>541</v>
      </c>
      <c r="K840" s="112" t="s">
        <v>541</v>
      </c>
      <c r="L840" s="112" t="s">
        <v>339</v>
      </c>
      <c r="M840" s="112" t="s">
        <v>439</v>
      </c>
      <c r="N840" s="112" t="s">
        <v>4075</v>
      </c>
      <c r="O840" s="112" t="s">
        <v>342</v>
      </c>
      <c r="P840" s="112" t="s">
        <v>380</v>
      </c>
      <c r="Q840" s="112" t="s">
        <v>4076</v>
      </c>
      <c r="R840" s="112">
        <v>418.32</v>
      </c>
      <c r="S840" s="112">
        <v>3</v>
      </c>
      <c r="T840" s="112">
        <v>0</v>
      </c>
      <c r="U840" s="112">
        <v>158.76</v>
      </c>
    </row>
    <row r="841" spans="1:21">
      <c r="A841" s="20" t="str">
        <f t="shared" si="26"/>
        <v>202106</v>
      </c>
      <c r="B841" s="20" t="str">
        <f t="shared" si="27"/>
        <v>202124</v>
      </c>
      <c r="C841" s="112" t="s">
        <v>4078</v>
      </c>
      <c r="D841" s="113">
        <v>44355</v>
      </c>
      <c r="E841" s="113">
        <v>44358</v>
      </c>
      <c r="F841" s="112" t="s">
        <v>402</v>
      </c>
      <c r="G841" s="112" t="s">
        <v>3236</v>
      </c>
      <c r="H841" s="112" t="s">
        <v>3237</v>
      </c>
      <c r="I841" s="112" t="s">
        <v>384</v>
      </c>
      <c r="J841" s="112" t="s">
        <v>1300</v>
      </c>
      <c r="K841" s="112" t="s">
        <v>385</v>
      </c>
      <c r="L841" s="112" t="s">
        <v>339</v>
      </c>
      <c r="M841" s="112" t="s">
        <v>386</v>
      </c>
      <c r="N841" s="112" t="s">
        <v>3027</v>
      </c>
      <c r="O841" s="112" t="s">
        <v>342</v>
      </c>
      <c r="P841" s="112" t="s">
        <v>455</v>
      </c>
      <c r="Q841" s="112" t="s">
        <v>3028</v>
      </c>
      <c r="R841" s="112">
        <v>248.92000000000002</v>
      </c>
      <c r="S841" s="112">
        <v>2</v>
      </c>
      <c r="T841" s="112">
        <v>0</v>
      </c>
      <c r="U841" s="112">
        <v>101.92</v>
      </c>
    </row>
    <row r="842" spans="1:21">
      <c r="A842" s="20" t="str">
        <f t="shared" si="26"/>
        <v>202106</v>
      </c>
      <c r="B842" s="20" t="str">
        <f t="shared" si="27"/>
        <v>202124</v>
      </c>
      <c r="C842" s="112" t="s">
        <v>4078</v>
      </c>
      <c r="D842" s="113">
        <v>44355</v>
      </c>
      <c r="E842" s="113">
        <v>44358</v>
      </c>
      <c r="F842" s="112" t="s">
        <v>402</v>
      </c>
      <c r="G842" s="112" t="s">
        <v>3236</v>
      </c>
      <c r="H842" s="112" t="s">
        <v>3237</v>
      </c>
      <c r="I842" s="112" t="s">
        <v>384</v>
      </c>
      <c r="J842" s="112" t="s">
        <v>1300</v>
      </c>
      <c r="K842" s="112" t="s">
        <v>385</v>
      </c>
      <c r="L842" s="112" t="s">
        <v>339</v>
      </c>
      <c r="M842" s="112" t="s">
        <v>386</v>
      </c>
      <c r="N842" s="112" t="s">
        <v>2506</v>
      </c>
      <c r="O842" s="112" t="s">
        <v>342</v>
      </c>
      <c r="P842" s="112" t="s">
        <v>369</v>
      </c>
      <c r="Q842" s="112" t="s">
        <v>2507</v>
      </c>
      <c r="R842" s="112">
        <v>952</v>
      </c>
      <c r="S842" s="112">
        <v>5</v>
      </c>
      <c r="T842" s="112">
        <v>0</v>
      </c>
      <c r="U842" s="112">
        <v>399.7</v>
      </c>
    </row>
    <row r="843" spans="1:21">
      <c r="A843" s="20" t="str">
        <f t="shared" si="26"/>
        <v>202103</v>
      </c>
      <c r="B843" s="20" t="str">
        <f t="shared" si="27"/>
        <v>202111</v>
      </c>
      <c r="C843" s="112" t="s">
        <v>3182</v>
      </c>
      <c r="D843" s="113">
        <v>44266</v>
      </c>
      <c r="E843" s="113">
        <v>44271</v>
      </c>
      <c r="F843" s="112" t="s">
        <v>346</v>
      </c>
      <c r="G843" s="112" t="s">
        <v>2053</v>
      </c>
      <c r="H843" s="112" t="s">
        <v>2054</v>
      </c>
      <c r="I843" s="112" t="s">
        <v>349</v>
      </c>
      <c r="J843" s="112" t="s">
        <v>3266</v>
      </c>
      <c r="K843" s="112" t="s">
        <v>460</v>
      </c>
      <c r="L843" s="112" t="s">
        <v>339</v>
      </c>
      <c r="M843" s="112" t="s">
        <v>340</v>
      </c>
      <c r="N843" s="112" t="s">
        <v>2650</v>
      </c>
      <c r="O843" s="112" t="s">
        <v>342</v>
      </c>
      <c r="P843" s="112" t="s">
        <v>407</v>
      </c>
      <c r="Q843" s="112" t="s">
        <v>2651</v>
      </c>
      <c r="R843" s="112">
        <v>86.8</v>
      </c>
      <c r="S843" s="112">
        <v>4</v>
      </c>
      <c r="T843" s="112">
        <v>0</v>
      </c>
      <c r="U843" s="112">
        <v>40.32</v>
      </c>
    </row>
    <row r="844" spans="1:21">
      <c r="A844" s="20" t="str">
        <f t="shared" si="26"/>
        <v>202104</v>
      </c>
      <c r="B844" s="20" t="str">
        <f t="shared" si="27"/>
        <v>202118</v>
      </c>
      <c r="C844" s="112" t="s">
        <v>4080</v>
      </c>
      <c r="D844" s="113">
        <v>44314</v>
      </c>
      <c r="E844" s="113">
        <v>44317</v>
      </c>
      <c r="F844" s="112" t="s">
        <v>333</v>
      </c>
      <c r="G844" s="112" t="s">
        <v>479</v>
      </c>
      <c r="H844" s="112" t="s">
        <v>480</v>
      </c>
      <c r="I844" s="112" t="s">
        <v>336</v>
      </c>
      <c r="J844" s="112" t="s">
        <v>2095</v>
      </c>
      <c r="K844" s="112" t="s">
        <v>397</v>
      </c>
      <c r="L844" s="112" t="s">
        <v>339</v>
      </c>
      <c r="M844" s="112" t="s">
        <v>340</v>
      </c>
      <c r="N844" s="112" t="s">
        <v>4081</v>
      </c>
      <c r="O844" s="112" t="s">
        <v>377</v>
      </c>
      <c r="P844" s="112" t="s">
        <v>425</v>
      </c>
      <c r="Q844" s="112" t="s">
        <v>4082</v>
      </c>
      <c r="R844" s="112">
        <v>3542.2799999999997</v>
      </c>
      <c r="S844" s="112">
        <v>6</v>
      </c>
      <c r="T844" s="112">
        <v>0</v>
      </c>
      <c r="U844" s="112">
        <v>1700.1599999999999</v>
      </c>
    </row>
    <row r="845" spans="1:21">
      <c r="A845" s="20" t="str">
        <f t="shared" si="26"/>
        <v>202103</v>
      </c>
      <c r="B845" s="20" t="str">
        <f t="shared" si="27"/>
        <v>202114</v>
      </c>
      <c r="C845" s="112" t="s">
        <v>3828</v>
      </c>
      <c r="D845" s="113">
        <v>44286</v>
      </c>
      <c r="E845" s="113">
        <v>44290</v>
      </c>
      <c r="F845" s="112" t="s">
        <v>333</v>
      </c>
      <c r="G845" s="112" t="s">
        <v>733</v>
      </c>
      <c r="H845" s="112" t="s">
        <v>734</v>
      </c>
      <c r="I845" s="112" t="s">
        <v>349</v>
      </c>
      <c r="J845" s="112" t="s">
        <v>541</v>
      </c>
      <c r="K845" s="112" t="s">
        <v>541</v>
      </c>
      <c r="L845" s="112" t="s">
        <v>339</v>
      </c>
      <c r="M845" s="112" t="s">
        <v>439</v>
      </c>
      <c r="N845" s="112" t="s">
        <v>1523</v>
      </c>
      <c r="O845" s="112" t="s">
        <v>342</v>
      </c>
      <c r="P845" s="112" t="s">
        <v>343</v>
      </c>
      <c r="Q845" s="112" t="s">
        <v>1524</v>
      </c>
      <c r="R845" s="112">
        <v>407.96000000000004</v>
      </c>
      <c r="S845" s="112">
        <v>2</v>
      </c>
      <c r="T845" s="112">
        <v>0</v>
      </c>
      <c r="U845" s="112">
        <v>142.51999999999998</v>
      </c>
    </row>
    <row r="846" spans="1:21">
      <c r="A846" s="20" t="str">
        <f t="shared" si="26"/>
        <v>202105</v>
      </c>
      <c r="B846" s="20" t="str">
        <f t="shared" si="27"/>
        <v>202120</v>
      </c>
      <c r="C846" s="112" t="s">
        <v>4083</v>
      </c>
      <c r="D846" s="113">
        <v>44331</v>
      </c>
      <c r="E846" s="113">
        <v>44334</v>
      </c>
      <c r="F846" s="112" t="s">
        <v>333</v>
      </c>
      <c r="G846" s="112" t="s">
        <v>3210</v>
      </c>
      <c r="H846" s="112" t="s">
        <v>3211</v>
      </c>
      <c r="I846" s="112" t="s">
        <v>336</v>
      </c>
      <c r="J846" s="112" t="s">
        <v>1303</v>
      </c>
      <c r="K846" s="112" t="s">
        <v>501</v>
      </c>
      <c r="L846" s="112" t="s">
        <v>339</v>
      </c>
      <c r="M846" s="112" t="s">
        <v>392</v>
      </c>
      <c r="N846" s="112" t="s">
        <v>3838</v>
      </c>
      <c r="O846" s="112" t="s">
        <v>377</v>
      </c>
      <c r="P846" s="112" t="s">
        <v>378</v>
      </c>
      <c r="Q846" s="112" t="s">
        <v>3839</v>
      </c>
      <c r="R846" s="112">
        <v>3574.4519999999998</v>
      </c>
      <c r="S846" s="112">
        <v>7</v>
      </c>
      <c r="T846" s="112">
        <v>0.4</v>
      </c>
      <c r="U846" s="112">
        <v>-178.94800000000032</v>
      </c>
    </row>
    <row r="847" spans="1:21">
      <c r="A847" s="20" t="str">
        <f t="shared" si="26"/>
        <v>202105</v>
      </c>
      <c r="B847" s="20" t="str">
        <f t="shared" si="27"/>
        <v>202120</v>
      </c>
      <c r="C847" s="112" t="s">
        <v>4083</v>
      </c>
      <c r="D847" s="113">
        <v>44331</v>
      </c>
      <c r="E847" s="113">
        <v>44334</v>
      </c>
      <c r="F847" s="112" t="s">
        <v>333</v>
      </c>
      <c r="G847" s="112" t="s">
        <v>3210</v>
      </c>
      <c r="H847" s="112" t="s">
        <v>3211</v>
      </c>
      <c r="I847" s="112" t="s">
        <v>336</v>
      </c>
      <c r="J847" s="112" t="s">
        <v>1303</v>
      </c>
      <c r="K847" s="112" t="s">
        <v>501</v>
      </c>
      <c r="L847" s="112" t="s">
        <v>339</v>
      </c>
      <c r="M847" s="112" t="s">
        <v>392</v>
      </c>
      <c r="N847" s="112" t="s">
        <v>3307</v>
      </c>
      <c r="O847" s="112" t="s">
        <v>342</v>
      </c>
      <c r="P847" s="112" t="s">
        <v>343</v>
      </c>
      <c r="Q847" s="112" t="s">
        <v>3308</v>
      </c>
      <c r="R847" s="112">
        <v>271.06799999999998</v>
      </c>
      <c r="S847" s="112">
        <v>7</v>
      </c>
      <c r="T847" s="112">
        <v>0.4</v>
      </c>
      <c r="U847" s="112">
        <v>-14.111999999999995</v>
      </c>
    </row>
    <row r="848" spans="1:21">
      <c r="A848" s="20" t="str">
        <f t="shared" si="26"/>
        <v>202107</v>
      </c>
      <c r="B848" s="20" t="str">
        <f t="shared" si="27"/>
        <v>202127</v>
      </c>
      <c r="C848" s="112" t="s">
        <v>4084</v>
      </c>
      <c r="D848" s="113">
        <v>44378</v>
      </c>
      <c r="E848" s="113">
        <v>44378</v>
      </c>
      <c r="F848" s="112" t="s">
        <v>534</v>
      </c>
      <c r="G848" s="112" t="s">
        <v>3565</v>
      </c>
      <c r="H848" s="112" t="s">
        <v>3566</v>
      </c>
      <c r="I848" s="112" t="s">
        <v>336</v>
      </c>
      <c r="J848" s="112" t="s">
        <v>1250</v>
      </c>
      <c r="K848" s="112" t="s">
        <v>548</v>
      </c>
      <c r="L848" s="112" t="s">
        <v>339</v>
      </c>
      <c r="M848" s="112" t="s">
        <v>352</v>
      </c>
      <c r="N848" s="112" t="s">
        <v>2273</v>
      </c>
      <c r="O848" s="112" t="s">
        <v>372</v>
      </c>
      <c r="P848" s="112" t="s">
        <v>398</v>
      </c>
      <c r="Q848" s="112" t="s">
        <v>2274</v>
      </c>
      <c r="R848" s="112">
        <v>662.2</v>
      </c>
      <c r="S848" s="112">
        <v>5</v>
      </c>
      <c r="T848" s="112">
        <v>0</v>
      </c>
      <c r="U848" s="112">
        <v>151.9</v>
      </c>
    </row>
    <row r="849" spans="1:21">
      <c r="A849" s="20" t="str">
        <f t="shared" si="26"/>
        <v>202107</v>
      </c>
      <c r="B849" s="20" t="str">
        <f t="shared" si="27"/>
        <v>202129</v>
      </c>
      <c r="C849" s="112" t="s">
        <v>4089</v>
      </c>
      <c r="D849" s="113">
        <v>44389</v>
      </c>
      <c r="E849" s="113">
        <v>44395</v>
      </c>
      <c r="F849" s="112" t="s">
        <v>346</v>
      </c>
      <c r="G849" s="112" t="s">
        <v>3588</v>
      </c>
      <c r="H849" s="112" t="s">
        <v>3589</v>
      </c>
      <c r="I849" s="112" t="s">
        <v>349</v>
      </c>
      <c r="J849" s="112" t="s">
        <v>1845</v>
      </c>
      <c r="K849" s="112" t="s">
        <v>367</v>
      </c>
      <c r="L849" s="112" t="s">
        <v>339</v>
      </c>
      <c r="M849" s="112" t="s">
        <v>368</v>
      </c>
      <c r="N849" s="112" t="s">
        <v>2809</v>
      </c>
      <c r="O849" s="112" t="s">
        <v>342</v>
      </c>
      <c r="P849" s="112" t="s">
        <v>357</v>
      </c>
      <c r="Q849" s="112" t="s">
        <v>2810</v>
      </c>
      <c r="R849" s="112">
        <v>223.44</v>
      </c>
      <c r="S849" s="112">
        <v>7</v>
      </c>
      <c r="T849" s="112">
        <v>0</v>
      </c>
      <c r="U849" s="112">
        <v>3.9200000000000004</v>
      </c>
    </row>
    <row r="850" spans="1:21">
      <c r="A850" s="20" t="str">
        <f t="shared" si="26"/>
        <v>202107</v>
      </c>
      <c r="B850" s="20" t="str">
        <f t="shared" si="27"/>
        <v>202129</v>
      </c>
      <c r="C850" s="112" t="s">
        <v>4089</v>
      </c>
      <c r="D850" s="113">
        <v>44389</v>
      </c>
      <c r="E850" s="113">
        <v>44395</v>
      </c>
      <c r="F850" s="112" t="s">
        <v>346</v>
      </c>
      <c r="G850" s="112" t="s">
        <v>3588</v>
      </c>
      <c r="H850" s="112" t="s">
        <v>3589</v>
      </c>
      <c r="I850" s="112" t="s">
        <v>349</v>
      </c>
      <c r="J850" s="112" t="s">
        <v>1845</v>
      </c>
      <c r="K850" s="112" t="s">
        <v>367</v>
      </c>
      <c r="L850" s="112" t="s">
        <v>339</v>
      </c>
      <c r="M850" s="112" t="s">
        <v>368</v>
      </c>
      <c r="N850" s="112" t="s">
        <v>597</v>
      </c>
      <c r="O850" s="112" t="s">
        <v>342</v>
      </c>
      <c r="P850" s="112" t="s">
        <v>381</v>
      </c>
      <c r="Q850" s="112" t="s">
        <v>598</v>
      </c>
      <c r="R850" s="112">
        <v>553.56000000000006</v>
      </c>
      <c r="S850" s="112">
        <v>6</v>
      </c>
      <c r="T850" s="112">
        <v>0</v>
      </c>
      <c r="U850" s="112">
        <v>204.12</v>
      </c>
    </row>
    <row r="851" spans="1:21">
      <c r="A851" s="20" t="str">
        <f t="shared" si="26"/>
        <v>202107</v>
      </c>
      <c r="B851" s="20" t="str">
        <f t="shared" si="27"/>
        <v>202129</v>
      </c>
      <c r="C851" s="112" t="s">
        <v>4089</v>
      </c>
      <c r="D851" s="113">
        <v>44389</v>
      </c>
      <c r="E851" s="113">
        <v>44395</v>
      </c>
      <c r="F851" s="112" t="s">
        <v>346</v>
      </c>
      <c r="G851" s="112" t="s">
        <v>3588</v>
      </c>
      <c r="H851" s="112" t="s">
        <v>3589</v>
      </c>
      <c r="I851" s="112" t="s">
        <v>349</v>
      </c>
      <c r="J851" s="112" t="s">
        <v>1845</v>
      </c>
      <c r="K851" s="112" t="s">
        <v>367</v>
      </c>
      <c r="L851" s="112" t="s">
        <v>339</v>
      </c>
      <c r="M851" s="112" t="s">
        <v>368</v>
      </c>
      <c r="N851" s="112" t="s">
        <v>2415</v>
      </c>
      <c r="O851" s="112" t="s">
        <v>377</v>
      </c>
      <c r="P851" s="112" t="s">
        <v>378</v>
      </c>
      <c r="Q851" s="112" t="s">
        <v>2416</v>
      </c>
      <c r="R851" s="112">
        <v>1687.3920000000003</v>
      </c>
      <c r="S851" s="112">
        <v>3</v>
      </c>
      <c r="T851" s="112">
        <v>0.1</v>
      </c>
      <c r="U851" s="112">
        <v>-19.068000000000012</v>
      </c>
    </row>
    <row r="852" spans="1:21">
      <c r="A852" s="20" t="str">
        <f t="shared" si="26"/>
        <v>202106</v>
      </c>
      <c r="B852" s="20" t="str">
        <f t="shared" si="27"/>
        <v>202124</v>
      </c>
      <c r="C852" s="112" t="s">
        <v>4090</v>
      </c>
      <c r="D852" s="113">
        <v>44356</v>
      </c>
      <c r="E852" s="113">
        <v>44360</v>
      </c>
      <c r="F852" s="112" t="s">
        <v>346</v>
      </c>
      <c r="G852" s="112" t="s">
        <v>2856</v>
      </c>
      <c r="H852" s="112" t="s">
        <v>2857</v>
      </c>
      <c r="I852" s="112" t="s">
        <v>349</v>
      </c>
      <c r="J852" s="112" t="s">
        <v>792</v>
      </c>
      <c r="K852" s="112" t="s">
        <v>535</v>
      </c>
      <c r="L852" s="112" t="s">
        <v>339</v>
      </c>
      <c r="M852" s="112" t="s">
        <v>368</v>
      </c>
      <c r="N852" s="112" t="s">
        <v>1556</v>
      </c>
      <c r="O852" s="112" t="s">
        <v>377</v>
      </c>
      <c r="P852" s="112" t="s">
        <v>431</v>
      </c>
      <c r="Q852" s="112" t="s">
        <v>1557</v>
      </c>
      <c r="R852" s="112">
        <v>234.36</v>
      </c>
      <c r="S852" s="112">
        <v>1</v>
      </c>
      <c r="T852" s="112">
        <v>0</v>
      </c>
      <c r="U852" s="112">
        <v>7</v>
      </c>
    </row>
    <row r="853" spans="1:21">
      <c r="A853" s="20" t="str">
        <f t="shared" si="26"/>
        <v>202106</v>
      </c>
      <c r="B853" s="20" t="str">
        <f t="shared" si="27"/>
        <v>202124</v>
      </c>
      <c r="C853" s="112" t="s">
        <v>4090</v>
      </c>
      <c r="D853" s="113">
        <v>44356</v>
      </c>
      <c r="E853" s="113">
        <v>44360</v>
      </c>
      <c r="F853" s="112" t="s">
        <v>346</v>
      </c>
      <c r="G853" s="112" t="s">
        <v>2856</v>
      </c>
      <c r="H853" s="112" t="s">
        <v>2857</v>
      </c>
      <c r="I853" s="112" t="s">
        <v>349</v>
      </c>
      <c r="J853" s="112" t="s">
        <v>792</v>
      </c>
      <c r="K853" s="112" t="s">
        <v>535</v>
      </c>
      <c r="L853" s="112" t="s">
        <v>339</v>
      </c>
      <c r="M853" s="112" t="s">
        <v>368</v>
      </c>
      <c r="N853" s="112" t="s">
        <v>2787</v>
      </c>
      <c r="O853" s="112" t="s">
        <v>342</v>
      </c>
      <c r="P853" s="112" t="s">
        <v>455</v>
      </c>
      <c r="Q853" s="112" t="s">
        <v>2788</v>
      </c>
      <c r="R853" s="112">
        <v>946.96000000000015</v>
      </c>
      <c r="S853" s="112">
        <v>5</v>
      </c>
      <c r="T853" s="112">
        <v>0.2</v>
      </c>
      <c r="U853" s="112">
        <v>260.25999999999988</v>
      </c>
    </row>
    <row r="854" spans="1:21">
      <c r="A854" s="20" t="str">
        <f t="shared" si="26"/>
        <v>202106</v>
      </c>
      <c r="B854" s="20" t="str">
        <f t="shared" si="27"/>
        <v>202124</v>
      </c>
      <c r="C854" s="112" t="s">
        <v>4090</v>
      </c>
      <c r="D854" s="113">
        <v>44356</v>
      </c>
      <c r="E854" s="113">
        <v>44360</v>
      </c>
      <c r="F854" s="112" t="s">
        <v>346</v>
      </c>
      <c r="G854" s="112" t="s">
        <v>2856</v>
      </c>
      <c r="H854" s="112" t="s">
        <v>2857</v>
      </c>
      <c r="I854" s="112" t="s">
        <v>349</v>
      </c>
      <c r="J854" s="112" t="s">
        <v>792</v>
      </c>
      <c r="K854" s="112" t="s">
        <v>535</v>
      </c>
      <c r="L854" s="112" t="s">
        <v>339</v>
      </c>
      <c r="M854" s="112" t="s">
        <v>368</v>
      </c>
      <c r="N854" s="112" t="s">
        <v>2189</v>
      </c>
      <c r="O854" s="112" t="s">
        <v>342</v>
      </c>
      <c r="P854" s="112" t="s">
        <v>380</v>
      </c>
      <c r="Q854" s="112" t="s">
        <v>2190</v>
      </c>
      <c r="R854" s="112">
        <v>331.79999999999995</v>
      </c>
      <c r="S854" s="112">
        <v>3</v>
      </c>
      <c r="T854" s="112">
        <v>0</v>
      </c>
      <c r="U854" s="112">
        <v>142.38</v>
      </c>
    </row>
    <row r="855" spans="1:21">
      <c r="A855" s="20" t="str">
        <f t="shared" si="26"/>
        <v>202105</v>
      </c>
      <c r="B855" s="20" t="str">
        <f t="shared" si="27"/>
        <v>202121</v>
      </c>
      <c r="C855" s="112" t="s">
        <v>4067</v>
      </c>
      <c r="D855" s="113">
        <v>44335</v>
      </c>
      <c r="E855" s="113">
        <v>44335</v>
      </c>
      <c r="F855" s="112" t="s">
        <v>534</v>
      </c>
      <c r="G855" s="112" t="s">
        <v>2245</v>
      </c>
      <c r="H855" s="112" t="s">
        <v>2246</v>
      </c>
      <c r="I855" s="112" t="s">
        <v>349</v>
      </c>
      <c r="J855" s="112" t="s">
        <v>554</v>
      </c>
      <c r="K855" s="112" t="s">
        <v>338</v>
      </c>
      <c r="L855" s="112" t="s">
        <v>339</v>
      </c>
      <c r="M855" s="112" t="s">
        <v>340</v>
      </c>
      <c r="N855" s="112" t="s">
        <v>1788</v>
      </c>
      <c r="O855" s="112" t="s">
        <v>372</v>
      </c>
      <c r="P855" s="112" t="s">
        <v>398</v>
      </c>
      <c r="Q855" s="112" t="s">
        <v>1789</v>
      </c>
      <c r="R855" s="112">
        <v>977.00399999999991</v>
      </c>
      <c r="S855" s="112">
        <v>3</v>
      </c>
      <c r="T855" s="112">
        <v>0.4</v>
      </c>
      <c r="U855" s="112">
        <v>-97.776000000000067</v>
      </c>
    </row>
    <row r="856" spans="1:21">
      <c r="A856" s="20" t="str">
        <f t="shared" si="26"/>
        <v>202105</v>
      </c>
      <c r="B856" s="20" t="str">
        <f t="shared" si="27"/>
        <v>202120</v>
      </c>
      <c r="C856" s="112" t="s">
        <v>3952</v>
      </c>
      <c r="D856" s="113">
        <v>44330</v>
      </c>
      <c r="E856" s="113">
        <v>44337</v>
      </c>
      <c r="F856" s="112" t="s">
        <v>346</v>
      </c>
      <c r="G856" s="112" t="s">
        <v>3314</v>
      </c>
      <c r="H856" s="112" t="s">
        <v>3315</v>
      </c>
      <c r="I856" s="112" t="s">
        <v>336</v>
      </c>
      <c r="J856" s="112" t="s">
        <v>2980</v>
      </c>
      <c r="K856" s="112" t="s">
        <v>385</v>
      </c>
      <c r="L856" s="112" t="s">
        <v>339</v>
      </c>
      <c r="M856" s="112" t="s">
        <v>386</v>
      </c>
      <c r="N856" s="112" t="s">
        <v>1205</v>
      </c>
      <c r="O856" s="112" t="s">
        <v>372</v>
      </c>
      <c r="P856" s="112" t="s">
        <v>400</v>
      </c>
      <c r="Q856" s="112" t="s">
        <v>1206</v>
      </c>
      <c r="R856" s="112">
        <v>8906.1</v>
      </c>
      <c r="S856" s="112">
        <v>3</v>
      </c>
      <c r="T856" s="112">
        <v>0</v>
      </c>
      <c r="U856" s="112">
        <v>1424.6399999999999</v>
      </c>
    </row>
    <row r="857" spans="1:21">
      <c r="A857" s="20" t="str">
        <f t="shared" si="26"/>
        <v>202106</v>
      </c>
      <c r="B857" s="20" t="str">
        <f t="shared" si="27"/>
        <v>202126</v>
      </c>
      <c r="C857" s="112" t="s">
        <v>3343</v>
      </c>
      <c r="D857" s="113">
        <v>44373</v>
      </c>
      <c r="E857" s="113">
        <v>44379</v>
      </c>
      <c r="F857" s="112" t="s">
        <v>346</v>
      </c>
      <c r="G857" s="112" t="s">
        <v>1091</v>
      </c>
      <c r="H857" s="112" t="s">
        <v>1092</v>
      </c>
      <c r="I857" s="112" t="s">
        <v>336</v>
      </c>
      <c r="J857" s="112" t="s">
        <v>390</v>
      </c>
      <c r="K857" s="112" t="s">
        <v>391</v>
      </c>
      <c r="L857" s="112" t="s">
        <v>339</v>
      </c>
      <c r="M857" s="112" t="s">
        <v>392</v>
      </c>
      <c r="N857" s="112" t="s">
        <v>3275</v>
      </c>
      <c r="O857" s="112" t="s">
        <v>342</v>
      </c>
      <c r="P857" s="112" t="s">
        <v>380</v>
      </c>
      <c r="Q857" s="112" t="s">
        <v>3276</v>
      </c>
      <c r="R857" s="112">
        <v>455.7</v>
      </c>
      <c r="S857" s="112">
        <v>5</v>
      </c>
      <c r="T857" s="112">
        <v>0</v>
      </c>
      <c r="U857" s="112">
        <v>172.90000000000003</v>
      </c>
    </row>
    <row r="858" spans="1:21">
      <c r="A858" s="20" t="str">
        <f t="shared" si="26"/>
        <v>202104</v>
      </c>
      <c r="B858" s="20" t="str">
        <f t="shared" si="27"/>
        <v>202116</v>
      </c>
      <c r="C858" s="112" t="s">
        <v>2154</v>
      </c>
      <c r="D858" s="113">
        <v>44300</v>
      </c>
      <c r="E858" s="113">
        <v>44301</v>
      </c>
      <c r="F858" s="112" t="s">
        <v>402</v>
      </c>
      <c r="G858" s="112" t="s">
        <v>1289</v>
      </c>
      <c r="H858" s="112" t="s">
        <v>1290</v>
      </c>
      <c r="I858" s="112" t="s">
        <v>349</v>
      </c>
      <c r="J858" s="112" t="s">
        <v>1892</v>
      </c>
      <c r="K858" s="112" t="s">
        <v>510</v>
      </c>
      <c r="L858" s="112" t="s">
        <v>339</v>
      </c>
      <c r="M858" s="112" t="s">
        <v>368</v>
      </c>
      <c r="N858" s="112" t="s">
        <v>3956</v>
      </c>
      <c r="O858" s="112" t="s">
        <v>377</v>
      </c>
      <c r="P858" s="112" t="s">
        <v>462</v>
      </c>
      <c r="Q858" s="112" t="s">
        <v>3957</v>
      </c>
      <c r="R858" s="112">
        <v>1505.28</v>
      </c>
      <c r="S858" s="112">
        <v>3</v>
      </c>
      <c r="T858" s="112">
        <v>0.6</v>
      </c>
      <c r="U858" s="112">
        <v>-1994.5799999999995</v>
      </c>
    </row>
    <row r="859" spans="1:21">
      <c r="A859" s="20" t="str">
        <f t="shared" si="26"/>
        <v>202104</v>
      </c>
      <c r="B859" s="20" t="str">
        <f t="shared" si="27"/>
        <v>202116</v>
      </c>
      <c r="C859" s="112" t="s">
        <v>2154</v>
      </c>
      <c r="D859" s="113">
        <v>44300</v>
      </c>
      <c r="E859" s="113">
        <v>44301</v>
      </c>
      <c r="F859" s="112" t="s">
        <v>402</v>
      </c>
      <c r="G859" s="112" t="s">
        <v>1289</v>
      </c>
      <c r="H859" s="112" t="s">
        <v>1290</v>
      </c>
      <c r="I859" s="112" t="s">
        <v>349</v>
      </c>
      <c r="J859" s="112" t="s">
        <v>1892</v>
      </c>
      <c r="K859" s="112" t="s">
        <v>510</v>
      </c>
      <c r="L859" s="112" t="s">
        <v>339</v>
      </c>
      <c r="M859" s="112" t="s">
        <v>368</v>
      </c>
      <c r="N859" s="112" t="s">
        <v>1155</v>
      </c>
      <c r="O859" s="112" t="s">
        <v>342</v>
      </c>
      <c r="P859" s="112" t="s">
        <v>357</v>
      </c>
      <c r="Q859" s="112" t="s">
        <v>1156</v>
      </c>
      <c r="R859" s="112">
        <v>247.71600000000001</v>
      </c>
      <c r="S859" s="112">
        <v>3</v>
      </c>
      <c r="T859" s="112">
        <v>0.4</v>
      </c>
      <c r="U859" s="112">
        <v>24.69599999999997</v>
      </c>
    </row>
    <row r="860" spans="1:21">
      <c r="A860" s="20" t="str">
        <f t="shared" si="26"/>
        <v>202103</v>
      </c>
      <c r="B860" s="20" t="str">
        <f t="shared" si="27"/>
        <v>202112</v>
      </c>
      <c r="C860" s="112" t="s">
        <v>3474</v>
      </c>
      <c r="D860" s="113">
        <v>44274</v>
      </c>
      <c r="E860" s="113">
        <v>44278</v>
      </c>
      <c r="F860" s="112" t="s">
        <v>346</v>
      </c>
      <c r="G860" s="112" t="s">
        <v>2505</v>
      </c>
      <c r="H860" s="112" t="s">
        <v>1990</v>
      </c>
      <c r="I860" s="112" t="s">
        <v>349</v>
      </c>
      <c r="J860" s="112" t="s">
        <v>1699</v>
      </c>
      <c r="K860" s="112" t="s">
        <v>438</v>
      </c>
      <c r="L860" s="112" t="s">
        <v>339</v>
      </c>
      <c r="M860" s="112" t="s">
        <v>439</v>
      </c>
      <c r="N860" s="112" t="s">
        <v>2331</v>
      </c>
      <c r="O860" s="112" t="s">
        <v>372</v>
      </c>
      <c r="P860" s="112" t="s">
        <v>373</v>
      </c>
      <c r="Q860" s="112" t="s">
        <v>2332</v>
      </c>
      <c r="R860" s="112">
        <v>433.16</v>
      </c>
      <c r="S860" s="112">
        <v>2</v>
      </c>
      <c r="T860" s="112">
        <v>0</v>
      </c>
      <c r="U860" s="112">
        <v>77.839999999999989</v>
      </c>
    </row>
    <row r="861" spans="1:21">
      <c r="A861" s="20" t="str">
        <f t="shared" si="26"/>
        <v>202103</v>
      </c>
      <c r="B861" s="20" t="str">
        <f t="shared" si="27"/>
        <v>202112</v>
      </c>
      <c r="C861" s="112" t="s">
        <v>3474</v>
      </c>
      <c r="D861" s="113">
        <v>44274</v>
      </c>
      <c r="E861" s="113">
        <v>44278</v>
      </c>
      <c r="F861" s="112" t="s">
        <v>346</v>
      </c>
      <c r="G861" s="112" t="s">
        <v>2505</v>
      </c>
      <c r="H861" s="112" t="s">
        <v>1990</v>
      </c>
      <c r="I861" s="112" t="s">
        <v>349</v>
      </c>
      <c r="J861" s="112" t="s">
        <v>1699</v>
      </c>
      <c r="K861" s="112" t="s">
        <v>438</v>
      </c>
      <c r="L861" s="112" t="s">
        <v>339</v>
      </c>
      <c r="M861" s="112" t="s">
        <v>439</v>
      </c>
      <c r="N861" s="112" t="s">
        <v>1105</v>
      </c>
      <c r="O861" s="112" t="s">
        <v>377</v>
      </c>
      <c r="P861" s="112" t="s">
        <v>425</v>
      </c>
      <c r="Q861" s="112" t="s">
        <v>1106</v>
      </c>
      <c r="R861" s="112">
        <v>5514.46</v>
      </c>
      <c r="S861" s="112">
        <v>7</v>
      </c>
      <c r="T861" s="112">
        <v>0</v>
      </c>
      <c r="U861" s="112">
        <v>661.5</v>
      </c>
    </row>
    <row r="862" spans="1:21">
      <c r="A862" s="20" t="str">
        <f t="shared" si="26"/>
        <v>202103</v>
      </c>
      <c r="B862" s="20" t="str">
        <f t="shared" si="27"/>
        <v>202112</v>
      </c>
      <c r="C862" s="112" t="s">
        <v>3474</v>
      </c>
      <c r="D862" s="113">
        <v>44274</v>
      </c>
      <c r="E862" s="113">
        <v>44278</v>
      </c>
      <c r="F862" s="112" t="s">
        <v>346</v>
      </c>
      <c r="G862" s="112" t="s">
        <v>2505</v>
      </c>
      <c r="H862" s="112" t="s">
        <v>1990</v>
      </c>
      <c r="I862" s="112" t="s">
        <v>349</v>
      </c>
      <c r="J862" s="112" t="s">
        <v>1699</v>
      </c>
      <c r="K862" s="112" t="s">
        <v>438</v>
      </c>
      <c r="L862" s="112" t="s">
        <v>339</v>
      </c>
      <c r="M862" s="112" t="s">
        <v>439</v>
      </c>
      <c r="N862" s="112" t="s">
        <v>765</v>
      </c>
      <c r="O862" s="112" t="s">
        <v>377</v>
      </c>
      <c r="P862" s="112" t="s">
        <v>431</v>
      </c>
      <c r="Q862" s="112" t="s">
        <v>766</v>
      </c>
      <c r="R862" s="112">
        <v>931.9799999999999</v>
      </c>
      <c r="S862" s="112">
        <v>7</v>
      </c>
      <c r="T862" s="112">
        <v>0</v>
      </c>
      <c r="U862" s="112">
        <v>279.3</v>
      </c>
    </row>
    <row r="863" spans="1:21">
      <c r="A863" s="20" t="str">
        <f t="shared" si="26"/>
        <v>202104</v>
      </c>
      <c r="B863" s="20" t="str">
        <f t="shared" si="27"/>
        <v>202115</v>
      </c>
      <c r="C863" s="112" t="s">
        <v>1404</v>
      </c>
      <c r="D863" s="113">
        <v>44296</v>
      </c>
      <c r="E863" s="113">
        <v>44298</v>
      </c>
      <c r="F863" s="112" t="s">
        <v>402</v>
      </c>
      <c r="G863" s="112" t="s">
        <v>2335</v>
      </c>
      <c r="H863" s="112" t="s">
        <v>2336</v>
      </c>
      <c r="I863" s="112" t="s">
        <v>349</v>
      </c>
      <c r="J863" s="112" t="s">
        <v>610</v>
      </c>
      <c r="K863" s="112" t="s">
        <v>610</v>
      </c>
      <c r="L863" s="112" t="s">
        <v>339</v>
      </c>
      <c r="M863" s="112" t="s">
        <v>439</v>
      </c>
      <c r="N863" s="112" t="s">
        <v>3974</v>
      </c>
      <c r="O863" s="112" t="s">
        <v>377</v>
      </c>
      <c r="P863" s="112" t="s">
        <v>378</v>
      </c>
      <c r="Q863" s="112" t="s">
        <v>3975</v>
      </c>
      <c r="R863" s="112">
        <v>2584.96</v>
      </c>
      <c r="S863" s="112">
        <v>4</v>
      </c>
      <c r="T863" s="112">
        <v>0</v>
      </c>
      <c r="U863" s="112">
        <v>1240.3999999999999</v>
      </c>
    </row>
    <row r="864" spans="1:21">
      <c r="A864" s="20" t="str">
        <f t="shared" si="26"/>
        <v>202102</v>
      </c>
      <c r="B864" s="20" t="str">
        <f t="shared" si="27"/>
        <v>202106</v>
      </c>
      <c r="C864" s="112" t="s">
        <v>4091</v>
      </c>
      <c r="D864" s="113">
        <v>44233</v>
      </c>
      <c r="E864" s="113">
        <v>44238</v>
      </c>
      <c r="F864" s="112" t="s">
        <v>346</v>
      </c>
      <c r="G864" s="112" t="s">
        <v>2942</v>
      </c>
      <c r="H864" s="112" t="s">
        <v>2943</v>
      </c>
      <c r="I864" s="112" t="s">
        <v>336</v>
      </c>
      <c r="J864" s="112" t="s">
        <v>1198</v>
      </c>
      <c r="K864" s="112" t="s">
        <v>501</v>
      </c>
      <c r="L864" s="112" t="s">
        <v>339</v>
      </c>
      <c r="M864" s="112" t="s">
        <v>392</v>
      </c>
      <c r="N864" s="112" t="s">
        <v>3309</v>
      </c>
      <c r="O864" s="112" t="s">
        <v>342</v>
      </c>
      <c r="P864" s="112" t="s">
        <v>354</v>
      </c>
      <c r="Q864" s="112" t="s">
        <v>3310</v>
      </c>
      <c r="R864" s="112">
        <v>114.79999999999998</v>
      </c>
      <c r="S864" s="112">
        <v>2</v>
      </c>
      <c r="T864" s="112">
        <v>0</v>
      </c>
      <c r="U864" s="112">
        <v>44.52</v>
      </c>
    </row>
    <row r="865" spans="1:21">
      <c r="A865" s="20" t="str">
        <f t="shared" si="26"/>
        <v>202104</v>
      </c>
      <c r="B865" s="20" t="str">
        <f t="shared" si="27"/>
        <v>202118</v>
      </c>
      <c r="C865" s="112" t="s">
        <v>1537</v>
      </c>
      <c r="D865" s="113">
        <v>44315</v>
      </c>
      <c r="E865" s="113">
        <v>44319</v>
      </c>
      <c r="F865" s="112" t="s">
        <v>346</v>
      </c>
      <c r="G865" s="112" t="s">
        <v>2093</v>
      </c>
      <c r="H865" s="112" t="s">
        <v>2094</v>
      </c>
      <c r="I865" s="112" t="s">
        <v>336</v>
      </c>
      <c r="J865" s="112" t="s">
        <v>366</v>
      </c>
      <c r="K865" s="112" t="s">
        <v>367</v>
      </c>
      <c r="L865" s="112" t="s">
        <v>339</v>
      </c>
      <c r="M865" s="112" t="s">
        <v>368</v>
      </c>
      <c r="N865" s="112" t="s">
        <v>3483</v>
      </c>
      <c r="O865" s="112" t="s">
        <v>342</v>
      </c>
      <c r="P865" s="112" t="s">
        <v>343</v>
      </c>
      <c r="Q865" s="112" t="s">
        <v>3484</v>
      </c>
      <c r="R865" s="112">
        <v>557.90000000000009</v>
      </c>
      <c r="S865" s="112">
        <v>5</v>
      </c>
      <c r="T865" s="112">
        <v>0</v>
      </c>
      <c r="U865" s="112">
        <v>273</v>
      </c>
    </row>
    <row r="866" spans="1:21">
      <c r="A866" s="20" t="str">
        <f t="shared" si="26"/>
        <v>202104</v>
      </c>
      <c r="B866" s="20" t="str">
        <f t="shared" si="27"/>
        <v>202118</v>
      </c>
      <c r="C866" s="112" t="s">
        <v>1537</v>
      </c>
      <c r="D866" s="113">
        <v>44315</v>
      </c>
      <c r="E866" s="113">
        <v>44319</v>
      </c>
      <c r="F866" s="112" t="s">
        <v>346</v>
      </c>
      <c r="G866" s="112" t="s">
        <v>2093</v>
      </c>
      <c r="H866" s="112" t="s">
        <v>2094</v>
      </c>
      <c r="I866" s="112" t="s">
        <v>336</v>
      </c>
      <c r="J866" s="112" t="s">
        <v>366</v>
      </c>
      <c r="K866" s="112" t="s">
        <v>367</v>
      </c>
      <c r="L866" s="112" t="s">
        <v>339</v>
      </c>
      <c r="M866" s="112" t="s">
        <v>368</v>
      </c>
      <c r="N866" s="112" t="s">
        <v>2956</v>
      </c>
      <c r="O866" s="112" t="s">
        <v>342</v>
      </c>
      <c r="P866" s="112" t="s">
        <v>343</v>
      </c>
      <c r="Q866" s="112" t="s">
        <v>2957</v>
      </c>
      <c r="R866" s="112">
        <v>588.70000000000005</v>
      </c>
      <c r="S866" s="112">
        <v>5</v>
      </c>
      <c r="T866" s="112">
        <v>0</v>
      </c>
      <c r="U866" s="112">
        <v>270.2</v>
      </c>
    </row>
    <row r="867" spans="1:21">
      <c r="A867" s="20" t="str">
        <f t="shared" si="26"/>
        <v>202104</v>
      </c>
      <c r="B867" s="20" t="str">
        <f t="shared" si="27"/>
        <v>202118</v>
      </c>
      <c r="C867" s="112" t="s">
        <v>1537</v>
      </c>
      <c r="D867" s="113">
        <v>44315</v>
      </c>
      <c r="E867" s="113">
        <v>44319</v>
      </c>
      <c r="F867" s="112" t="s">
        <v>346</v>
      </c>
      <c r="G867" s="112" t="s">
        <v>2093</v>
      </c>
      <c r="H867" s="112" t="s">
        <v>2094</v>
      </c>
      <c r="I867" s="112" t="s">
        <v>336</v>
      </c>
      <c r="J867" s="112" t="s">
        <v>366</v>
      </c>
      <c r="K867" s="112" t="s">
        <v>367</v>
      </c>
      <c r="L867" s="112" t="s">
        <v>339</v>
      </c>
      <c r="M867" s="112" t="s">
        <v>368</v>
      </c>
      <c r="N867" s="112" t="s">
        <v>3859</v>
      </c>
      <c r="O867" s="112" t="s">
        <v>342</v>
      </c>
      <c r="P867" s="112" t="s">
        <v>455</v>
      </c>
      <c r="Q867" s="112" t="s">
        <v>3860</v>
      </c>
      <c r="R867" s="112">
        <v>1486.4639999999999</v>
      </c>
      <c r="S867" s="112">
        <v>7</v>
      </c>
      <c r="T867" s="112">
        <v>0.2</v>
      </c>
      <c r="U867" s="112">
        <v>37.043999999999983</v>
      </c>
    </row>
    <row r="868" spans="1:21">
      <c r="A868" s="20" t="str">
        <f t="shared" si="26"/>
        <v>202104</v>
      </c>
      <c r="B868" s="20" t="str">
        <f t="shared" si="27"/>
        <v>202118</v>
      </c>
      <c r="C868" s="112" t="s">
        <v>1537</v>
      </c>
      <c r="D868" s="113">
        <v>44315</v>
      </c>
      <c r="E868" s="113">
        <v>44319</v>
      </c>
      <c r="F868" s="112" t="s">
        <v>346</v>
      </c>
      <c r="G868" s="112" t="s">
        <v>2093</v>
      </c>
      <c r="H868" s="112" t="s">
        <v>2094</v>
      </c>
      <c r="I868" s="112" t="s">
        <v>336</v>
      </c>
      <c r="J868" s="112" t="s">
        <v>366</v>
      </c>
      <c r="K868" s="112" t="s">
        <v>367</v>
      </c>
      <c r="L868" s="112" t="s">
        <v>339</v>
      </c>
      <c r="M868" s="112" t="s">
        <v>368</v>
      </c>
      <c r="N868" s="112" t="s">
        <v>2260</v>
      </c>
      <c r="O868" s="112" t="s">
        <v>377</v>
      </c>
      <c r="P868" s="112" t="s">
        <v>378</v>
      </c>
      <c r="Q868" s="112" t="s">
        <v>2261</v>
      </c>
      <c r="R868" s="112">
        <v>1294.0200000000004</v>
      </c>
      <c r="S868" s="112">
        <v>5</v>
      </c>
      <c r="T868" s="112">
        <v>0.1</v>
      </c>
      <c r="U868" s="112">
        <v>344.82</v>
      </c>
    </row>
    <row r="869" spans="1:21">
      <c r="A869" s="20" t="str">
        <f t="shared" si="26"/>
        <v>202104</v>
      </c>
      <c r="B869" s="20" t="str">
        <f t="shared" si="27"/>
        <v>202118</v>
      </c>
      <c r="C869" s="112" t="s">
        <v>1537</v>
      </c>
      <c r="D869" s="113">
        <v>44315</v>
      </c>
      <c r="E869" s="113">
        <v>44319</v>
      </c>
      <c r="F869" s="112" t="s">
        <v>346</v>
      </c>
      <c r="G869" s="112" t="s">
        <v>2093</v>
      </c>
      <c r="H869" s="112" t="s">
        <v>2094</v>
      </c>
      <c r="I869" s="112" t="s">
        <v>336</v>
      </c>
      <c r="J869" s="112" t="s">
        <v>366</v>
      </c>
      <c r="K869" s="112" t="s">
        <v>367</v>
      </c>
      <c r="L869" s="112" t="s">
        <v>339</v>
      </c>
      <c r="M869" s="112" t="s">
        <v>368</v>
      </c>
      <c r="N869" s="112" t="s">
        <v>3006</v>
      </c>
      <c r="O869" s="112" t="s">
        <v>342</v>
      </c>
      <c r="P869" s="112" t="s">
        <v>369</v>
      </c>
      <c r="Q869" s="112" t="s">
        <v>3007</v>
      </c>
      <c r="R869" s="112">
        <v>1370.88</v>
      </c>
      <c r="S869" s="112">
        <v>3</v>
      </c>
      <c r="T869" s="112">
        <v>0</v>
      </c>
      <c r="U869" s="112">
        <v>438.48</v>
      </c>
    </row>
    <row r="870" spans="1:21">
      <c r="A870" s="20" t="str">
        <f t="shared" si="26"/>
        <v>202106</v>
      </c>
      <c r="B870" s="20" t="str">
        <f t="shared" si="27"/>
        <v>202125</v>
      </c>
      <c r="C870" s="112" t="s">
        <v>4095</v>
      </c>
      <c r="D870" s="113">
        <v>44366</v>
      </c>
      <c r="E870" s="113">
        <v>44368</v>
      </c>
      <c r="F870" s="112" t="s">
        <v>333</v>
      </c>
      <c r="G870" s="112" t="s">
        <v>676</v>
      </c>
      <c r="H870" s="112" t="s">
        <v>677</v>
      </c>
      <c r="I870" s="112" t="s">
        <v>384</v>
      </c>
      <c r="J870" s="112" t="s">
        <v>2259</v>
      </c>
      <c r="K870" s="112" t="s">
        <v>367</v>
      </c>
      <c r="L870" s="112" t="s">
        <v>339</v>
      </c>
      <c r="M870" s="112" t="s">
        <v>368</v>
      </c>
      <c r="N870" s="112" t="s">
        <v>502</v>
      </c>
      <c r="O870" s="112" t="s">
        <v>342</v>
      </c>
      <c r="P870" s="112" t="s">
        <v>343</v>
      </c>
      <c r="Q870" s="112" t="s">
        <v>503</v>
      </c>
      <c r="R870" s="112">
        <v>140.98000000000002</v>
      </c>
      <c r="S870" s="112">
        <v>1</v>
      </c>
      <c r="T870" s="112">
        <v>0</v>
      </c>
      <c r="U870" s="112">
        <v>23.939999999999998</v>
      </c>
    </row>
    <row r="871" spans="1:21">
      <c r="A871" s="20" t="str">
        <f t="shared" si="26"/>
        <v>202106</v>
      </c>
      <c r="B871" s="20" t="str">
        <f t="shared" si="27"/>
        <v>202125</v>
      </c>
      <c r="C871" s="112" t="s">
        <v>4095</v>
      </c>
      <c r="D871" s="113">
        <v>44366</v>
      </c>
      <c r="E871" s="113">
        <v>44368</v>
      </c>
      <c r="F871" s="112" t="s">
        <v>333</v>
      </c>
      <c r="G871" s="112" t="s">
        <v>676</v>
      </c>
      <c r="H871" s="112" t="s">
        <v>677</v>
      </c>
      <c r="I871" s="112" t="s">
        <v>384</v>
      </c>
      <c r="J871" s="112" t="s">
        <v>2259</v>
      </c>
      <c r="K871" s="112" t="s">
        <v>367</v>
      </c>
      <c r="L871" s="112" t="s">
        <v>339</v>
      </c>
      <c r="M871" s="112" t="s">
        <v>368</v>
      </c>
      <c r="N871" s="112" t="s">
        <v>2331</v>
      </c>
      <c r="O871" s="112" t="s">
        <v>372</v>
      </c>
      <c r="P871" s="112" t="s">
        <v>373</v>
      </c>
      <c r="Q871" s="112" t="s">
        <v>2332</v>
      </c>
      <c r="R871" s="112">
        <v>649.74</v>
      </c>
      <c r="S871" s="112">
        <v>3</v>
      </c>
      <c r="T871" s="112">
        <v>0</v>
      </c>
      <c r="U871" s="112">
        <v>116.75999999999999</v>
      </c>
    </row>
    <row r="872" spans="1:21">
      <c r="A872" s="20" t="str">
        <f t="shared" si="26"/>
        <v>202106</v>
      </c>
      <c r="B872" s="20" t="str">
        <f t="shared" si="27"/>
        <v>202125</v>
      </c>
      <c r="C872" s="112" t="s">
        <v>4095</v>
      </c>
      <c r="D872" s="113">
        <v>44366</v>
      </c>
      <c r="E872" s="113">
        <v>44368</v>
      </c>
      <c r="F872" s="112" t="s">
        <v>333</v>
      </c>
      <c r="G872" s="112" t="s">
        <v>676</v>
      </c>
      <c r="H872" s="112" t="s">
        <v>677</v>
      </c>
      <c r="I872" s="112" t="s">
        <v>384</v>
      </c>
      <c r="J872" s="112" t="s">
        <v>2259</v>
      </c>
      <c r="K872" s="112" t="s">
        <v>367</v>
      </c>
      <c r="L872" s="112" t="s">
        <v>339</v>
      </c>
      <c r="M872" s="112" t="s">
        <v>368</v>
      </c>
      <c r="N872" s="112" t="s">
        <v>3461</v>
      </c>
      <c r="O872" s="112" t="s">
        <v>342</v>
      </c>
      <c r="P872" s="112" t="s">
        <v>440</v>
      </c>
      <c r="Q872" s="112" t="s">
        <v>3462</v>
      </c>
      <c r="R872" s="112">
        <v>660.94</v>
      </c>
      <c r="S872" s="112">
        <v>1</v>
      </c>
      <c r="T872" s="112">
        <v>0</v>
      </c>
      <c r="U872" s="112">
        <v>264.32</v>
      </c>
    </row>
    <row r="873" spans="1:21">
      <c r="A873" s="20" t="str">
        <f t="shared" si="26"/>
        <v>202101</v>
      </c>
      <c r="B873" s="20" t="str">
        <f t="shared" si="27"/>
        <v>202103</v>
      </c>
      <c r="C873" s="112" t="s">
        <v>4096</v>
      </c>
      <c r="D873" s="113">
        <v>44211</v>
      </c>
      <c r="E873" s="113">
        <v>44216</v>
      </c>
      <c r="F873" s="112" t="s">
        <v>346</v>
      </c>
      <c r="G873" s="112" t="s">
        <v>3893</v>
      </c>
      <c r="H873" s="112" t="s">
        <v>3894</v>
      </c>
      <c r="I873" s="112" t="s">
        <v>336</v>
      </c>
      <c r="J873" s="112" t="s">
        <v>1828</v>
      </c>
      <c r="K873" s="112" t="s">
        <v>487</v>
      </c>
      <c r="L873" s="112" t="s">
        <v>339</v>
      </c>
      <c r="M873" s="112" t="s">
        <v>392</v>
      </c>
      <c r="N873" s="112" t="s">
        <v>3959</v>
      </c>
      <c r="O873" s="112" t="s">
        <v>377</v>
      </c>
      <c r="P873" s="112" t="s">
        <v>425</v>
      </c>
      <c r="Q873" s="112" t="s">
        <v>3960</v>
      </c>
      <c r="R873" s="112">
        <v>3846.36</v>
      </c>
      <c r="S873" s="112">
        <v>2</v>
      </c>
      <c r="T873" s="112">
        <v>0</v>
      </c>
      <c r="U873" s="112">
        <v>461.44</v>
      </c>
    </row>
    <row r="874" spans="1:21">
      <c r="A874" s="20" t="str">
        <f t="shared" si="26"/>
        <v>202101</v>
      </c>
      <c r="B874" s="20" t="str">
        <f t="shared" si="27"/>
        <v>202103</v>
      </c>
      <c r="C874" s="112" t="s">
        <v>4096</v>
      </c>
      <c r="D874" s="113">
        <v>44211</v>
      </c>
      <c r="E874" s="113">
        <v>44216</v>
      </c>
      <c r="F874" s="112" t="s">
        <v>346</v>
      </c>
      <c r="G874" s="112" t="s">
        <v>3893</v>
      </c>
      <c r="H874" s="112" t="s">
        <v>3894</v>
      </c>
      <c r="I874" s="112" t="s">
        <v>336</v>
      </c>
      <c r="J874" s="112" t="s">
        <v>1828</v>
      </c>
      <c r="K874" s="112" t="s">
        <v>487</v>
      </c>
      <c r="L874" s="112" t="s">
        <v>339</v>
      </c>
      <c r="M874" s="112" t="s">
        <v>392</v>
      </c>
      <c r="N874" s="112" t="s">
        <v>2814</v>
      </c>
      <c r="O874" s="112" t="s">
        <v>342</v>
      </c>
      <c r="P874" s="112" t="s">
        <v>455</v>
      </c>
      <c r="Q874" s="112" t="s">
        <v>2815</v>
      </c>
      <c r="R874" s="112">
        <v>104.38400000000001</v>
      </c>
      <c r="S874" s="112">
        <v>1</v>
      </c>
      <c r="T874" s="112">
        <v>0.2</v>
      </c>
      <c r="U874" s="112">
        <v>-11.816000000000003</v>
      </c>
    </row>
    <row r="875" spans="1:21">
      <c r="A875" s="20" t="str">
        <f t="shared" si="26"/>
        <v>202101</v>
      </c>
      <c r="B875" s="20" t="str">
        <f t="shared" si="27"/>
        <v>202103</v>
      </c>
      <c r="C875" s="112" t="s">
        <v>4096</v>
      </c>
      <c r="D875" s="113">
        <v>44211</v>
      </c>
      <c r="E875" s="113">
        <v>44216</v>
      </c>
      <c r="F875" s="112" t="s">
        <v>346</v>
      </c>
      <c r="G875" s="112" t="s">
        <v>3893</v>
      </c>
      <c r="H875" s="112" t="s">
        <v>3894</v>
      </c>
      <c r="I875" s="112" t="s">
        <v>336</v>
      </c>
      <c r="J875" s="112" t="s">
        <v>1828</v>
      </c>
      <c r="K875" s="112" t="s">
        <v>487</v>
      </c>
      <c r="L875" s="112" t="s">
        <v>339</v>
      </c>
      <c r="M875" s="112" t="s">
        <v>392</v>
      </c>
      <c r="N875" s="112" t="s">
        <v>3240</v>
      </c>
      <c r="O875" s="112" t="s">
        <v>372</v>
      </c>
      <c r="P875" s="112" t="s">
        <v>373</v>
      </c>
      <c r="Q875" s="112" t="s">
        <v>3241</v>
      </c>
      <c r="R875" s="112">
        <v>2382.3799999999997</v>
      </c>
      <c r="S875" s="112">
        <v>7</v>
      </c>
      <c r="T875" s="112">
        <v>0</v>
      </c>
      <c r="U875" s="112">
        <v>476.28000000000003</v>
      </c>
    </row>
    <row r="876" spans="1:21">
      <c r="A876" s="20" t="str">
        <f t="shared" si="26"/>
        <v>202101</v>
      </c>
      <c r="B876" s="20" t="str">
        <f t="shared" si="27"/>
        <v>202103</v>
      </c>
      <c r="C876" s="112" t="s">
        <v>4096</v>
      </c>
      <c r="D876" s="113">
        <v>44211</v>
      </c>
      <c r="E876" s="113">
        <v>44216</v>
      </c>
      <c r="F876" s="112" t="s">
        <v>346</v>
      </c>
      <c r="G876" s="112" t="s">
        <v>3893</v>
      </c>
      <c r="H876" s="112" t="s">
        <v>3894</v>
      </c>
      <c r="I876" s="112" t="s">
        <v>336</v>
      </c>
      <c r="J876" s="112" t="s">
        <v>1828</v>
      </c>
      <c r="K876" s="112" t="s">
        <v>487</v>
      </c>
      <c r="L876" s="112" t="s">
        <v>339</v>
      </c>
      <c r="M876" s="112" t="s">
        <v>392</v>
      </c>
      <c r="N876" s="112" t="s">
        <v>601</v>
      </c>
      <c r="O876" s="112" t="s">
        <v>342</v>
      </c>
      <c r="P876" s="112" t="s">
        <v>455</v>
      </c>
      <c r="Q876" s="112" t="s">
        <v>602</v>
      </c>
      <c r="R876" s="112">
        <v>352.79999999999995</v>
      </c>
      <c r="S876" s="112">
        <v>6</v>
      </c>
      <c r="T876" s="112">
        <v>0.2</v>
      </c>
      <c r="U876" s="112">
        <v>74.760000000000019</v>
      </c>
    </row>
    <row r="877" spans="1:21">
      <c r="A877" s="20" t="str">
        <f t="shared" si="26"/>
        <v>202101</v>
      </c>
      <c r="B877" s="20" t="str">
        <f t="shared" si="27"/>
        <v>202103</v>
      </c>
      <c r="C877" s="112" t="s">
        <v>4096</v>
      </c>
      <c r="D877" s="113">
        <v>44211</v>
      </c>
      <c r="E877" s="113">
        <v>44216</v>
      </c>
      <c r="F877" s="112" t="s">
        <v>346</v>
      </c>
      <c r="G877" s="112" t="s">
        <v>3893</v>
      </c>
      <c r="H877" s="112" t="s">
        <v>3894</v>
      </c>
      <c r="I877" s="112" t="s">
        <v>336</v>
      </c>
      <c r="J877" s="112" t="s">
        <v>1828</v>
      </c>
      <c r="K877" s="112" t="s">
        <v>487</v>
      </c>
      <c r="L877" s="112" t="s">
        <v>339</v>
      </c>
      <c r="M877" s="112" t="s">
        <v>392</v>
      </c>
      <c r="N877" s="112" t="s">
        <v>1919</v>
      </c>
      <c r="O877" s="112" t="s">
        <v>342</v>
      </c>
      <c r="P877" s="112" t="s">
        <v>357</v>
      </c>
      <c r="Q877" s="112" t="s">
        <v>1920</v>
      </c>
      <c r="R877" s="112">
        <v>255.08000000000004</v>
      </c>
      <c r="S877" s="112">
        <v>2</v>
      </c>
      <c r="T877" s="112">
        <v>0</v>
      </c>
      <c r="U877" s="112">
        <v>91.56</v>
      </c>
    </row>
    <row r="878" spans="1:21">
      <c r="A878" s="20" t="str">
        <f t="shared" si="26"/>
        <v>202106</v>
      </c>
      <c r="B878" s="20" t="str">
        <f t="shared" si="27"/>
        <v>202127</v>
      </c>
      <c r="C878" s="112" t="s">
        <v>4097</v>
      </c>
      <c r="D878" s="113">
        <v>44377</v>
      </c>
      <c r="E878" s="113">
        <v>44381</v>
      </c>
      <c r="F878" s="112" t="s">
        <v>346</v>
      </c>
      <c r="G878" s="112" t="s">
        <v>3101</v>
      </c>
      <c r="H878" s="112" t="s">
        <v>3102</v>
      </c>
      <c r="I878" s="112" t="s">
        <v>349</v>
      </c>
      <c r="J878" s="112" t="s">
        <v>3598</v>
      </c>
      <c r="K878" s="112" t="s">
        <v>391</v>
      </c>
      <c r="L878" s="112" t="s">
        <v>339</v>
      </c>
      <c r="M878" s="112" t="s">
        <v>392</v>
      </c>
      <c r="N878" s="112" t="s">
        <v>3738</v>
      </c>
      <c r="O878" s="112" t="s">
        <v>342</v>
      </c>
      <c r="P878" s="112" t="s">
        <v>354</v>
      </c>
      <c r="Q878" s="112" t="s">
        <v>3739</v>
      </c>
      <c r="R878" s="112">
        <v>485.09999999999997</v>
      </c>
      <c r="S878" s="112">
        <v>3</v>
      </c>
      <c r="T878" s="112">
        <v>0</v>
      </c>
      <c r="U878" s="112">
        <v>63</v>
      </c>
    </row>
    <row r="879" spans="1:21">
      <c r="A879" s="20" t="str">
        <f t="shared" si="26"/>
        <v>202105</v>
      </c>
      <c r="B879" s="20" t="str">
        <f t="shared" si="27"/>
        <v>202118</v>
      </c>
      <c r="C879" s="112" t="s">
        <v>2496</v>
      </c>
      <c r="D879" s="113">
        <v>44317</v>
      </c>
      <c r="E879" s="113">
        <v>44319</v>
      </c>
      <c r="F879" s="112" t="s">
        <v>402</v>
      </c>
      <c r="G879" s="112" t="s">
        <v>4087</v>
      </c>
      <c r="H879" s="112" t="s">
        <v>4088</v>
      </c>
      <c r="I879" s="112" t="s">
        <v>336</v>
      </c>
      <c r="J879" s="112" t="s">
        <v>2980</v>
      </c>
      <c r="K879" s="112" t="s">
        <v>385</v>
      </c>
      <c r="L879" s="112" t="s">
        <v>339</v>
      </c>
      <c r="M879" s="112" t="s">
        <v>386</v>
      </c>
      <c r="N879" s="112" t="s">
        <v>1356</v>
      </c>
      <c r="O879" s="112" t="s">
        <v>372</v>
      </c>
      <c r="P879" s="112" t="s">
        <v>398</v>
      </c>
      <c r="Q879" s="112" t="s">
        <v>1357</v>
      </c>
      <c r="R879" s="112">
        <v>411.6</v>
      </c>
      <c r="S879" s="112">
        <v>3</v>
      </c>
      <c r="T879" s="112">
        <v>0</v>
      </c>
      <c r="U879" s="112">
        <v>69.72</v>
      </c>
    </row>
    <row r="880" spans="1:21">
      <c r="A880" s="20" t="str">
        <f t="shared" si="26"/>
        <v>202104</v>
      </c>
      <c r="B880" s="20" t="str">
        <f t="shared" si="27"/>
        <v>202118</v>
      </c>
      <c r="C880" s="112" t="s">
        <v>4102</v>
      </c>
      <c r="D880" s="113">
        <v>44311</v>
      </c>
      <c r="E880" s="113">
        <v>44318</v>
      </c>
      <c r="F880" s="112" t="s">
        <v>346</v>
      </c>
      <c r="G880" s="112" t="s">
        <v>3664</v>
      </c>
      <c r="H880" s="112" t="s">
        <v>3665</v>
      </c>
      <c r="I880" s="112" t="s">
        <v>349</v>
      </c>
      <c r="J880" s="112" t="s">
        <v>750</v>
      </c>
      <c r="K880" s="112" t="s">
        <v>501</v>
      </c>
      <c r="L880" s="112" t="s">
        <v>339</v>
      </c>
      <c r="M880" s="112" t="s">
        <v>392</v>
      </c>
      <c r="N880" s="112" t="s">
        <v>3159</v>
      </c>
      <c r="O880" s="112" t="s">
        <v>377</v>
      </c>
      <c r="P880" s="112" t="s">
        <v>425</v>
      </c>
      <c r="Q880" s="112" t="s">
        <v>3160</v>
      </c>
      <c r="R880" s="112">
        <v>5420.6880000000001</v>
      </c>
      <c r="S880" s="112">
        <v>13</v>
      </c>
      <c r="T880" s="112">
        <v>0.4</v>
      </c>
      <c r="U880" s="112">
        <v>812.44799999999941</v>
      </c>
    </row>
    <row r="881" spans="1:21">
      <c r="A881" s="20" t="str">
        <f t="shared" si="26"/>
        <v>202104</v>
      </c>
      <c r="B881" s="20" t="str">
        <f t="shared" si="27"/>
        <v>202118</v>
      </c>
      <c r="C881" s="112" t="s">
        <v>4102</v>
      </c>
      <c r="D881" s="113">
        <v>44311</v>
      </c>
      <c r="E881" s="113">
        <v>44318</v>
      </c>
      <c r="F881" s="112" t="s">
        <v>346</v>
      </c>
      <c r="G881" s="112" t="s">
        <v>3664</v>
      </c>
      <c r="H881" s="112" t="s">
        <v>3665</v>
      </c>
      <c r="I881" s="112" t="s">
        <v>349</v>
      </c>
      <c r="J881" s="112" t="s">
        <v>750</v>
      </c>
      <c r="K881" s="112" t="s">
        <v>501</v>
      </c>
      <c r="L881" s="112" t="s">
        <v>339</v>
      </c>
      <c r="M881" s="112" t="s">
        <v>392</v>
      </c>
      <c r="N881" s="112" t="s">
        <v>3557</v>
      </c>
      <c r="O881" s="112" t="s">
        <v>377</v>
      </c>
      <c r="P881" s="112" t="s">
        <v>431</v>
      </c>
      <c r="Q881" s="112" t="s">
        <v>3558</v>
      </c>
      <c r="R881" s="112">
        <v>615.88800000000003</v>
      </c>
      <c r="S881" s="112">
        <v>2</v>
      </c>
      <c r="T881" s="112">
        <v>0.4</v>
      </c>
      <c r="U881" s="112">
        <v>-256.87200000000007</v>
      </c>
    </row>
    <row r="882" spans="1:21">
      <c r="A882" s="20" t="str">
        <f t="shared" si="26"/>
        <v>202103</v>
      </c>
      <c r="B882" s="20" t="str">
        <f t="shared" si="27"/>
        <v>202114</v>
      </c>
      <c r="C882" s="112" t="s">
        <v>3831</v>
      </c>
      <c r="D882" s="113">
        <v>44285</v>
      </c>
      <c r="E882" s="113">
        <v>44291</v>
      </c>
      <c r="F882" s="112" t="s">
        <v>346</v>
      </c>
      <c r="G882" s="112" t="s">
        <v>1573</v>
      </c>
      <c r="H882" s="112" t="s">
        <v>1574</v>
      </c>
      <c r="I882" s="112" t="s">
        <v>349</v>
      </c>
      <c r="J882" s="112" t="s">
        <v>1947</v>
      </c>
      <c r="K882" s="112" t="s">
        <v>790</v>
      </c>
      <c r="L882" s="112" t="s">
        <v>339</v>
      </c>
      <c r="M882" s="112" t="s">
        <v>439</v>
      </c>
      <c r="N882" s="112" t="s">
        <v>1943</v>
      </c>
      <c r="O882" s="112" t="s">
        <v>377</v>
      </c>
      <c r="P882" s="112" t="s">
        <v>425</v>
      </c>
      <c r="Q882" s="112" t="s">
        <v>1944</v>
      </c>
      <c r="R882" s="112">
        <v>18368.28</v>
      </c>
      <c r="S882" s="112">
        <v>9</v>
      </c>
      <c r="T882" s="112">
        <v>0</v>
      </c>
      <c r="U882" s="112">
        <v>5876.64</v>
      </c>
    </row>
    <row r="883" spans="1:21">
      <c r="A883" s="20" t="str">
        <f t="shared" si="26"/>
        <v>202103</v>
      </c>
      <c r="B883" s="20" t="str">
        <f t="shared" si="27"/>
        <v>202114</v>
      </c>
      <c r="C883" s="112" t="s">
        <v>3831</v>
      </c>
      <c r="D883" s="113">
        <v>44285</v>
      </c>
      <c r="E883" s="113">
        <v>44291</v>
      </c>
      <c r="F883" s="112" t="s">
        <v>346</v>
      </c>
      <c r="G883" s="112" t="s">
        <v>1573</v>
      </c>
      <c r="H883" s="112" t="s">
        <v>1574</v>
      </c>
      <c r="I883" s="112" t="s">
        <v>349</v>
      </c>
      <c r="J883" s="112" t="s">
        <v>1947</v>
      </c>
      <c r="K883" s="112" t="s">
        <v>790</v>
      </c>
      <c r="L883" s="112" t="s">
        <v>339</v>
      </c>
      <c r="M883" s="112" t="s">
        <v>439</v>
      </c>
      <c r="N883" s="112" t="s">
        <v>1817</v>
      </c>
      <c r="O883" s="112" t="s">
        <v>342</v>
      </c>
      <c r="P883" s="112" t="s">
        <v>357</v>
      </c>
      <c r="Q883" s="112" t="s">
        <v>1818</v>
      </c>
      <c r="R883" s="112">
        <v>130.76</v>
      </c>
      <c r="S883" s="112">
        <v>2</v>
      </c>
      <c r="T883" s="112">
        <v>0</v>
      </c>
      <c r="U883" s="112">
        <v>23.52</v>
      </c>
    </row>
    <row r="884" spans="1:21">
      <c r="A884" s="20" t="str">
        <f t="shared" si="26"/>
        <v>202104</v>
      </c>
      <c r="B884" s="20" t="str">
        <f t="shared" si="27"/>
        <v>202117</v>
      </c>
      <c r="C884" s="112" t="s">
        <v>4107</v>
      </c>
      <c r="D884" s="113">
        <v>44307</v>
      </c>
      <c r="E884" s="113">
        <v>44313</v>
      </c>
      <c r="F884" s="112" t="s">
        <v>346</v>
      </c>
      <c r="G884" s="112" t="s">
        <v>2501</v>
      </c>
      <c r="H884" s="112" t="s">
        <v>2502</v>
      </c>
      <c r="I884" s="112" t="s">
        <v>384</v>
      </c>
      <c r="J884" s="112" t="s">
        <v>981</v>
      </c>
      <c r="K884" s="112" t="s">
        <v>363</v>
      </c>
      <c r="L884" s="112" t="s">
        <v>339</v>
      </c>
      <c r="M884" s="112" t="s">
        <v>340</v>
      </c>
      <c r="N884" s="112" t="s">
        <v>1382</v>
      </c>
      <c r="O884" s="112" t="s">
        <v>342</v>
      </c>
      <c r="P884" s="112" t="s">
        <v>455</v>
      </c>
      <c r="Q884" s="112" t="s">
        <v>1383</v>
      </c>
      <c r="R884" s="112">
        <v>44.967999999999982</v>
      </c>
      <c r="S884" s="112">
        <v>2</v>
      </c>
      <c r="T884" s="112">
        <v>0.8</v>
      </c>
      <c r="U884" s="112">
        <v>-155.23199999999997</v>
      </c>
    </row>
    <row r="885" spans="1:21">
      <c r="A885" s="20" t="str">
        <f t="shared" si="26"/>
        <v>202104</v>
      </c>
      <c r="B885" s="20" t="str">
        <f t="shared" si="27"/>
        <v>202117</v>
      </c>
      <c r="C885" s="112" t="s">
        <v>4107</v>
      </c>
      <c r="D885" s="113">
        <v>44307</v>
      </c>
      <c r="E885" s="113">
        <v>44313</v>
      </c>
      <c r="F885" s="112" t="s">
        <v>346</v>
      </c>
      <c r="G885" s="112" t="s">
        <v>2501</v>
      </c>
      <c r="H885" s="112" t="s">
        <v>2502</v>
      </c>
      <c r="I885" s="112" t="s">
        <v>384</v>
      </c>
      <c r="J885" s="112" t="s">
        <v>981</v>
      </c>
      <c r="K885" s="112" t="s">
        <v>363</v>
      </c>
      <c r="L885" s="112" t="s">
        <v>339</v>
      </c>
      <c r="M885" s="112" t="s">
        <v>340</v>
      </c>
      <c r="N885" s="112" t="s">
        <v>1722</v>
      </c>
      <c r="O885" s="112" t="s">
        <v>377</v>
      </c>
      <c r="P885" s="112" t="s">
        <v>425</v>
      </c>
      <c r="Q885" s="112" t="s">
        <v>1723</v>
      </c>
      <c r="R885" s="112">
        <v>947.5200000000001</v>
      </c>
      <c r="S885" s="112">
        <v>2</v>
      </c>
      <c r="T885" s="112">
        <v>0.4</v>
      </c>
      <c r="U885" s="112">
        <v>31.359999999999786</v>
      </c>
    </row>
    <row r="886" spans="1:21">
      <c r="A886" s="20" t="str">
        <f t="shared" si="26"/>
        <v>202104</v>
      </c>
      <c r="B886" s="20" t="str">
        <f t="shared" si="27"/>
        <v>202117</v>
      </c>
      <c r="C886" s="112" t="s">
        <v>4107</v>
      </c>
      <c r="D886" s="113">
        <v>44307</v>
      </c>
      <c r="E886" s="113">
        <v>44313</v>
      </c>
      <c r="F886" s="112" t="s">
        <v>346</v>
      </c>
      <c r="G886" s="112" t="s">
        <v>2501</v>
      </c>
      <c r="H886" s="112" t="s">
        <v>2502</v>
      </c>
      <c r="I886" s="112" t="s">
        <v>384</v>
      </c>
      <c r="J886" s="112" t="s">
        <v>981</v>
      </c>
      <c r="K886" s="112" t="s">
        <v>363</v>
      </c>
      <c r="L886" s="112" t="s">
        <v>339</v>
      </c>
      <c r="M886" s="112" t="s">
        <v>340</v>
      </c>
      <c r="N886" s="112" t="s">
        <v>4092</v>
      </c>
      <c r="O886" s="112" t="s">
        <v>342</v>
      </c>
      <c r="P886" s="112" t="s">
        <v>440</v>
      </c>
      <c r="Q886" s="112" t="s">
        <v>4093</v>
      </c>
      <c r="R886" s="112">
        <v>1120</v>
      </c>
      <c r="S886" s="112">
        <v>5</v>
      </c>
      <c r="T886" s="112">
        <v>0</v>
      </c>
      <c r="U886" s="112">
        <v>391.99999999999994</v>
      </c>
    </row>
    <row r="887" spans="1:21">
      <c r="A887" s="20" t="str">
        <f t="shared" si="26"/>
        <v>202104</v>
      </c>
      <c r="B887" s="20" t="str">
        <f t="shared" si="27"/>
        <v>202117</v>
      </c>
      <c r="C887" s="112" t="s">
        <v>4107</v>
      </c>
      <c r="D887" s="113">
        <v>44307</v>
      </c>
      <c r="E887" s="113">
        <v>44313</v>
      </c>
      <c r="F887" s="112" t="s">
        <v>346</v>
      </c>
      <c r="G887" s="112" t="s">
        <v>2501</v>
      </c>
      <c r="H887" s="112" t="s">
        <v>2502</v>
      </c>
      <c r="I887" s="112" t="s">
        <v>384</v>
      </c>
      <c r="J887" s="112" t="s">
        <v>981</v>
      </c>
      <c r="K887" s="112" t="s">
        <v>363</v>
      </c>
      <c r="L887" s="112" t="s">
        <v>339</v>
      </c>
      <c r="M887" s="112" t="s">
        <v>340</v>
      </c>
      <c r="N887" s="112" t="s">
        <v>1237</v>
      </c>
      <c r="O887" s="112" t="s">
        <v>342</v>
      </c>
      <c r="P887" s="112" t="s">
        <v>343</v>
      </c>
      <c r="Q887" s="112" t="s">
        <v>1238</v>
      </c>
      <c r="R887" s="112">
        <v>64.847999999999999</v>
      </c>
      <c r="S887" s="112">
        <v>2</v>
      </c>
      <c r="T887" s="112">
        <v>0.4</v>
      </c>
      <c r="U887" s="112">
        <v>-27.271999999999998</v>
      </c>
    </row>
    <row r="888" spans="1:21">
      <c r="A888" s="20" t="str">
        <f t="shared" si="26"/>
        <v>202104</v>
      </c>
      <c r="B888" s="20" t="str">
        <f t="shared" si="27"/>
        <v>202117</v>
      </c>
      <c r="C888" s="112" t="s">
        <v>4107</v>
      </c>
      <c r="D888" s="113">
        <v>44307</v>
      </c>
      <c r="E888" s="113">
        <v>44313</v>
      </c>
      <c r="F888" s="112" t="s">
        <v>346</v>
      </c>
      <c r="G888" s="112" t="s">
        <v>2501</v>
      </c>
      <c r="H888" s="112" t="s">
        <v>2502</v>
      </c>
      <c r="I888" s="112" t="s">
        <v>384</v>
      </c>
      <c r="J888" s="112" t="s">
        <v>981</v>
      </c>
      <c r="K888" s="112" t="s">
        <v>363</v>
      </c>
      <c r="L888" s="112" t="s">
        <v>339</v>
      </c>
      <c r="M888" s="112" t="s">
        <v>340</v>
      </c>
      <c r="N888" s="112" t="s">
        <v>3577</v>
      </c>
      <c r="O888" s="112" t="s">
        <v>342</v>
      </c>
      <c r="P888" s="112" t="s">
        <v>354</v>
      </c>
      <c r="Q888" s="112" t="s">
        <v>3578</v>
      </c>
      <c r="R888" s="112">
        <v>222.32</v>
      </c>
      <c r="S888" s="112">
        <v>4</v>
      </c>
      <c r="T888" s="112">
        <v>0</v>
      </c>
      <c r="U888" s="112">
        <v>81.759999999999991</v>
      </c>
    </row>
    <row r="889" spans="1:21">
      <c r="A889" s="20" t="str">
        <f t="shared" si="26"/>
        <v>202104</v>
      </c>
      <c r="B889" s="20" t="str">
        <f t="shared" si="27"/>
        <v>202117</v>
      </c>
      <c r="C889" s="112" t="s">
        <v>4107</v>
      </c>
      <c r="D889" s="113">
        <v>44307</v>
      </c>
      <c r="E889" s="113">
        <v>44313</v>
      </c>
      <c r="F889" s="112" t="s">
        <v>346</v>
      </c>
      <c r="G889" s="112" t="s">
        <v>2501</v>
      </c>
      <c r="H889" s="112" t="s">
        <v>2502</v>
      </c>
      <c r="I889" s="112" t="s">
        <v>384</v>
      </c>
      <c r="J889" s="112" t="s">
        <v>981</v>
      </c>
      <c r="K889" s="112" t="s">
        <v>363</v>
      </c>
      <c r="L889" s="112" t="s">
        <v>339</v>
      </c>
      <c r="M889" s="112" t="s">
        <v>340</v>
      </c>
      <c r="N889" s="112" t="s">
        <v>3807</v>
      </c>
      <c r="O889" s="112" t="s">
        <v>342</v>
      </c>
      <c r="P889" s="112" t="s">
        <v>357</v>
      </c>
      <c r="Q889" s="112" t="s">
        <v>3808</v>
      </c>
      <c r="R889" s="112">
        <v>117.93599999999999</v>
      </c>
      <c r="S889" s="112">
        <v>4</v>
      </c>
      <c r="T889" s="112">
        <v>0.4</v>
      </c>
      <c r="U889" s="112">
        <v>-19.824000000000005</v>
      </c>
    </row>
    <row r="890" spans="1:21">
      <c r="A890" s="20" t="str">
        <f t="shared" si="26"/>
        <v>202101</v>
      </c>
      <c r="B890" s="20" t="str">
        <f t="shared" si="27"/>
        <v>202103</v>
      </c>
      <c r="C890" s="112" t="s">
        <v>2574</v>
      </c>
      <c r="D890" s="113">
        <v>44212</v>
      </c>
      <c r="E890" s="113">
        <v>44216</v>
      </c>
      <c r="F890" s="112" t="s">
        <v>333</v>
      </c>
      <c r="G890" s="112" t="s">
        <v>2318</v>
      </c>
      <c r="H890" s="112" t="s">
        <v>2319</v>
      </c>
      <c r="I890" s="112" t="s">
        <v>349</v>
      </c>
      <c r="J890" s="112" t="s">
        <v>473</v>
      </c>
      <c r="K890" s="112" t="s">
        <v>371</v>
      </c>
      <c r="L890" s="112" t="s">
        <v>339</v>
      </c>
      <c r="M890" s="112" t="s">
        <v>340</v>
      </c>
      <c r="N890" s="112" t="s">
        <v>2752</v>
      </c>
      <c r="O890" s="112" t="s">
        <v>342</v>
      </c>
      <c r="P890" s="112" t="s">
        <v>357</v>
      </c>
      <c r="Q890" s="112" t="s">
        <v>2753</v>
      </c>
      <c r="R890" s="112">
        <v>68.460000000000008</v>
      </c>
      <c r="S890" s="112">
        <v>3</v>
      </c>
      <c r="T890" s="112">
        <v>0</v>
      </c>
      <c r="U890" s="112">
        <v>1.26</v>
      </c>
    </row>
    <row r="891" spans="1:21">
      <c r="A891" s="20" t="str">
        <f t="shared" si="26"/>
        <v>202101</v>
      </c>
      <c r="B891" s="20" t="str">
        <f t="shared" si="27"/>
        <v>202103</v>
      </c>
      <c r="C891" s="112" t="s">
        <v>2574</v>
      </c>
      <c r="D891" s="113">
        <v>44212</v>
      </c>
      <c r="E891" s="113">
        <v>44216</v>
      </c>
      <c r="F891" s="112" t="s">
        <v>333</v>
      </c>
      <c r="G891" s="112" t="s">
        <v>2318</v>
      </c>
      <c r="H891" s="112" t="s">
        <v>2319</v>
      </c>
      <c r="I891" s="112" t="s">
        <v>349</v>
      </c>
      <c r="J891" s="112" t="s">
        <v>473</v>
      </c>
      <c r="K891" s="112" t="s">
        <v>371</v>
      </c>
      <c r="L891" s="112" t="s">
        <v>339</v>
      </c>
      <c r="M891" s="112" t="s">
        <v>340</v>
      </c>
      <c r="N891" s="112" t="s">
        <v>2615</v>
      </c>
      <c r="O891" s="112" t="s">
        <v>342</v>
      </c>
      <c r="P891" s="112" t="s">
        <v>357</v>
      </c>
      <c r="Q891" s="112" t="s">
        <v>2616</v>
      </c>
      <c r="R891" s="112">
        <v>124.32</v>
      </c>
      <c r="S891" s="112">
        <v>2</v>
      </c>
      <c r="T891" s="112">
        <v>0</v>
      </c>
      <c r="U891" s="112">
        <v>23.52</v>
      </c>
    </row>
    <row r="892" spans="1:21">
      <c r="A892" s="20" t="str">
        <f t="shared" si="26"/>
        <v>202105</v>
      </c>
      <c r="B892" s="20" t="str">
        <f t="shared" si="27"/>
        <v>202119</v>
      </c>
      <c r="C892" s="112" t="s">
        <v>4091</v>
      </c>
      <c r="D892" s="113">
        <v>44323</v>
      </c>
      <c r="E892" s="113">
        <v>44326</v>
      </c>
      <c r="F892" s="112" t="s">
        <v>402</v>
      </c>
      <c r="G892" s="112" t="s">
        <v>566</v>
      </c>
      <c r="H892" s="112" t="s">
        <v>567</v>
      </c>
      <c r="I892" s="112" t="s">
        <v>349</v>
      </c>
      <c r="J892" s="112" t="s">
        <v>584</v>
      </c>
      <c r="K892" s="112" t="s">
        <v>510</v>
      </c>
      <c r="L892" s="112" t="s">
        <v>339</v>
      </c>
      <c r="M892" s="112" t="s">
        <v>368</v>
      </c>
      <c r="N892" s="112" t="s">
        <v>1199</v>
      </c>
      <c r="O892" s="112" t="s">
        <v>342</v>
      </c>
      <c r="P892" s="112" t="s">
        <v>369</v>
      </c>
      <c r="Q892" s="112" t="s">
        <v>1200</v>
      </c>
      <c r="R892" s="112">
        <v>8334.1440000000002</v>
      </c>
      <c r="S892" s="112">
        <v>6</v>
      </c>
      <c r="T892" s="112">
        <v>0.4</v>
      </c>
      <c r="U892" s="112">
        <v>-0.33600000000024011</v>
      </c>
    </row>
    <row r="893" spans="1:21">
      <c r="A893" s="20" t="str">
        <f t="shared" si="26"/>
        <v>202105</v>
      </c>
      <c r="B893" s="20" t="str">
        <f t="shared" si="27"/>
        <v>202119</v>
      </c>
      <c r="C893" s="112" t="s">
        <v>4091</v>
      </c>
      <c r="D893" s="113">
        <v>44323</v>
      </c>
      <c r="E893" s="113">
        <v>44326</v>
      </c>
      <c r="F893" s="112" t="s">
        <v>402</v>
      </c>
      <c r="G893" s="112" t="s">
        <v>566</v>
      </c>
      <c r="H893" s="112" t="s">
        <v>567</v>
      </c>
      <c r="I893" s="112" t="s">
        <v>349</v>
      </c>
      <c r="J893" s="112" t="s">
        <v>584</v>
      </c>
      <c r="K893" s="112" t="s">
        <v>510</v>
      </c>
      <c r="L893" s="112" t="s">
        <v>339</v>
      </c>
      <c r="M893" s="112" t="s">
        <v>368</v>
      </c>
      <c r="N893" s="112" t="s">
        <v>1930</v>
      </c>
      <c r="O893" s="112" t="s">
        <v>372</v>
      </c>
      <c r="P893" s="112" t="s">
        <v>398</v>
      </c>
      <c r="Q893" s="112" t="s">
        <v>1931</v>
      </c>
      <c r="R893" s="112">
        <v>637.89599999999984</v>
      </c>
      <c r="S893" s="112">
        <v>2</v>
      </c>
      <c r="T893" s="112">
        <v>0.4</v>
      </c>
      <c r="U893" s="112">
        <v>-32.143999999999949</v>
      </c>
    </row>
    <row r="894" spans="1:21">
      <c r="A894" s="20" t="str">
        <f t="shared" si="26"/>
        <v>202105</v>
      </c>
      <c r="B894" s="20" t="str">
        <f t="shared" si="27"/>
        <v>202119</v>
      </c>
      <c r="C894" s="112" t="s">
        <v>4091</v>
      </c>
      <c r="D894" s="113">
        <v>44323</v>
      </c>
      <c r="E894" s="113">
        <v>44326</v>
      </c>
      <c r="F894" s="112" t="s">
        <v>402</v>
      </c>
      <c r="G894" s="112" t="s">
        <v>566</v>
      </c>
      <c r="H894" s="112" t="s">
        <v>567</v>
      </c>
      <c r="I894" s="112" t="s">
        <v>349</v>
      </c>
      <c r="J894" s="112" t="s">
        <v>584</v>
      </c>
      <c r="K894" s="112" t="s">
        <v>510</v>
      </c>
      <c r="L894" s="112" t="s">
        <v>339</v>
      </c>
      <c r="M894" s="112" t="s">
        <v>368</v>
      </c>
      <c r="N894" s="112" t="s">
        <v>697</v>
      </c>
      <c r="O894" s="112" t="s">
        <v>342</v>
      </c>
      <c r="P894" s="112" t="s">
        <v>440</v>
      </c>
      <c r="Q894" s="112" t="s">
        <v>698</v>
      </c>
      <c r="R894" s="112">
        <v>331.8</v>
      </c>
      <c r="S894" s="112">
        <v>3</v>
      </c>
      <c r="T894" s="112">
        <v>0</v>
      </c>
      <c r="U894" s="112">
        <v>0</v>
      </c>
    </row>
    <row r="895" spans="1:21">
      <c r="A895" s="20" t="str">
        <f t="shared" si="26"/>
        <v>202105</v>
      </c>
      <c r="B895" s="20" t="str">
        <f t="shared" si="27"/>
        <v>202119</v>
      </c>
      <c r="C895" s="112" t="s">
        <v>4091</v>
      </c>
      <c r="D895" s="113">
        <v>44323</v>
      </c>
      <c r="E895" s="113">
        <v>44326</v>
      </c>
      <c r="F895" s="112" t="s">
        <v>402</v>
      </c>
      <c r="G895" s="112" t="s">
        <v>566</v>
      </c>
      <c r="H895" s="112" t="s">
        <v>567</v>
      </c>
      <c r="I895" s="112" t="s">
        <v>349</v>
      </c>
      <c r="J895" s="112" t="s">
        <v>584</v>
      </c>
      <c r="K895" s="112" t="s">
        <v>510</v>
      </c>
      <c r="L895" s="112" t="s">
        <v>339</v>
      </c>
      <c r="M895" s="112" t="s">
        <v>368</v>
      </c>
      <c r="N895" s="112" t="s">
        <v>3552</v>
      </c>
      <c r="O895" s="112" t="s">
        <v>377</v>
      </c>
      <c r="P895" s="112" t="s">
        <v>378</v>
      </c>
      <c r="Q895" s="112" t="s">
        <v>3553</v>
      </c>
      <c r="R895" s="112">
        <v>6575.5199999999986</v>
      </c>
      <c r="S895" s="112">
        <v>5</v>
      </c>
      <c r="T895" s="112">
        <v>0.4</v>
      </c>
      <c r="U895" s="112">
        <v>-2849.9799999999996</v>
      </c>
    </row>
    <row r="896" spans="1:21">
      <c r="A896" s="20" t="str">
        <f t="shared" si="26"/>
        <v>202106</v>
      </c>
      <c r="B896" s="20" t="str">
        <f t="shared" si="27"/>
        <v>202123</v>
      </c>
      <c r="C896" s="112" t="s">
        <v>3590</v>
      </c>
      <c r="D896" s="113">
        <v>44348</v>
      </c>
      <c r="E896" s="113">
        <v>44351</v>
      </c>
      <c r="F896" s="112" t="s">
        <v>402</v>
      </c>
      <c r="G896" s="112" t="s">
        <v>2066</v>
      </c>
      <c r="H896" s="112" t="s">
        <v>2067</v>
      </c>
      <c r="I896" s="112" t="s">
        <v>336</v>
      </c>
      <c r="J896" s="112" t="s">
        <v>2800</v>
      </c>
      <c r="K896" s="112" t="s">
        <v>453</v>
      </c>
      <c r="L896" s="112" t="s">
        <v>339</v>
      </c>
      <c r="M896" s="112" t="s">
        <v>340</v>
      </c>
      <c r="N896" s="112" t="s">
        <v>4112</v>
      </c>
      <c r="O896" s="112" t="s">
        <v>372</v>
      </c>
      <c r="P896" s="112" t="s">
        <v>394</v>
      </c>
      <c r="Q896" s="112" t="s">
        <v>4113</v>
      </c>
      <c r="R896" s="112">
        <v>2994.6000000000004</v>
      </c>
      <c r="S896" s="112">
        <v>5</v>
      </c>
      <c r="T896" s="112">
        <v>0</v>
      </c>
      <c r="U896" s="112">
        <v>1167.5999999999999</v>
      </c>
    </row>
    <row r="897" spans="1:21">
      <c r="A897" s="20" t="str">
        <f t="shared" si="26"/>
        <v>202105</v>
      </c>
      <c r="B897" s="20" t="str">
        <f t="shared" si="27"/>
        <v>202121</v>
      </c>
      <c r="C897" s="112" t="s">
        <v>4114</v>
      </c>
      <c r="D897" s="113">
        <v>44334</v>
      </c>
      <c r="E897" s="113">
        <v>44337</v>
      </c>
      <c r="F897" s="112" t="s">
        <v>402</v>
      </c>
      <c r="G897" s="112" t="s">
        <v>2173</v>
      </c>
      <c r="H897" s="112" t="s">
        <v>2174</v>
      </c>
      <c r="I897" s="112" t="s">
        <v>384</v>
      </c>
      <c r="J897" s="112" t="s">
        <v>715</v>
      </c>
      <c r="K897" s="112" t="s">
        <v>391</v>
      </c>
      <c r="L897" s="112" t="s">
        <v>339</v>
      </c>
      <c r="M897" s="112" t="s">
        <v>392</v>
      </c>
      <c r="N897" s="112" t="s">
        <v>1345</v>
      </c>
      <c r="O897" s="112" t="s">
        <v>377</v>
      </c>
      <c r="P897" s="112" t="s">
        <v>378</v>
      </c>
      <c r="Q897" s="112" t="s">
        <v>1346</v>
      </c>
      <c r="R897" s="112">
        <v>6662.0399999999991</v>
      </c>
      <c r="S897" s="112">
        <v>3</v>
      </c>
      <c r="T897" s="112">
        <v>0</v>
      </c>
      <c r="U897" s="112">
        <v>1265.46</v>
      </c>
    </row>
    <row r="898" spans="1:21">
      <c r="A898" s="20" t="str">
        <f t="shared" si="26"/>
        <v>202106</v>
      </c>
      <c r="B898" s="20" t="str">
        <f t="shared" si="27"/>
        <v>202124</v>
      </c>
      <c r="C898" s="112" t="s">
        <v>4115</v>
      </c>
      <c r="D898" s="113">
        <v>44359</v>
      </c>
      <c r="E898" s="113">
        <v>44364</v>
      </c>
      <c r="F898" s="112" t="s">
        <v>346</v>
      </c>
      <c r="G898" s="112" t="s">
        <v>3809</v>
      </c>
      <c r="H898" s="112" t="s">
        <v>3810</v>
      </c>
      <c r="I898" s="112" t="s">
        <v>349</v>
      </c>
      <c r="J898" s="112" t="s">
        <v>1037</v>
      </c>
      <c r="K898" s="112" t="s">
        <v>535</v>
      </c>
      <c r="L898" s="112" t="s">
        <v>339</v>
      </c>
      <c r="M898" s="112" t="s">
        <v>368</v>
      </c>
      <c r="N898" s="112" t="s">
        <v>1515</v>
      </c>
      <c r="O898" s="112" t="s">
        <v>342</v>
      </c>
      <c r="P898" s="112" t="s">
        <v>369</v>
      </c>
      <c r="Q898" s="112" t="s">
        <v>1516</v>
      </c>
      <c r="R898" s="112">
        <v>889.56000000000006</v>
      </c>
      <c r="S898" s="112">
        <v>2</v>
      </c>
      <c r="T898" s="112">
        <v>0</v>
      </c>
      <c r="U898" s="112">
        <v>329</v>
      </c>
    </row>
    <row r="899" spans="1:21">
      <c r="A899" s="20" t="str">
        <f t="shared" ref="A899:A962" si="28">YEAR(D899)&amp;TEXT(MONTH(D899),"00")</f>
        <v>202106</v>
      </c>
      <c r="B899" s="20" t="str">
        <f t="shared" ref="B899:B962" si="29">YEAR(D899)&amp;TEXT(WEEKNUM(D899),"00")</f>
        <v>202124</v>
      </c>
      <c r="C899" s="112" t="s">
        <v>4115</v>
      </c>
      <c r="D899" s="113">
        <v>44359</v>
      </c>
      <c r="E899" s="113">
        <v>44364</v>
      </c>
      <c r="F899" s="112" t="s">
        <v>346</v>
      </c>
      <c r="G899" s="112" t="s">
        <v>3809</v>
      </c>
      <c r="H899" s="112" t="s">
        <v>3810</v>
      </c>
      <c r="I899" s="112" t="s">
        <v>349</v>
      </c>
      <c r="J899" s="112" t="s">
        <v>1037</v>
      </c>
      <c r="K899" s="112" t="s">
        <v>535</v>
      </c>
      <c r="L899" s="112" t="s">
        <v>339</v>
      </c>
      <c r="M899" s="112" t="s">
        <v>368</v>
      </c>
      <c r="N899" s="112" t="s">
        <v>3238</v>
      </c>
      <c r="O899" s="112" t="s">
        <v>342</v>
      </c>
      <c r="P899" s="112" t="s">
        <v>354</v>
      </c>
      <c r="Q899" s="112" t="s">
        <v>3239</v>
      </c>
      <c r="R899" s="112">
        <v>656.88</v>
      </c>
      <c r="S899" s="112">
        <v>3</v>
      </c>
      <c r="T899" s="112">
        <v>0</v>
      </c>
      <c r="U899" s="112">
        <v>78.539999999999992</v>
      </c>
    </row>
    <row r="900" spans="1:21">
      <c r="A900" s="20" t="str">
        <f t="shared" si="28"/>
        <v>202106</v>
      </c>
      <c r="B900" s="20" t="str">
        <f t="shared" si="29"/>
        <v>202123</v>
      </c>
      <c r="C900" s="112" t="s">
        <v>2078</v>
      </c>
      <c r="D900" s="113">
        <v>44348</v>
      </c>
      <c r="E900" s="113">
        <v>44351</v>
      </c>
      <c r="F900" s="112" t="s">
        <v>402</v>
      </c>
      <c r="G900" s="112" t="s">
        <v>3034</v>
      </c>
      <c r="H900" s="112" t="s">
        <v>3035</v>
      </c>
      <c r="I900" s="112" t="s">
        <v>349</v>
      </c>
      <c r="J900" s="112" t="s">
        <v>362</v>
      </c>
      <c r="K900" s="112" t="s">
        <v>363</v>
      </c>
      <c r="L900" s="112" t="s">
        <v>339</v>
      </c>
      <c r="M900" s="112" t="s">
        <v>340</v>
      </c>
      <c r="N900" s="112" t="s">
        <v>3726</v>
      </c>
      <c r="O900" s="112" t="s">
        <v>372</v>
      </c>
      <c r="P900" s="112" t="s">
        <v>373</v>
      </c>
      <c r="Q900" s="112" t="s">
        <v>3727</v>
      </c>
      <c r="R900" s="112">
        <v>975.74400000000014</v>
      </c>
      <c r="S900" s="112">
        <v>2</v>
      </c>
      <c r="T900" s="112">
        <v>0.4</v>
      </c>
      <c r="U900" s="112">
        <v>48.663999999999874</v>
      </c>
    </row>
    <row r="901" spans="1:21">
      <c r="A901" s="20" t="str">
        <f t="shared" si="28"/>
        <v>202101</v>
      </c>
      <c r="B901" s="20" t="str">
        <f t="shared" si="29"/>
        <v>202101</v>
      </c>
      <c r="C901" s="112" t="s">
        <v>984</v>
      </c>
      <c r="D901" s="113">
        <v>44198</v>
      </c>
      <c r="E901" s="113">
        <v>44204</v>
      </c>
      <c r="F901" s="112" t="s">
        <v>346</v>
      </c>
      <c r="G901" s="112" t="s">
        <v>4117</v>
      </c>
      <c r="H901" s="112" t="s">
        <v>4118</v>
      </c>
      <c r="I901" s="112" t="s">
        <v>349</v>
      </c>
      <c r="J901" s="112" t="s">
        <v>2635</v>
      </c>
      <c r="K901" s="112" t="s">
        <v>397</v>
      </c>
      <c r="L901" s="112" t="s">
        <v>339</v>
      </c>
      <c r="M901" s="112" t="s">
        <v>340</v>
      </c>
      <c r="N901" s="112" t="s">
        <v>2460</v>
      </c>
      <c r="O901" s="112" t="s">
        <v>342</v>
      </c>
      <c r="P901" s="112" t="s">
        <v>407</v>
      </c>
      <c r="Q901" s="112" t="s">
        <v>2461</v>
      </c>
      <c r="R901" s="112">
        <v>52.22</v>
      </c>
      <c r="S901" s="112">
        <v>1</v>
      </c>
      <c r="T901" s="112">
        <v>0</v>
      </c>
      <c r="U901" s="112">
        <v>13.020000000000001</v>
      </c>
    </row>
    <row r="902" spans="1:21">
      <c r="A902" s="20" t="str">
        <f t="shared" si="28"/>
        <v>202101</v>
      </c>
      <c r="B902" s="20" t="str">
        <f t="shared" si="29"/>
        <v>202101</v>
      </c>
      <c r="C902" s="112" t="s">
        <v>984</v>
      </c>
      <c r="D902" s="113">
        <v>44198</v>
      </c>
      <c r="E902" s="113">
        <v>44204</v>
      </c>
      <c r="F902" s="112" t="s">
        <v>346</v>
      </c>
      <c r="G902" s="112" t="s">
        <v>4117</v>
      </c>
      <c r="H902" s="112" t="s">
        <v>4118</v>
      </c>
      <c r="I902" s="112" t="s">
        <v>349</v>
      </c>
      <c r="J902" s="112" t="s">
        <v>2635</v>
      </c>
      <c r="K902" s="112" t="s">
        <v>397</v>
      </c>
      <c r="L902" s="112" t="s">
        <v>339</v>
      </c>
      <c r="M902" s="112" t="s">
        <v>340</v>
      </c>
      <c r="N902" s="112" t="s">
        <v>1237</v>
      </c>
      <c r="O902" s="112" t="s">
        <v>342</v>
      </c>
      <c r="P902" s="112" t="s">
        <v>343</v>
      </c>
      <c r="Q902" s="112" t="s">
        <v>1238</v>
      </c>
      <c r="R902" s="112">
        <v>108.08</v>
      </c>
      <c r="S902" s="112">
        <v>2</v>
      </c>
      <c r="T902" s="112">
        <v>0</v>
      </c>
      <c r="U902" s="112">
        <v>15.959999999999999</v>
      </c>
    </row>
    <row r="903" spans="1:21">
      <c r="A903" s="20" t="str">
        <f t="shared" si="28"/>
        <v>202101</v>
      </c>
      <c r="B903" s="20" t="str">
        <f t="shared" si="29"/>
        <v>202101</v>
      </c>
      <c r="C903" s="112" t="s">
        <v>984</v>
      </c>
      <c r="D903" s="113">
        <v>44198</v>
      </c>
      <c r="E903" s="113">
        <v>44204</v>
      </c>
      <c r="F903" s="112" t="s">
        <v>346</v>
      </c>
      <c r="G903" s="112" t="s">
        <v>4117</v>
      </c>
      <c r="H903" s="112" t="s">
        <v>4118</v>
      </c>
      <c r="I903" s="112" t="s">
        <v>349</v>
      </c>
      <c r="J903" s="112" t="s">
        <v>2635</v>
      </c>
      <c r="K903" s="112" t="s">
        <v>397</v>
      </c>
      <c r="L903" s="112" t="s">
        <v>339</v>
      </c>
      <c r="M903" s="112" t="s">
        <v>340</v>
      </c>
      <c r="N903" s="112" t="s">
        <v>1801</v>
      </c>
      <c r="O903" s="112" t="s">
        <v>372</v>
      </c>
      <c r="P903" s="112" t="s">
        <v>398</v>
      </c>
      <c r="Q903" s="112" t="s">
        <v>1802</v>
      </c>
      <c r="R903" s="112">
        <v>657.30000000000007</v>
      </c>
      <c r="S903" s="112">
        <v>5</v>
      </c>
      <c r="T903" s="112">
        <v>0</v>
      </c>
      <c r="U903" s="112">
        <v>256.2</v>
      </c>
    </row>
    <row r="904" spans="1:21">
      <c r="A904" s="20" t="str">
        <f t="shared" si="28"/>
        <v>202103</v>
      </c>
      <c r="B904" s="20" t="str">
        <f t="shared" si="29"/>
        <v>202112</v>
      </c>
      <c r="C904" s="112" t="s">
        <v>3313</v>
      </c>
      <c r="D904" s="113">
        <v>44275</v>
      </c>
      <c r="E904" s="113">
        <v>44277</v>
      </c>
      <c r="F904" s="112" t="s">
        <v>333</v>
      </c>
      <c r="G904" s="112" t="s">
        <v>921</v>
      </c>
      <c r="H904" s="112" t="s">
        <v>922</v>
      </c>
      <c r="I904" s="112" t="s">
        <v>336</v>
      </c>
      <c r="J904" s="112" t="s">
        <v>3635</v>
      </c>
      <c r="K904" s="112" t="s">
        <v>391</v>
      </c>
      <c r="L904" s="112" t="s">
        <v>339</v>
      </c>
      <c r="M904" s="112" t="s">
        <v>392</v>
      </c>
      <c r="N904" s="112" t="s">
        <v>2689</v>
      </c>
      <c r="O904" s="112" t="s">
        <v>372</v>
      </c>
      <c r="P904" s="112" t="s">
        <v>398</v>
      </c>
      <c r="Q904" s="112" t="s">
        <v>2690</v>
      </c>
      <c r="R904" s="112">
        <v>1401.1199999999997</v>
      </c>
      <c r="S904" s="112">
        <v>3</v>
      </c>
      <c r="T904" s="112">
        <v>0</v>
      </c>
      <c r="U904" s="112">
        <v>546.41999999999996</v>
      </c>
    </row>
    <row r="905" spans="1:21">
      <c r="A905" s="20" t="str">
        <f t="shared" si="28"/>
        <v>202103</v>
      </c>
      <c r="B905" s="20" t="str">
        <f t="shared" si="29"/>
        <v>202112</v>
      </c>
      <c r="C905" s="112" t="s">
        <v>3313</v>
      </c>
      <c r="D905" s="113">
        <v>44275</v>
      </c>
      <c r="E905" s="113">
        <v>44277</v>
      </c>
      <c r="F905" s="112" t="s">
        <v>333</v>
      </c>
      <c r="G905" s="112" t="s">
        <v>921</v>
      </c>
      <c r="H905" s="112" t="s">
        <v>922</v>
      </c>
      <c r="I905" s="112" t="s">
        <v>336</v>
      </c>
      <c r="J905" s="112" t="s">
        <v>3635</v>
      </c>
      <c r="K905" s="112" t="s">
        <v>391</v>
      </c>
      <c r="L905" s="112" t="s">
        <v>339</v>
      </c>
      <c r="M905" s="112" t="s">
        <v>392</v>
      </c>
      <c r="N905" s="112" t="s">
        <v>988</v>
      </c>
      <c r="O905" s="112" t="s">
        <v>377</v>
      </c>
      <c r="P905" s="112" t="s">
        <v>425</v>
      </c>
      <c r="Q905" s="112" t="s">
        <v>989</v>
      </c>
      <c r="R905" s="112">
        <v>3837.96</v>
      </c>
      <c r="S905" s="112">
        <v>2</v>
      </c>
      <c r="T905" s="112">
        <v>0</v>
      </c>
      <c r="U905" s="112">
        <v>268.52</v>
      </c>
    </row>
    <row r="906" spans="1:21">
      <c r="A906" s="20" t="str">
        <f t="shared" si="28"/>
        <v>202106</v>
      </c>
      <c r="B906" s="20" t="str">
        <f t="shared" si="29"/>
        <v>202124</v>
      </c>
      <c r="C906" s="112" t="s">
        <v>2675</v>
      </c>
      <c r="D906" s="113">
        <v>44358</v>
      </c>
      <c r="E906" s="113">
        <v>44362</v>
      </c>
      <c r="F906" s="112" t="s">
        <v>346</v>
      </c>
      <c r="G906" s="112" t="s">
        <v>403</v>
      </c>
      <c r="H906" s="112" t="s">
        <v>404</v>
      </c>
      <c r="I906" s="112" t="s">
        <v>336</v>
      </c>
      <c r="J906" s="112" t="s">
        <v>3916</v>
      </c>
      <c r="K906" s="112" t="s">
        <v>397</v>
      </c>
      <c r="L906" s="112" t="s">
        <v>339</v>
      </c>
      <c r="M906" s="112" t="s">
        <v>340</v>
      </c>
      <c r="N906" s="112" t="s">
        <v>3192</v>
      </c>
      <c r="O906" s="112" t="s">
        <v>342</v>
      </c>
      <c r="P906" s="112" t="s">
        <v>407</v>
      </c>
      <c r="Q906" s="112" t="s">
        <v>3193</v>
      </c>
      <c r="R906" s="112">
        <v>267.39999999999998</v>
      </c>
      <c r="S906" s="112">
        <v>5</v>
      </c>
      <c r="T906" s="112">
        <v>0</v>
      </c>
      <c r="U906" s="112">
        <v>29.4</v>
      </c>
    </row>
    <row r="907" spans="1:21">
      <c r="A907" s="20" t="str">
        <f t="shared" si="28"/>
        <v>202105</v>
      </c>
      <c r="B907" s="20" t="str">
        <f t="shared" si="29"/>
        <v>202120</v>
      </c>
      <c r="C907" s="112" t="s">
        <v>4119</v>
      </c>
      <c r="D907" s="113">
        <v>44331</v>
      </c>
      <c r="E907" s="113">
        <v>44335</v>
      </c>
      <c r="F907" s="112" t="s">
        <v>346</v>
      </c>
      <c r="G907" s="112" t="s">
        <v>1150</v>
      </c>
      <c r="H907" s="112" t="s">
        <v>1151</v>
      </c>
      <c r="I907" s="112" t="s">
        <v>336</v>
      </c>
      <c r="J907" s="112" t="s">
        <v>412</v>
      </c>
      <c r="K907" s="112" t="s">
        <v>412</v>
      </c>
      <c r="L907" s="112" t="s">
        <v>339</v>
      </c>
      <c r="M907" s="112" t="s">
        <v>340</v>
      </c>
      <c r="N907" s="112" t="s">
        <v>1279</v>
      </c>
      <c r="O907" s="112" t="s">
        <v>372</v>
      </c>
      <c r="P907" s="112" t="s">
        <v>400</v>
      </c>
      <c r="Q907" s="112" t="s">
        <v>1280</v>
      </c>
      <c r="R907" s="112">
        <v>341.17999999999995</v>
      </c>
      <c r="S907" s="112">
        <v>1</v>
      </c>
      <c r="T907" s="112">
        <v>0</v>
      </c>
      <c r="U907" s="112">
        <v>102.33999999999999</v>
      </c>
    </row>
    <row r="908" spans="1:21">
      <c r="A908" s="20" t="str">
        <f t="shared" si="28"/>
        <v>202105</v>
      </c>
      <c r="B908" s="20" t="str">
        <f t="shared" si="29"/>
        <v>202120</v>
      </c>
      <c r="C908" s="112" t="s">
        <v>4119</v>
      </c>
      <c r="D908" s="113">
        <v>44331</v>
      </c>
      <c r="E908" s="113">
        <v>44335</v>
      </c>
      <c r="F908" s="112" t="s">
        <v>346</v>
      </c>
      <c r="G908" s="112" t="s">
        <v>1150</v>
      </c>
      <c r="H908" s="112" t="s">
        <v>1151</v>
      </c>
      <c r="I908" s="112" t="s">
        <v>336</v>
      </c>
      <c r="J908" s="112" t="s">
        <v>412</v>
      </c>
      <c r="K908" s="112" t="s">
        <v>412</v>
      </c>
      <c r="L908" s="112" t="s">
        <v>339</v>
      </c>
      <c r="M908" s="112" t="s">
        <v>340</v>
      </c>
      <c r="N908" s="112" t="s">
        <v>864</v>
      </c>
      <c r="O908" s="112" t="s">
        <v>342</v>
      </c>
      <c r="P908" s="112" t="s">
        <v>343</v>
      </c>
      <c r="Q908" s="112" t="s">
        <v>865</v>
      </c>
      <c r="R908" s="112">
        <v>123.48</v>
      </c>
      <c r="S908" s="112">
        <v>1</v>
      </c>
      <c r="T908" s="112">
        <v>0</v>
      </c>
      <c r="U908" s="112">
        <v>7.28</v>
      </c>
    </row>
    <row r="909" spans="1:21">
      <c r="A909" s="20" t="str">
        <f t="shared" si="28"/>
        <v>202106</v>
      </c>
      <c r="B909" s="20" t="str">
        <f t="shared" si="29"/>
        <v>202126</v>
      </c>
      <c r="C909" s="112" t="s">
        <v>4035</v>
      </c>
      <c r="D909" s="113">
        <v>44370</v>
      </c>
      <c r="E909" s="113">
        <v>44372</v>
      </c>
      <c r="F909" s="112" t="s">
        <v>333</v>
      </c>
      <c r="G909" s="112" t="s">
        <v>1441</v>
      </c>
      <c r="H909" s="112" t="s">
        <v>1442</v>
      </c>
      <c r="I909" s="112" t="s">
        <v>349</v>
      </c>
      <c r="J909" s="112" t="s">
        <v>412</v>
      </c>
      <c r="K909" s="112" t="s">
        <v>412</v>
      </c>
      <c r="L909" s="112" t="s">
        <v>339</v>
      </c>
      <c r="M909" s="112" t="s">
        <v>340</v>
      </c>
      <c r="N909" s="112" t="s">
        <v>1217</v>
      </c>
      <c r="O909" s="112" t="s">
        <v>377</v>
      </c>
      <c r="P909" s="112" t="s">
        <v>431</v>
      </c>
      <c r="Q909" s="112" t="s">
        <v>1218</v>
      </c>
      <c r="R909" s="112">
        <v>2027.1999999999998</v>
      </c>
      <c r="S909" s="112">
        <v>4</v>
      </c>
      <c r="T909" s="112">
        <v>0</v>
      </c>
      <c r="U909" s="112">
        <v>121.52</v>
      </c>
    </row>
    <row r="910" spans="1:21">
      <c r="A910" s="20" t="str">
        <f t="shared" si="28"/>
        <v>202106</v>
      </c>
      <c r="B910" s="20" t="str">
        <f t="shared" si="29"/>
        <v>202126</v>
      </c>
      <c r="C910" s="112" t="s">
        <v>4035</v>
      </c>
      <c r="D910" s="113">
        <v>44370</v>
      </c>
      <c r="E910" s="113">
        <v>44372</v>
      </c>
      <c r="F910" s="112" t="s">
        <v>333</v>
      </c>
      <c r="G910" s="112" t="s">
        <v>1441</v>
      </c>
      <c r="H910" s="112" t="s">
        <v>1442</v>
      </c>
      <c r="I910" s="112" t="s">
        <v>349</v>
      </c>
      <c r="J910" s="112" t="s">
        <v>412</v>
      </c>
      <c r="K910" s="112" t="s">
        <v>412</v>
      </c>
      <c r="L910" s="112" t="s">
        <v>339</v>
      </c>
      <c r="M910" s="112" t="s">
        <v>340</v>
      </c>
      <c r="N910" s="112" t="s">
        <v>3503</v>
      </c>
      <c r="O910" s="112" t="s">
        <v>342</v>
      </c>
      <c r="P910" s="112" t="s">
        <v>343</v>
      </c>
      <c r="Q910" s="112" t="s">
        <v>3504</v>
      </c>
      <c r="R910" s="112">
        <v>1287.7199999999998</v>
      </c>
      <c r="S910" s="112">
        <v>7</v>
      </c>
      <c r="T910" s="112">
        <v>0</v>
      </c>
      <c r="U910" s="112">
        <v>205.8</v>
      </c>
    </row>
    <row r="911" spans="1:21">
      <c r="A911" s="20" t="str">
        <f t="shared" si="28"/>
        <v>202106</v>
      </c>
      <c r="B911" s="20" t="str">
        <f t="shared" si="29"/>
        <v>202126</v>
      </c>
      <c r="C911" s="112" t="s">
        <v>4035</v>
      </c>
      <c r="D911" s="113">
        <v>44370</v>
      </c>
      <c r="E911" s="113">
        <v>44372</v>
      </c>
      <c r="F911" s="112" t="s">
        <v>333</v>
      </c>
      <c r="G911" s="112" t="s">
        <v>1441</v>
      </c>
      <c r="H911" s="112" t="s">
        <v>1442</v>
      </c>
      <c r="I911" s="112" t="s">
        <v>349</v>
      </c>
      <c r="J911" s="112" t="s">
        <v>412</v>
      </c>
      <c r="K911" s="112" t="s">
        <v>412</v>
      </c>
      <c r="L911" s="112" t="s">
        <v>339</v>
      </c>
      <c r="M911" s="112" t="s">
        <v>340</v>
      </c>
      <c r="N911" s="112" t="s">
        <v>4120</v>
      </c>
      <c r="O911" s="112" t="s">
        <v>342</v>
      </c>
      <c r="P911" s="112" t="s">
        <v>380</v>
      </c>
      <c r="Q911" s="112" t="s">
        <v>4121</v>
      </c>
      <c r="R911" s="112">
        <v>233.93999999999997</v>
      </c>
      <c r="S911" s="112">
        <v>3</v>
      </c>
      <c r="T911" s="112">
        <v>0</v>
      </c>
      <c r="U911" s="112">
        <v>58.379999999999995</v>
      </c>
    </row>
    <row r="912" spans="1:21">
      <c r="A912" s="20" t="str">
        <f t="shared" si="28"/>
        <v>202105</v>
      </c>
      <c r="B912" s="20" t="str">
        <f t="shared" si="29"/>
        <v>202122</v>
      </c>
      <c r="C912" s="112" t="s">
        <v>4122</v>
      </c>
      <c r="D912" s="113">
        <v>44344</v>
      </c>
      <c r="E912" s="113">
        <v>44346</v>
      </c>
      <c r="F912" s="112" t="s">
        <v>333</v>
      </c>
      <c r="G912" s="112" t="s">
        <v>1047</v>
      </c>
      <c r="H912" s="112" t="s">
        <v>1048</v>
      </c>
      <c r="I912" s="112" t="s">
        <v>336</v>
      </c>
      <c r="J912" s="112" t="s">
        <v>801</v>
      </c>
      <c r="K912" s="112" t="s">
        <v>501</v>
      </c>
      <c r="L912" s="112" t="s">
        <v>339</v>
      </c>
      <c r="M912" s="112" t="s">
        <v>392</v>
      </c>
      <c r="N912" s="112" t="s">
        <v>426</v>
      </c>
      <c r="O912" s="112" t="s">
        <v>342</v>
      </c>
      <c r="P912" s="112" t="s">
        <v>381</v>
      </c>
      <c r="Q912" s="112" t="s">
        <v>427</v>
      </c>
      <c r="R912" s="112">
        <v>79.463999999999999</v>
      </c>
      <c r="S912" s="112">
        <v>2</v>
      </c>
      <c r="T912" s="112">
        <v>0.4</v>
      </c>
      <c r="U912" s="112">
        <v>-6.7760000000000034</v>
      </c>
    </row>
    <row r="913" spans="1:21">
      <c r="A913" s="20" t="str">
        <f t="shared" si="28"/>
        <v>202105</v>
      </c>
      <c r="B913" s="20" t="str">
        <f t="shared" si="29"/>
        <v>202122</v>
      </c>
      <c r="C913" s="112" t="s">
        <v>4122</v>
      </c>
      <c r="D913" s="113">
        <v>44344</v>
      </c>
      <c r="E913" s="113">
        <v>44346</v>
      </c>
      <c r="F913" s="112" t="s">
        <v>333</v>
      </c>
      <c r="G913" s="112" t="s">
        <v>1047</v>
      </c>
      <c r="H913" s="112" t="s">
        <v>1048</v>
      </c>
      <c r="I913" s="112" t="s">
        <v>336</v>
      </c>
      <c r="J913" s="112" t="s">
        <v>801</v>
      </c>
      <c r="K913" s="112" t="s">
        <v>501</v>
      </c>
      <c r="L913" s="112" t="s">
        <v>339</v>
      </c>
      <c r="M913" s="112" t="s">
        <v>392</v>
      </c>
      <c r="N913" s="112" t="s">
        <v>970</v>
      </c>
      <c r="O913" s="112" t="s">
        <v>372</v>
      </c>
      <c r="P913" s="112" t="s">
        <v>400</v>
      </c>
      <c r="Q913" s="112" t="s">
        <v>971</v>
      </c>
      <c r="R913" s="112">
        <v>2476.3199999999997</v>
      </c>
      <c r="S913" s="112">
        <v>10</v>
      </c>
      <c r="T913" s="112">
        <v>0.4</v>
      </c>
      <c r="U913" s="112">
        <v>288.12000000000012</v>
      </c>
    </row>
    <row r="914" spans="1:21">
      <c r="A914" s="20" t="str">
        <f t="shared" si="28"/>
        <v>202105</v>
      </c>
      <c r="B914" s="20" t="str">
        <f t="shared" si="29"/>
        <v>202121</v>
      </c>
      <c r="C914" s="112" t="s">
        <v>2275</v>
      </c>
      <c r="D914" s="113">
        <v>44338</v>
      </c>
      <c r="E914" s="113">
        <v>44338</v>
      </c>
      <c r="F914" s="112" t="s">
        <v>534</v>
      </c>
      <c r="G914" s="112" t="s">
        <v>1938</v>
      </c>
      <c r="H914" s="112" t="s">
        <v>1939</v>
      </c>
      <c r="I914" s="112" t="s">
        <v>349</v>
      </c>
      <c r="J914" s="112" t="s">
        <v>1250</v>
      </c>
      <c r="K914" s="112" t="s">
        <v>548</v>
      </c>
      <c r="L914" s="112" t="s">
        <v>339</v>
      </c>
      <c r="M914" s="112" t="s">
        <v>352</v>
      </c>
      <c r="N914" s="112" t="s">
        <v>3481</v>
      </c>
      <c r="O914" s="112" t="s">
        <v>372</v>
      </c>
      <c r="P914" s="112" t="s">
        <v>398</v>
      </c>
      <c r="Q914" s="112" t="s">
        <v>3482</v>
      </c>
      <c r="R914" s="112">
        <v>387.52</v>
      </c>
      <c r="S914" s="112">
        <v>2</v>
      </c>
      <c r="T914" s="112">
        <v>0</v>
      </c>
      <c r="U914" s="112">
        <v>166.6</v>
      </c>
    </row>
    <row r="915" spans="1:21">
      <c r="A915" s="20" t="str">
        <f t="shared" si="28"/>
        <v>202105</v>
      </c>
      <c r="B915" s="20" t="str">
        <f t="shared" si="29"/>
        <v>202121</v>
      </c>
      <c r="C915" s="112" t="s">
        <v>2275</v>
      </c>
      <c r="D915" s="113">
        <v>44338</v>
      </c>
      <c r="E915" s="113">
        <v>44338</v>
      </c>
      <c r="F915" s="112" t="s">
        <v>534</v>
      </c>
      <c r="G915" s="112" t="s">
        <v>1938</v>
      </c>
      <c r="H915" s="112" t="s">
        <v>1939</v>
      </c>
      <c r="I915" s="112" t="s">
        <v>349</v>
      </c>
      <c r="J915" s="112" t="s">
        <v>1250</v>
      </c>
      <c r="K915" s="112" t="s">
        <v>548</v>
      </c>
      <c r="L915" s="112" t="s">
        <v>339</v>
      </c>
      <c r="M915" s="112" t="s">
        <v>352</v>
      </c>
      <c r="N915" s="112" t="s">
        <v>1389</v>
      </c>
      <c r="O915" s="112" t="s">
        <v>377</v>
      </c>
      <c r="P915" s="112" t="s">
        <v>431</v>
      </c>
      <c r="Q915" s="112" t="s">
        <v>1390</v>
      </c>
      <c r="R915" s="112">
        <v>469.7</v>
      </c>
      <c r="S915" s="112">
        <v>5</v>
      </c>
      <c r="T915" s="112">
        <v>0</v>
      </c>
      <c r="U915" s="112">
        <v>93.800000000000011</v>
      </c>
    </row>
    <row r="916" spans="1:21">
      <c r="A916" s="20" t="str">
        <f t="shared" si="28"/>
        <v>202105</v>
      </c>
      <c r="B916" s="20" t="str">
        <f t="shared" si="29"/>
        <v>202121</v>
      </c>
      <c r="C916" s="112" t="s">
        <v>2275</v>
      </c>
      <c r="D916" s="113">
        <v>44338</v>
      </c>
      <c r="E916" s="113">
        <v>44338</v>
      </c>
      <c r="F916" s="112" t="s">
        <v>534</v>
      </c>
      <c r="G916" s="112" t="s">
        <v>1938</v>
      </c>
      <c r="H916" s="112" t="s">
        <v>1939</v>
      </c>
      <c r="I916" s="112" t="s">
        <v>349</v>
      </c>
      <c r="J916" s="112" t="s">
        <v>1250</v>
      </c>
      <c r="K916" s="112" t="s">
        <v>548</v>
      </c>
      <c r="L916" s="112" t="s">
        <v>339</v>
      </c>
      <c r="M916" s="112" t="s">
        <v>352</v>
      </c>
      <c r="N916" s="112" t="s">
        <v>4123</v>
      </c>
      <c r="O916" s="112" t="s">
        <v>377</v>
      </c>
      <c r="P916" s="112" t="s">
        <v>425</v>
      </c>
      <c r="Q916" s="112" t="s">
        <v>4124</v>
      </c>
      <c r="R916" s="112">
        <v>2858.8</v>
      </c>
      <c r="S916" s="112">
        <v>5</v>
      </c>
      <c r="T916" s="112">
        <v>0</v>
      </c>
      <c r="U916" s="112">
        <v>1143.0999999999999</v>
      </c>
    </row>
    <row r="917" spans="1:21">
      <c r="A917" s="20" t="str">
        <f t="shared" si="28"/>
        <v>202104</v>
      </c>
      <c r="B917" s="20" t="str">
        <f t="shared" si="29"/>
        <v>202116</v>
      </c>
      <c r="C917" s="112" t="s">
        <v>3176</v>
      </c>
      <c r="D917" s="113">
        <v>44302</v>
      </c>
      <c r="E917" s="113">
        <v>44302</v>
      </c>
      <c r="F917" s="112" t="s">
        <v>534</v>
      </c>
      <c r="G917" s="112" t="s">
        <v>2118</v>
      </c>
      <c r="H917" s="112" t="s">
        <v>2119</v>
      </c>
      <c r="I917" s="112" t="s">
        <v>349</v>
      </c>
      <c r="J917" s="112" t="s">
        <v>541</v>
      </c>
      <c r="K917" s="112" t="s">
        <v>541</v>
      </c>
      <c r="L917" s="112" t="s">
        <v>339</v>
      </c>
      <c r="M917" s="112" t="s">
        <v>439</v>
      </c>
      <c r="N917" s="112" t="s">
        <v>2355</v>
      </c>
      <c r="O917" s="112" t="s">
        <v>342</v>
      </c>
      <c r="P917" s="112" t="s">
        <v>343</v>
      </c>
      <c r="Q917" s="112" t="s">
        <v>2356</v>
      </c>
      <c r="R917" s="112">
        <v>322.14</v>
      </c>
      <c r="S917" s="112">
        <v>3</v>
      </c>
      <c r="T917" s="112">
        <v>0</v>
      </c>
      <c r="U917" s="112">
        <v>48.3</v>
      </c>
    </row>
    <row r="918" spans="1:21">
      <c r="A918" s="20" t="str">
        <f t="shared" si="28"/>
        <v>202104</v>
      </c>
      <c r="B918" s="20" t="str">
        <f t="shared" si="29"/>
        <v>202115</v>
      </c>
      <c r="C918" s="112" t="s">
        <v>4127</v>
      </c>
      <c r="D918" s="113">
        <v>44293</v>
      </c>
      <c r="E918" s="113">
        <v>44295</v>
      </c>
      <c r="F918" s="112" t="s">
        <v>402</v>
      </c>
      <c r="G918" s="112" t="s">
        <v>2001</v>
      </c>
      <c r="H918" s="112" t="s">
        <v>2002</v>
      </c>
      <c r="I918" s="112" t="s">
        <v>336</v>
      </c>
      <c r="J918" s="112" t="s">
        <v>3777</v>
      </c>
      <c r="K918" s="112" t="s">
        <v>351</v>
      </c>
      <c r="L918" s="112" t="s">
        <v>339</v>
      </c>
      <c r="M918" s="112" t="s">
        <v>352</v>
      </c>
      <c r="N918" s="112" t="s">
        <v>2849</v>
      </c>
      <c r="O918" s="112" t="s">
        <v>342</v>
      </c>
      <c r="P918" s="112" t="s">
        <v>407</v>
      </c>
      <c r="Q918" s="112" t="s">
        <v>2850</v>
      </c>
      <c r="R918" s="112">
        <v>108.35999999999999</v>
      </c>
      <c r="S918" s="112">
        <v>2</v>
      </c>
      <c r="T918" s="112">
        <v>0</v>
      </c>
      <c r="U918" s="112">
        <v>1.9600000000000002</v>
      </c>
    </row>
    <row r="919" spans="1:21">
      <c r="A919" s="20" t="str">
        <f t="shared" si="28"/>
        <v>202104</v>
      </c>
      <c r="B919" s="20" t="str">
        <f t="shared" si="29"/>
        <v>202115</v>
      </c>
      <c r="C919" s="112" t="s">
        <v>4127</v>
      </c>
      <c r="D919" s="113">
        <v>44293</v>
      </c>
      <c r="E919" s="113">
        <v>44295</v>
      </c>
      <c r="F919" s="112" t="s">
        <v>402</v>
      </c>
      <c r="G919" s="112" t="s">
        <v>2001</v>
      </c>
      <c r="H919" s="112" t="s">
        <v>2002</v>
      </c>
      <c r="I919" s="112" t="s">
        <v>336</v>
      </c>
      <c r="J919" s="112" t="s">
        <v>3777</v>
      </c>
      <c r="K919" s="112" t="s">
        <v>351</v>
      </c>
      <c r="L919" s="112" t="s">
        <v>339</v>
      </c>
      <c r="M919" s="112" t="s">
        <v>352</v>
      </c>
      <c r="N919" s="112" t="s">
        <v>3878</v>
      </c>
      <c r="O919" s="112" t="s">
        <v>342</v>
      </c>
      <c r="P919" s="112" t="s">
        <v>343</v>
      </c>
      <c r="Q919" s="112" t="s">
        <v>3879</v>
      </c>
      <c r="R919" s="112">
        <v>376.23599999999999</v>
      </c>
      <c r="S919" s="112">
        <v>3</v>
      </c>
      <c r="T919" s="112">
        <v>0.4</v>
      </c>
      <c r="U919" s="112">
        <v>-81.564000000000021</v>
      </c>
    </row>
    <row r="920" spans="1:21">
      <c r="A920" s="20" t="str">
        <f t="shared" si="28"/>
        <v>202102</v>
      </c>
      <c r="B920" s="20" t="str">
        <f t="shared" si="29"/>
        <v>202107</v>
      </c>
      <c r="C920" s="112" t="s">
        <v>4128</v>
      </c>
      <c r="D920" s="113">
        <v>44234</v>
      </c>
      <c r="E920" s="113">
        <v>44234</v>
      </c>
      <c r="F920" s="112" t="s">
        <v>534</v>
      </c>
      <c r="G920" s="112" t="s">
        <v>1138</v>
      </c>
      <c r="H920" s="112" t="s">
        <v>1139</v>
      </c>
      <c r="I920" s="112" t="s">
        <v>349</v>
      </c>
      <c r="J920" s="112" t="s">
        <v>2337</v>
      </c>
      <c r="K920" s="112" t="s">
        <v>453</v>
      </c>
      <c r="L920" s="112" t="s">
        <v>339</v>
      </c>
      <c r="M920" s="112" t="s">
        <v>340</v>
      </c>
      <c r="N920" s="112" t="s">
        <v>1122</v>
      </c>
      <c r="O920" s="112" t="s">
        <v>342</v>
      </c>
      <c r="P920" s="112" t="s">
        <v>343</v>
      </c>
      <c r="Q920" s="112" t="s">
        <v>1123</v>
      </c>
      <c r="R920" s="112">
        <v>370.72</v>
      </c>
      <c r="S920" s="112">
        <v>4</v>
      </c>
      <c r="T920" s="112">
        <v>0</v>
      </c>
      <c r="U920" s="112">
        <v>33.04</v>
      </c>
    </row>
    <row r="921" spans="1:21">
      <c r="A921" s="20" t="str">
        <f t="shared" si="28"/>
        <v>202103</v>
      </c>
      <c r="B921" s="20" t="str">
        <f t="shared" si="29"/>
        <v>202113</v>
      </c>
      <c r="C921" s="112" t="s">
        <v>2192</v>
      </c>
      <c r="D921" s="113">
        <v>44280</v>
      </c>
      <c r="E921" s="113">
        <v>44287</v>
      </c>
      <c r="F921" s="112" t="s">
        <v>346</v>
      </c>
      <c r="G921" s="112" t="s">
        <v>1220</v>
      </c>
      <c r="H921" s="112" t="s">
        <v>1221</v>
      </c>
      <c r="I921" s="112" t="s">
        <v>336</v>
      </c>
      <c r="J921" s="112" t="s">
        <v>3441</v>
      </c>
      <c r="K921" s="112" t="s">
        <v>367</v>
      </c>
      <c r="L921" s="112" t="s">
        <v>339</v>
      </c>
      <c r="M921" s="112" t="s">
        <v>368</v>
      </c>
      <c r="N921" s="112" t="s">
        <v>1881</v>
      </c>
      <c r="O921" s="112" t="s">
        <v>342</v>
      </c>
      <c r="P921" s="112" t="s">
        <v>354</v>
      </c>
      <c r="Q921" s="112" t="s">
        <v>1882</v>
      </c>
      <c r="R921" s="112">
        <v>270.06</v>
      </c>
      <c r="S921" s="112">
        <v>3</v>
      </c>
      <c r="T921" s="112">
        <v>0</v>
      </c>
      <c r="U921" s="112">
        <v>75.599999999999994</v>
      </c>
    </row>
    <row r="922" spans="1:21">
      <c r="A922" s="20" t="str">
        <f t="shared" si="28"/>
        <v>202103</v>
      </c>
      <c r="B922" s="20" t="str">
        <f t="shared" si="29"/>
        <v>202113</v>
      </c>
      <c r="C922" s="112" t="s">
        <v>2192</v>
      </c>
      <c r="D922" s="113">
        <v>44280</v>
      </c>
      <c r="E922" s="113">
        <v>44287</v>
      </c>
      <c r="F922" s="112" t="s">
        <v>346</v>
      </c>
      <c r="G922" s="112" t="s">
        <v>1220</v>
      </c>
      <c r="H922" s="112" t="s">
        <v>1221</v>
      </c>
      <c r="I922" s="112" t="s">
        <v>336</v>
      </c>
      <c r="J922" s="112" t="s">
        <v>3441</v>
      </c>
      <c r="K922" s="112" t="s">
        <v>367</v>
      </c>
      <c r="L922" s="112" t="s">
        <v>339</v>
      </c>
      <c r="M922" s="112" t="s">
        <v>368</v>
      </c>
      <c r="N922" s="112" t="s">
        <v>1919</v>
      </c>
      <c r="O922" s="112" t="s">
        <v>342</v>
      </c>
      <c r="P922" s="112" t="s">
        <v>357</v>
      </c>
      <c r="Q922" s="112" t="s">
        <v>1920</v>
      </c>
      <c r="R922" s="112">
        <v>510.16000000000008</v>
      </c>
      <c r="S922" s="112">
        <v>4</v>
      </c>
      <c r="T922" s="112">
        <v>0</v>
      </c>
      <c r="U922" s="112">
        <v>183.12</v>
      </c>
    </row>
    <row r="923" spans="1:21">
      <c r="A923" s="20" t="str">
        <f t="shared" si="28"/>
        <v>202103</v>
      </c>
      <c r="B923" s="20" t="str">
        <f t="shared" si="29"/>
        <v>202111</v>
      </c>
      <c r="C923" s="112" t="s">
        <v>4130</v>
      </c>
      <c r="D923" s="113">
        <v>44265</v>
      </c>
      <c r="E923" s="113">
        <v>44269</v>
      </c>
      <c r="F923" s="112" t="s">
        <v>346</v>
      </c>
      <c r="G923" s="112" t="s">
        <v>618</v>
      </c>
      <c r="H923" s="112" t="s">
        <v>619</v>
      </c>
      <c r="I923" s="112" t="s">
        <v>336</v>
      </c>
      <c r="J923" s="112" t="s">
        <v>396</v>
      </c>
      <c r="K923" s="112" t="s">
        <v>397</v>
      </c>
      <c r="L923" s="112" t="s">
        <v>339</v>
      </c>
      <c r="M923" s="112" t="s">
        <v>340</v>
      </c>
      <c r="N923" s="112" t="s">
        <v>2967</v>
      </c>
      <c r="O923" s="112" t="s">
        <v>372</v>
      </c>
      <c r="P923" s="112" t="s">
        <v>394</v>
      </c>
      <c r="Q923" s="112" t="s">
        <v>2968</v>
      </c>
      <c r="R923" s="112">
        <v>4160.5200000000004</v>
      </c>
      <c r="S923" s="112">
        <v>6</v>
      </c>
      <c r="T923" s="112">
        <v>0</v>
      </c>
      <c r="U923" s="112">
        <v>373.8</v>
      </c>
    </row>
    <row r="924" spans="1:21">
      <c r="A924" s="20" t="str">
        <f t="shared" si="28"/>
        <v>202103</v>
      </c>
      <c r="B924" s="20" t="str">
        <f t="shared" si="29"/>
        <v>202111</v>
      </c>
      <c r="C924" s="112" t="s">
        <v>4130</v>
      </c>
      <c r="D924" s="113">
        <v>44265</v>
      </c>
      <c r="E924" s="113">
        <v>44269</v>
      </c>
      <c r="F924" s="112" t="s">
        <v>346</v>
      </c>
      <c r="G924" s="112" t="s">
        <v>618</v>
      </c>
      <c r="H924" s="112" t="s">
        <v>619</v>
      </c>
      <c r="I924" s="112" t="s">
        <v>336</v>
      </c>
      <c r="J924" s="112" t="s">
        <v>396</v>
      </c>
      <c r="K924" s="112" t="s">
        <v>397</v>
      </c>
      <c r="L924" s="112" t="s">
        <v>339</v>
      </c>
      <c r="M924" s="112" t="s">
        <v>340</v>
      </c>
      <c r="N924" s="112" t="s">
        <v>1274</v>
      </c>
      <c r="O924" s="112" t="s">
        <v>372</v>
      </c>
      <c r="P924" s="112" t="s">
        <v>394</v>
      </c>
      <c r="Q924" s="112" t="s">
        <v>1275</v>
      </c>
      <c r="R924" s="112">
        <v>4845.12</v>
      </c>
      <c r="S924" s="112">
        <v>7</v>
      </c>
      <c r="T924" s="112">
        <v>0</v>
      </c>
      <c r="U924" s="112">
        <v>1356.32</v>
      </c>
    </row>
    <row r="925" spans="1:21">
      <c r="A925" s="20" t="str">
        <f t="shared" si="28"/>
        <v>202103</v>
      </c>
      <c r="B925" s="20" t="str">
        <f t="shared" si="29"/>
        <v>202111</v>
      </c>
      <c r="C925" s="112" t="s">
        <v>525</v>
      </c>
      <c r="D925" s="113">
        <v>44263</v>
      </c>
      <c r="E925" s="113">
        <v>44269</v>
      </c>
      <c r="F925" s="112" t="s">
        <v>346</v>
      </c>
      <c r="G925" s="112" t="s">
        <v>538</v>
      </c>
      <c r="H925" s="112" t="s">
        <v>539</v>
      </c>
      <c r="I925" s="112" t="s">
        <v>349</v>
      </c>
      <c r="J925" s="112" t="s">
        <v>4131</v>
      </c>
      <c r="K925" s="112" t="s">
        <v>487</v>
      </c>
      <c r="L925" s="112" t="s">
        <v>339</v>
      </c>
      <c r="M925" s="112" t="s">
        <v>392</v>
      </c>
      <c r="N925" s="112" t="s">
        <v>1630</v>
      </c>
      <c r="O925" s="112" t="s">
        <v>377</v>
      </c>
      <c r="P925" s="112" t="s">
        <v>431</v>
      </c>
      <c r="Q925" s="112" t="s">
        <v>1631</v>
      </c>
      <c r="R925" s="112">
        <v>529.48</v>
      </c>
      <c r="S925" s="112">
        <v>2</v>
      </c>
      <c r="T925" s="112">
        <v>0</v>
      </c>
      <c r="U925" s="112">
        <v>52.919999999999995</v>
      </c>
    </row>
    <row r="926" spans="1:21">
      <c r="A926" s="20" t="str">
        <f t="shared" si="28"/>
        <v>202103</v>
      </c>
      <c r="B926" s="20" t="str">
        <f t="shared" si="29"/>
        <v>202111</v>
      </c>
      <c r="C926" s="112" t="s">
        <v>525</v>
      </c>
      <c r="D926" s="113">
        <v>44263</v>
      </c>
      <c r="E926" s="113">
        <v>44269</v>
      </c>
      <c r="F926" s="112" t="s">
        <v>346</v>
      </c>
      <c r="G926" s="112" t="s">
        <v>538</v>
      </c>
      <c r="H926" s="112" t="s">
        <v>539</v>
      </c>
      <c r="I926" s="112" t="s">
        <v>349</v>
      </c>
      <c r="J926" s="112" t="s">
        <v>4131</v>
      </c>
      <c r="K926" s="112" t="s">
        <v>487</v>
      </c>
      <c r="L926" s="112" t="s">
        <v>339</v>
      </c>
      <c r="M926" s="112" t="s">
        <v>392</v>
      </c>
      <c r="N926" s="112" t="s">
        <v>1634</v>
      </c>
      <c r="O926" s="112" t="s">
        <v>342</v>
      </c>
      <c r="P926" s="112" t="s">
        <v>440</v>
      </c>
      <c r="Q926" s="112" t="s">
        <v>1635</v>
      </c>
      <c r="R926" s="112">
        <v>1256.3600000000001</v>
      </c>
      <c r="S926" s="112">
        <v>2</v>
      </c>
      <c r="T926" s="112">
        <v>0</v>
      </c>
      <c r="U926" s="112">
        <v>464.80000000000007</v>
      </c>
    </row>
    <row r="927" spans="1:21">
      <c r="A927" s="20" t="str">
        <f t="shared" si="28"/>
        <v>202105</v>
      </c>
      <c r="B927" s="20" t="str">
        <f t="shared" si="29"/>
        <v>202122</v>
      </c>
      <c r="C927" s="112" t="s">
        <v>4136</v>
      </c>
      <c r="D927" s="113">
        <v>44345</v>
      </c>
      <c r="E927" s="113">
        <v>44346</v>
      </c>
      <c r="F927" s="112" t="s">
        <v>402</v>
      </c>
      <c r="G927" s="112" t="s">
        <v>2328</v>
      </c>
      <c r="H927" s="112" t="s">
        <v>2227</v>
      </c>
      <c r="I927" s="112" t="s">
        <v>349</v>
      </c>
      <c r="J927" s="112" t="s">
        <v>584</v>
      </c>
      <c r="K927" s="112" t="s">
        <v>510</v>
      </c>
      <c r="L927" s="112" t="s">
        <v>339</v>
      </c>
      <c r="M927" s="112" t="s">
        <v>368</v>
      </c>
      <c r="N927" s="112" t="s">
        <v>3620</v>
      </c>
      <c r="O927" s="112" t="s">
        <v>342</v>
      </c>
      <c r="P927" s="112" t="s">
        <v>343</v>
      </c>
      <c r="Q927" s="112" t="s">
        <v>4137</v>
      </c>
      <c r="R927" s="112">
        <v>233.352</v>
      </c>
      <c r="S927" s="112">
        <v>2</v>
      </c>
      <c r="T927" s="112">
        <v>0.4</v>
      </c>
      <c r="U927" s="112">
        <v>-105.16800000000001</v>
      </c>
    </row>
    <row r="928" spans="1:21">
      <c r="A928" s="20" t="str">
        <f t="shared" si="28"/>
        <v>202105</v>
      </c>
      <c r="B928" s="20" t="str">
        <f t="shared" si="29"/>
        <v>202122</v>
      </c>
      <c r="C928" s="112" t="s">
        <v>4136</v>
      </c>
      <c r="D928" s="113">
        <v>44345</v>
      </c>
      <c r="E928" s="113">
        <v>44346</v>
      </c>
      <c r="F928" s="112" t="s">
        <v>402</v>
      </c>
      <c r="G928" s="112" t="s">
        <v>2328</v>
      </c>
      <c r="H928" s="112" t="s">
        <v>2227</v>
      </c>
      <c r="I928" s="112" t="s">
        <v>349</v>
      </c>
      <c r="J928" s="112" t="s">
        <v>584</v>
      </c>
      <c r="K928" s="112" t="s">
        <v>510</v>
      </c>
      <c r="L928" s="112" t="s">
        <v>339</v>
      </c>
      <c r="M928" s="112" t="s">
        <v>368</v>
      </c>
      <c r="N928" s="112" t="s">
        <v>1996</v>
      </c>
      <c r="O928" s="112" t="s">
        <v>342</v>
      </c>
      <c r="P928" s="112" t="s">
        <v>343</v>
      </c>
      <c r="Q928" s="112" t="s">
        <v>1997</v>
      </c>
      <c r="R928" s="112">
        <v>387.82800000000003</v>
      </c>
      <c r="S928" s="112">
        <v>3</v>
      </c>
      <c r="T928" s="112">
        <v>0.4</v>
      </c>
      <c r="U928" s="112">
        <v>32.087999999999965</v>
      </c>
    </row>
    <row r="929" spans="1:21">
      <c r="A929" s="20" t="str">
        <f t="shared" si="28"/>
        <v>202104</v>
      </c>
      <c r="B929" s="20" t="str">
        <f t="shared" si="29"/>
        <v>202116</v>
      </c>
      <c r="C929" s="112" t="s">
        <v>3680</v>
      </c>
      <c r="D929" s="113">
        <v>44299</v>
      </c>
      <c r="E929" s="113">
        <v>44303</v>
      </c>
      <c r="F929" s="112" t="s">
        <v>346</v>
      </c>
      <c r="G929" s="112" t="s">
        <v>3097</v>
      </c>
      <c r="H929" s="112" t="s">
        <v>3098</v>
      </c>
      <c r="I929" s="112" t="s">
        <v>349</v>
      </c>
      <c r="J929" s="112" t="s">
        <v>541</v>
      </c>
      <c r="K929" s="112" t="s">
        <v>541</v>
      </c>
      <c r="L929" s="112" t="s">
        <v>339</v>
      </c>
      <c r="M929" s="112" t="s">
        <v>439</v>
      </c>
      <c r="N929" s="112" t="s">
        <v>2973</v>
      </c>
      <c r="O929" s="112" t="s">
        <v>342</v>
      </c>
      <c r="P929" s="112" t="s">
        <v>455</v>
      </c>
      <c r="Q929" s="112" t="s">
        <v>2974</v>
      </c>
      <c r="R929" s="112">
        <v>409.91999999999996</v>
      </c>
      <c r="S929" s="112">
        <v>3</v>
      </c>
      <c r="T929" s="112">
        <v>0</v>
      </c>
      <c r="U929" s="112">
        <v>188.16000000000003</v>
      </c>
    </row>
    <row r="930" spans="1:21">
      <c r="A930" s="20" t="str">
        <f t="shared" si="28"/>
        <v>202104</v>
      </c>
      <c r="B930" s="20" t="str">
        <f t="shared" si="29"/>
        <v>202116</v>
      </c>
      <c r="C930" s="112" t="s">
        <v>3680</v>
      </c>
      <c r="D930" s="113">
        <v>44299</v>
      </c>
      <c r="E930" s="113">
        <v>44303</v>
      </c>
      <c r="F930" s="112" t="s">
        <v>346</v>
      </c>
      <c r="G930" s="112" t="s">
        <v>3097</v>
      </c>
      <c r="H930" s="112" t="s">
        <v>3098</v>
      </c>
      <c r="I930" s="112" t="s">
        <v>349</v>
      </c>
      <c r="J930" s="112" t="s">
        <v>541</v>
      </c>
      <c r="K930" s="112" t="s">
        <v>541</v>
      </c>
      <c r="L930" s="112" t="s">
        <v>339</v>
      </c>
      <c r="M930" s="112" t="s">
        <v>439</v>
      </c>
      <c r="N930" s="112" t="s">
        <v>601</v>
      </c>
      <c r="O930" s="112" t="s">
        <v>342</v>
      </c>
      <c r="P930" s="112" t="s">
        <v>455</v>
      </c>
      <c r="Q930" s="112" t="s">
        <v>602</v>
      </c>
      <c r="R930" s="112">
        <v>146.99999999999997</v>
      </c>
      <c r="S930" s="112">
        <v>2</v>
      </c>
      <c r="T930" s="112">
        <v>0</v>
      </c>
      <c r="U930" s="112">
        <v>54.32</v>
      </c>
    </row>
    <row r="931" spans="1:21">
      <c r="A931" s="20" t="str">
        <f t="shared" si="28"/>
        <v>202104</v>
      </c>
      <c r="B931" s="20" t="str">
        <f t="shared" si="29"/>
        <v>202116</v>
      </c>
      <c r="C931" s="112" t="s">
        <v>3680</v>
      </c>
      <c r="D931" s="113">
        <v>44299</v>
      </c>
      <c r="E931" s="113">
        <v>44303</v>
      </c>
      <c r="F931" s="112" t="s">
        <v>346</v>
      </c>
      <c r="G931" s="112" t="s">
        <v>3097</v>
      </c>
      <c r="H931" s="112" t="s">
        <v>3098</v>
      </c>
      <c r="I931" s="112" t="s">
        <v>349</v>
      </c>
      <c r="J931" s="112" t="s">
        <v>541</v>
      </c>
      <c r="K931" s="112" t="s">
        <v>541</v>
      </c>
      <c r="L931" s="112" t="s">
        <v>339</v>
      </c>
      <c r="M931" s="112" t="s">
        <v>439</v>
      </c>
      <c r="N931" s="112" t="s">
        <v>1266</v>
      </c>
      <c r="O931" s="112" t="s">
        <v>377</v>
      </c>
      <c r="P931" s="112" t="s">
        <v>425</v>
      </c>
      <c r="Q931" s="112" t="s">
        <v>1267</v>
      </c>
      <c r="R931" s="112">
        <v>5433.1200000000008</v>
      </c>
      <c r="S931" s="112">
        <v>6</v>
      </c>
      <c r="T931" s="112">
        <v>0</v>
      </c>
      <c r="U931" s="112">
        <v>760.2</v>
      </c>
    </row>
    <row r="932" spans="1:21">
      <c r="A932" s="20" t="str">
        <f t="shared" si="28"/>
        <v>202104</v>
      </c>
      <c r="B932" s="20" t="str">
        <f t="shared" si="29"/>
        <v>202115</v>
      </c>
      <c r="C932" s="112" t="s">
        <v>4138</v>
      </c>
      <c r="D932" s="113">
        <v>44291</v>
      </c>
      <c r="E932" s="113">
        <v>44296</v>
      </c>
      <c r="F932" s="112" t="s">
        <v>346</v>
      </c>
      <c r="G932" s="112" t="s">
        <v>2205</v>
      </c>
      <c r="H932" s="112" t="s">
        <v>2206</v>
      </c>
      <c r="I932" s="112" t="s">
        <v>336</v>
      </c>
      <c r="J932" s="112" t="s">
        <v>500</v>
      </c>
      <c r="K932" s="112" t="s">
        <v>501</v>
      </c>
      <c r="L932" s="112" t="s">
        <v>339</v>
      </c>
      <c r="M932" s="112" t="s">
        <v>392</v>
      </c>
      <c r="N932" s="112" t="s">
        <v>1812</v>
      </c>
      <c r="O932" s="112" t="s">
        <v>342</v>
      </c>
      <c r="P932" s="112" t="s">
        <v>455</v>
      </c>
      <c r="Q932" s="112" t="s">
        <v>1813</v>
      </c>
      <c r="R932" s="112">
        <v>119.16799999999996</v>
      </c>
      <c r="S932" s="112">
        <v>8</v>
      </c>
      <c r="T932" s="112">
        <v>0.8</v>
      </c>
      <c r="U932" s="112">
        <v>-304.19199999999995</v>
      </c>
    </row>
    <row r="933" spans="1:21">
      <c r="A933" s="20" t="str">
        <f t="shared" si="28"/>
        <v>202102</v>
      </c>
      <c r="B933" s="20" t="str">
        <f t="shared" si="29"/>
        <v>202109</v>
      </c>
      <c r="C933" s="112" t="s">
        <v>4141</v>
      </c>
      <c r="D933" s="113">
        <v>44248</v>
      </c>
      <c r="E933" s="113">
        <v>44252</v>
      </c>
      <c r="F933" s="112" t="s">
        <v>346</v>
      </c>
      <c r="G933" s="112" t="s">
        <v>1747</v>
      </c>
      <c r="H933" s="112" t="s">
        <v>1748</v>
      </c>
      <c r="I933" s="112" t="s">
        <v>336</v>
      </c>
      <c r="J933" s="112" t="s">
        <v>610</v>
      </c>
      <c r="K933" s="112" t="s">
        <v>610</v>
      </c>
      <c r="L933" s="112" t="s">
        <v>339</v>
      </c>
      <c r="M933" s="112" t="s">
        <v>439</v>
      </c>
      <c r="N933" s="112" t="s">
        <v>3984</v>
      </c>
      <c r="O933" s="112" t="s">
        <v>372</v>
      </c>
      <c r="P933" s="112" t="s">
        <v>400</v>
      </c>
      <c r="Q933" s="112" t="s">
        <v>3985</v>
      </c>
      <c r="R933" s="112">
        <v>304.35999999999996</v>
      </c>
      <c r="S933" s="112">
        <v>1</v>
      </c>
      <c r="T933" s="112">
        <v>0</v>
      </c>
      <c r="U933" s="112">
        <v>0</v>
      </c>
    </row>
    <row r="934" spans="1:21">
      <c r="A934" s="20" t="str">
        <f t="shared" si="28"/>
        <v>202102</v>
      </c>
      <c r="B934" s="20" t="str">
        <f t="shared" si="29"/>
        <v>202109</v>
      </c>
      <c r="C934" s="112" t="s">
        <v>4141</v>
      </c>
      <c r="D934" s="113">
        <v>44248</v>
      </c>
      <c r="E934" s="113">
        <v>44252</v>
      </c>
      <c r="F934" s="112" t="s">
        <v>346</v>
      </c>
      <c r="G934" s="112" t="s">
        <v>1747</v>
      </c>
      <c r="H934" s="112" t="s">
        <v>1748</v>
      </c>
      <c r="I934" s="112" t="s">
        <v>336</v>
      </c>
      <c r="J934" s="112" t="s">
        <v>610</v>
      </c>
      <c r="K934" s="112" t="s">
        <v>610</v>
      </c>
      <c r="L934" s="112" t="s">
        <v>339</v>
      </c>
      <c r="M934" s="112" t="s">
        <v>439</v>
      </c>
      <c r="N934" s="112" t="s">
        <v>341</v>
      </c>
      <c r="O934" s="112" t="s">
        <v>342</v>
      </c>
      <c r="P934" s="112" t="s">
        <v>343</v>
      </c>
      <c r="Q934" s="112" t="s">
        <v>344</v>
      </c>
      <c r="R934" s="112">
        <v>324.24</v>
      </c>
      <c r="S934" s="112">
        <v>3</v>
      </c>
      <c r="T934" s="112">
        <v>0</v>
      </c>
      <c r="U934" s="112">
        <v>38.64</v>
      </c>
    </row>
    <row r="935" spans="1:21">
      <c r="A935" s="20" t="str">
        <f t="shared" si="28"/>
        <v>202106</v>
      </c>
      <c r="B935" s="20" t="str">
        <f t="shared" si="29"/>
        <v>202127</v>
      </c>
      <c r="C935" s="112" t="s">
        <v>359</v>
      </c>
      <c r="D935" s="113">
        <v>44374</v>
      </c>
      <c r="E935" s="113">
        <v>44379</v>
      </c>
      <c r="F935" s="112" t="s">
        <v>346</v>
      </c>
      <c r="G935" s="112" t="s">
        <v>1081</v>
      </c>
      <c r="H935" s="112" t="s">
        <v>1082</v>
      </c>
      <c r="I935" s="112" t="s">
        <v>349</v>
      </c>
      <c r="J935" s="112" t="s">
        <v>792</v>
      </c>
      <c r="K935" s="112" t="s">
        <v>535</v>
      </c>
      <c r="L935" s="112" t="s">
        <v>339</v>
      </c>
      <c r="M935" s="112" t="s">
        <v>368</v>
      </c>
      <c r="N935" s="112" t="s">
        <v>1976</v>
      </c>
      <c r="O935" s="112" t="s">
        <v>342</v>
      </c>
      <c r="P935" s="112" t="s">
        <v>440</v>
      </c>
      <c r="Q935" s="112" t="s">
        <v>1977</v>
      </c>
      <c r="R935" s="112">
        <v>238.14</v>
      </c>
      <c r="S935" s="112">
        <v>3</v>
      </c>
      <c r="T935" s="112">
        <v>0</v>
      </c>
      <c r="U935" s="112">
        <v>76.02</v>
      </c>
    </row>
    <row r="936" spans="1:21">
      <c r="A936" s="20" t="str">
        <f t="shared" si="28"/>
        <v>202106</v>
      </c>
      <c r="B936" s="20" t="str">
        <f t="shared" si="29"/>
        <v>202127</v>
      </c>
      <c r="C936" s="112" t="s">
        <v>359</v>
      </c>
      <c r="D936" s="113">
        <v>44374</v>
      </c>
      <c r="E936" s="113">
        <v>44379</v>
      </c>
      <c r="F936" s="112" t="s">
        <v>346</v>
      </c>
      <c r="G936" s="112" t="s">
        <v>1081</v>
      </c>
      <c r="H936" s="112" t="s">
        <v>1082</v>
      </c>
      <c r="I936" s="112" t="s">
        <v>349</v>
      </c>
      <c r="J936" s="112" t="s">
        <v>792</v>
      </c>
      <c r="K936" s="112" t="s">
        <v>535</v>
      </c>
      <c r="L936" s="112" t="s">
        <v>339</v>
      </c>
      <c r="M936" s="112" t="s">
        <v>368</v>
      </c>
      <c r="N936" s="112" t="s">
        <v>428</v>
      </c>
      <c r="O936" s="112" t="s">
        <v>342</v>
      </c>
      <c r="P936" s="112" t="s">
        <v>381</v>
      </c>
      <c r="Q936" s="112" t="s">
        <v>2500</v>
      </c>
      <c r="R936" s="112">
        <v>155.68</v>
      </c>
      <c r="S936" s="112">
        <v>2</v>
      </c>
      <c r="T936" s="112">
        <v>0</v>
      </c>
      <c r="U936" s="112">
        <v>46.48</v>
      </c>
    </row>
    <row r="937" spans="1:21">
      <c r="A937" s="20" t="str">
        <f t="shared" si="28"/>
        <v>202102</v>
      </c>
      <c r="B937" s="20" t="str">
        <f t="shared" si="29"/>
        <v>202109</v>
      </c>
      <c r="C937" s="112" t="s">
        <v>3389</v>
      </c>
      <c r="D937" s="113">
        <v>44253</v>
      </c>
      <c r="E937" s="113">
        <v>44257</v>
      </c>
      <c r="F937" s="112" t="s">
        <v>346</v>
      </c>
      <c r="G937" s="112" t="s">
        <v>3477</v>
      </c>
      <c r="H937" s="112" t="s">
        <v>3478</v>
      </c>
      <c r="I937" s="112" t="s">
        <v>349</v>
      </c>
      <c r="J937" s="112" t="s">
        <v>3636</v>
      </c>
      <c r="K937" s="112" t="s">
        <v>338</v>
      </c>
      <c r="L937" s="112" t="s">
        <v>339</v>
      </c>
      <c r="M937" s="112" t="s">
        <v>340</v>
      </c>
      <c r="N937" s="112" t="s">
        <v>2523</v>
      </c>
      <c r="O937" s="112" t="s">
        <v>342</v>
      </c>
      <c r="P937" s="112" t="s">
        <v>369</v>
      </c>
      <c r="Q937" s="112" t="s">
        <v>2524</v>
      </c>
      <c r="R937" s="112">
        <v>1548.9599999999996</v>
      </c>
      <c r="S937" s="112">
        <v>2</v>
      </c>
      <c r="T937" s="112">
        <v>0.4</v>
      </c>
      <c r="U937" s="112">
        <v>-774.47999999999979</v>
      </c>
    </row>
    <row r="938" spans="1:21">
      <c r="A938" s="20" t="str">
        <f t="shared" si="28"/>
        <v>202102</v>
      </c>
      <c r="B938" s="20" t="str">
        <f t="shared" si="29"/>
        <v>202109</v>
      </c>
      <c r="C938" s="112" t="s">
        <v>3389</v>
      </c>
      <c r="D938" s="113">
        <v>44253</v>
      </c>
      <c r="E938" s="113">
        <v>44257</v>
      </c>
      <c r="F938" s="112" t="s">
        <v>346</v>
      </c>
      <c r="G938" s="112" t="s">
        <v>3477</v>
      </c>
      <c r="H938" s="112" t="s">
        <v>3478</v>
      </c>
      <c r="I938" s="112" t="s">
        <v>349</v>
      </c>
      <c r="J938" s="112" t="s">
        <v>3636</v>
      </c>
      <c r="K938" s="112" t="s">
        <v>338</v>
      </c>
      <c r="L938" s="112" t="s">
        <v>339</v>
      </c>
      <c r="M938" s="112" t="s">
        <v>340</v>
      </c>
      <c r="N938" s="112" t="s">
        <v>1089</v>
      </c>
      <c r="O938" s="112" t="s">
        <v>342</v>
      </c>
      <c r="P938" s="112" t="s">
        <v>380</v>
      </c>
      <c r="Q938" s="112" t="s">
        <v>1090</v>
      </c>
      <c r="R938" s="112">
        <v>506.51999999999992</v>
      </c>
      <c r="S938" s="112">
        <v>6</v>
      </c>
      <c r="T938" s="112">
        <v>0</v>
      </c>
      <c r="U938" s="112">
        <v>25.200000000000003</v>
      </c>
    </row>
    <row r="939" spans="1:21">
      <c r="A939" s="20" t="str">
        <f t="shared" si="28"/>
        <v>202105</v>
      </c>
      <c r="B939" s="20" t="str">
        <f t="shared" si="29"/>
        <v>202121</v>
      </c>
      <c r="C939" s="112" t="s">
        <v>3660</v>
      </c>
      <c r="D939" s="113">
        <v>44335</v>
      </c>
      <c r="E939" s="113">
        <v>44336</v>
      </c>
      <c r="F939" s="112" t="s">
        <v>402</v>
      </c>
      <c r="G939" s="112" t="s">
        <v>3210</v>
      </c>
      <c r="H939" s="112" t="s">
        <v>3211</v>
      </c>
      <c r="I939" s="112" t="s">
        <v>336</v>
      </c>
      <c r="J939" s="112" t="s">
        <v>1704</v>
      </c>
      <c r="K939" s="112" t="s">
        <v>541</v>
      </c>
      <c r="L939" s="112" t="s">
        <v>339</v>
      </c>
      <c r="M939" s="112" t="s">
        <v>439</v>
      </c>
      <c r="N939" s="112" t="s">
        <v>2175</v>
      </c>
      <c r="O939" s="112" t="s">
        <v>377</v>
      </c>
      <c r="P939" s="112" t="s">
        <v>425</v>
      </c>
      <c r="Q939" s="112" t="s">
        <v>2176</v>
      </c>
      <c r="R939" s="112">
        <v>2399.04</v>
      </c>
      <c r="S939" s="112">
        <v>3</v>
      </c>
      <c r="T939" s="112">
        <v>0</v>
      </c>
      <c r="U939" s="112">
        <v>239.82</v>
      </c>
    </row>
    <row r="940" spans="1:21">
      <c r="A940" s="20" t="str">
        <f t="shared" si="28"/>
        <v>202103</v>
      </c>
      <c r="B940" s="20" t="str">
        <f t="shared" si="29"/>
        <v>202111</v>
      </c>
      <c r="C940" s="112" t="s">
        <v>4142</v>
      </c>
      <c r="D940" s="113">
        <v>44267</v>
      </c>
      <c r="E940" s="113">
        <v>44272</v>
      </c>
      <c r="F940" s="112" t="s">
        <v>346</v>
      </c>
      <c r="G940" s="112" t="s">
        <v>2604</v>
      </c>
      <c r="H940" s="112" t="s">
        <v>2605</v>
      </c>
      <c r="I940" s="112" t="s">
        <v>349</v>
      </c>
      <c r="J940" s="112" t="s">
        <v>1315</v>
      </c>
      <c r="K940" s="112" t="s">
        <v>397</v>
      </c>
      <c r="L940" s="112" t="s">
        <v>339</v>
      </c>
      <c r="M940" s="112" t="s">
        <v>340</v>
      </c>
      <c r="N940" s="112" t="s">
        <v>542</v>
      </c>
      <c r="O940" s="112" t="s">
        <v>342</v>
      </c>
      <c r="P940" s="112" t="s">
        <v>354</v>
      </c>
      <c r="Q940" s="112" t="s">
        <v>543</v>
      </c>
      <c r="R940" s="112">
        <v>292.59999999999997</v>
      </c>
      <c r="S940" s="112">
        <v>5</v>
      </c>
      <c r="T940" s="112">
        <v>0</v>
      </c>
      <c r="U940" s="112">
        <v>125.30000000000001</v>
      </c>
    </row>
    <row r="941" spans="1:21">
      <c r="A941" s="20" t="str">
        <f t="shared" si="28"/>
        <v>202105</v>
      </c>
      <c r="B941" s="20" t="str">
        <f t="shared" si="29"/>
        <v>202122</v>
      </c>
      <c r="C941" s="112" t="s">
        <v>3412</v>
      </c>
      <c r="D941" s="113">
        <v>44342</v>
      </c>
      <c r="E941" s="113">
        <v>44348</v>
      </c>
      <c r="F941" s="112" t="s">
        <v>346</v>
      </c>
      <c r="G941" s="112" t="s">
        <v>1068</v>
      </c>
      <c r="H941" s="112" t="s">
        <v>1069</v>
      </c>
      <c r="I941" s="112" t="s">
        <v>349</v>
      </c>
      <c r="J941" s="112" t="s">
        <v>390</v>
      </c>
      <c r="K941" s="112" t="s">
        <v>391</v>
      </c>
      <c r="L941" s="112" t="s">
        <v>339</v>
      </c>
      <c r="M941" s="112" t="s">
        <v>392</v>
      </c>
      <c r="N941" s="112" t="s">
        <v>3690</v>
      </c>
      <c r="O941" s="112" t="s">
        <v>342</v>
      </c>
      <c r="P941" s="112" t="s">
        <v>343</v>
      </c>
      <c r="Q941" s="112" t="s">
        <v>3691</v>
      </c>
      <c r="R941" s="112">
        <v>700</v>
      </c>
      <c r="S941" s="112">
        <v>5</v>
      </c>
      <c r="T941" s="112">
        <v>0</v>
      </c>
      <c r="U941" s="112">
        <v>63</v>
      </c>
    </row>
    <row r="942" spans="1:21">
      <c r="A942" s="20" t="str">
        <f t="shared" si="28"/>
        <v>202105</v>
      </c>
      <c r="B942" s="20" t="str">
        <f t="shared" si="29"/>
        <v>202122</v>
      </c>
      <c r="C942" s="112" t="s">
        <v>3412</v>
      </c>
      <c r="D942" s="113">
        <v>44342</v>
      </c>
      <c r="E942" s="113">
        <v>44348</v>
      </c>
      <c r="F942" s="112" t="s">
        <v>346</v>
      </c>
      <c r="G942" s="112" t="s">
        <v>1068</v>
      </c>
      <c r="H942" s="112" t="s">
        <v>1069</v>
      </c>
      <c r="I942" s="112" t="s">
        <v>349</v>
      </c>
      <c r="J942" s="112" t="s">
        <v>390</v>
      </c>
      <c r="K942" s="112" t="s">
        <v>391</v>
      </c>
      <c r="L942" s="112" t="s">
        <v>339</v>
      </c>
      <c r="M942" s="112" t="s">
        <v>392</v>
      </c>
      <c r="N942" s="112" t="s">
        <v>2584</v>
      </c>
      <c r="O942" s="112" t="s">
        <v>377</v>
      </c>
      <c r="P942" s="112" t="s">
        <v>378</v>
      </c>
      <c r="Q942" s="112" t="s">
        <v>2585</v>
      </c>
      <c r="R942" s="112">
        <v>222.32</v>
      </c>
      <c r="S942" s="112">
        <v>1</v>
      </c>
      <c r="T942" s="112">
        <v>0</v>
      </c>
      <c r="U942" s="112">
        <v>39.9</v>
      </c>
    </row>
    <row r="943" spans="1:21">
      <c r="A943" s="20" t="str">
        <f t="shared" si="28"/>
        <v>202106</v>
      </c>
      <c r="B943" s="20" t="str">
        <f t="shared" si="29"/>
        <v>202126</v>
      </c>
      <c r="C943" s="112" t="s">
        <v>4146</v>
      </c>
      <c r="D943" s="113">
        <v>44369</v>
      </c>
      <c r="E943" s="113">
        <v>44375</v>
      </c>
      <c r="F943" s="112" t="s">
        <v>346</v>
      </c>
      <c r="G943" s="112" t="s">
        <v>1002</v>
      </c>
      <c r="H943" s="112" t="s">
        <v>1003</v>
      </c>
      <c r="I943" s="112" t="s">
        <v>384</v>
      </c>
      <c r="J943" s="112" t="s">
        <v>1665</v>
      </c>
      <c r="K943" s="112" t="s">
        <v>510</v>
      </c>
      <c r="L943" s="112" t="s">
        <v>339</v>
      </c>
      <c r="M943" s="112" t="s">
        <v>368</v>
      </c>
      <c r="N943" s="112" t="s">
        <v>2644</v>
      </c>
      <c r="O943" s="112" t="s">
        <v>342</v>
      </c>
      <c r="P943" s="112" t="s">
        <v>357</v>
      </c>
      <c r="Q943" s="112" t="s">
        <v>2645</v>
      </c>
      <c r="R943" s="112">
        <v>131.54399999999998</v>
      </c>
      <c r="S943" s="112">
        <v>6</v>
      </c>
      <c r="T943" s="112">
        <v>0.4</v>
      </c>
      <c r="U943" s="112">
        <v>-46.536000000000001</v>
      </c>
    </row>
    <row r="944" spans="1:21">
      <c r="A944" s="20" t="str">
        <f t="shared" si="28"/>
        <v>202106</v>
      </c>
      <c r="B944" s="20" t="str">
        <f t="shared" si="29"/>
        <v>202125</v>
      </c>
      <c r="C944" s="112" t="s">
        <v>2806</v>
      </c>
      <c r="D944" s="113">
        <v>44364</v>
      </c>
      <c r="E944" s="113">
        <v>44370</v>
      </c>
      <c r="F944" s="112" t="s">
        <v>346</v>
      </c>
      <c r="G944" s="112" t="s">
        <v>1982</v>
      </c>
      <c r="H944" s="112" t="s">
        <v>1983</v>
      </c>
      <c r="I944" s="112" t="s">
        <v>349</v>
      </c>
      <c r="J944" s="112" t="s">
        <v>2242</v>
      </c>
      <c r="K944" s="112" t="s">
        <v>367</v>
      </c>
      <c r="L944" s="112" t="s">
        <v>339</v>
      </c>
      <c r="M944" s="112" t="s">
        <v>368</v>
      </c>
      <c r="N944" s="112" t="s">
        <v>1006</v>
      </c>
      <c r="O944" s="112" t="s">
        <v>377</v>
      </c>
      <c r="P944" s="112" t="s">
        <v>378</v>
      </c>
      <c r="Q944" s="112" t="s">
        <v>1007</v>
      </c>
      <c r="R944" s="112">
        <v>1354.2480000000003</v>
      </c>
      <c r="S944" s="112">
        <v>2</v>
      </c>
      <c r="T944" s="112">
        <v>0.1</v>
      </c>
      <c r="U944" s="112">
        <v>-135.63200000000003</v>
      </c>
    </row>
    <row r="945" spans="1:21">
      <c r="A945" s="20" t="str">
        <f t="shared" si="28"/>
        <v>202106</v>
      </c>
      <c r="B945" s="20" t="str">
        <f t="shared" si="29"/>
        <v>202125</v>
      </c>
      <c r="C945" s="112" t="s">
        <v>2806</v>
      </c>
      <c r="D945" s="113">
        <v>44364</v>
      </c>
      <c r="E945" s="113">
        <v>44370</v>
      </c>
      <c r="F945" s="112" t="s">
        <v>346</v>
      </c>
      <c r="G945" s="112" t="s">
        <v>1982</v>
      </c>
      <c r="H945" s="112" t="s">
        <v>1983</v>
      </c>
      <c r="I945" s="112" t="s">
        <v>349</v>
      </c>
      <c r="J945" s="112" t="s">
        <v>2242</v>
      </c>
      <c r="K945" s="112" t="s">
        <v>367</v>
      </c>
      <c r="L945" s="112" t="s">
        <v>339</v>
      </c>
      <c r="M945" s="112" t="s">
        <v>368</v>
      </c>
      <c r="N945" s="112" t="s">
        <v>2823</v>
      </c>
      <c r="O945" s="112" t="s">
        <v>342</v>
      </c>
      <c r="P945" s="112" t="s">
        <v>381</v>
      </c>
      <c r="Q945" s="112" t="s">
        <v>2824</v>
      </c>
      <c r="R945" s="112">
        <v>267.40000000000003</v>
      </c>
      <c r="S945" s="112">
        <v>5</v>
      </c>
      <c r="T945" s="112">
        <v>0</v>
      </c>
      <c r="U945" s="112">
        <v>18.2</v>
      </c>
    </row>
    <row r="946" spans="1:21">
      <c r="A946" s="20" t="str">
        <f t="shared" si="28"/>
        <v>202106</v>
      </c>
      <c r="B946" s="20" t="str">
        <f t="shared" si="29"/>
        <v>202125</v>
      </c>
      <c r="C946" s="112" t="s">
        <v>3392</v>
      </c>
      <c r="D946" s="113">
        <v>44362</v>
      </c>
      <c r="E946" s="113">
        <v>44367</v>
      </c>
      <c r="F946" s="112" t="s">
        <v>346</v>
      </c>
      <c r="G946" s="112" t="s">
        <v>3563</v>
      </c>
      <c r="H946" s="112" t="s">
        <v>3564</v>
      </c>
      <c r="I946" s="112" t="s">
        <v>336</v>
      </c>
      <c r="J946" s="112" t="s">
        <v>1828</v>
      </c>
      <c r="K946" s="112" t="s">
        <v>487</v>
      </c>
      <c r="L946" s="112" t="s">
        <v>339</v>
      </c>
      <c r="M946" s="112" t="s">
        <v>392</v>
      </c>
      <c r="N946" s="112" t="s">
        <v>2727</v>
      </c>
      <c r="O946" s="112" t="s">
        <v>372</v>
      </c>
      <c r="P946" s="112" t="s">
        <v>373</v>
      </c>
      <c r="Q946" s="112" t="s">
        <v>2728</v>
      </c>
      <c r="R946" s="112">
        <v>3553.2000000000003</v>
      </c>
      <c r="S946" s="112">
        <v>9</v>
      </c>
      <c r="T946" s="112">
        <v>0</v>
      </c>
      <c r="U946" s="112">
        <v>1669.5</v>
      </c>
    </row>
    <row r="947" spans="1:21">
      <c r="A947" s="20" t="str">
        <f t="shared" si="28"/>
        <v>202105</v>
      </c>
      <c r="B947" s="20" t="str">
        <f t="shared" si="29"/>
        <v>202122</v>
      </c>
      <c r="C947" s="112" t="s">
        <v>2333</v>
      </c>
      <c r="D947" s="113">
        <v>44343</v>
      </c>
      <c r="E947" s="113">
        <v>44348</v>
      </c>
      <c r="F947" s="112" t="s">
        <v>346</v>
      </c>
      <c r="G947" s="112" t="s">
        <v>2880</v>
      </c>
      <c r="H947" s="112" t="s">
        <v>854</v>
      </c>
      <c r="I947" s="112" t="s">
        <v>349</v>
      </c>
      <c r="J947" s="112" t="s">
        <v>868</v>
      </c>
      <c r="K947" s="112" t="s">
        <v>397</v>
      </c>
      <c r="L947" s="112" t="s">
        <v>339</v>
      </c>
      <c r="M947" s="112" t="s">
        <v>340</v>
      </c>
      <c r="N947" s="112" t="s">
        <v>906</v>
      </c>
      <c r="O947" s="112" t="s">
        <v>372</v>
      </c>
      <c r="P947" s="112" t="s">
        <v>400</v>
      </c>
      <c r="Q947" s="112" t="s">
        <v>907</v>
      </c>
      <c r="R947" s="112">
        <v>11874.800000000001</v>
      </c>
      <c r="S947" s="112">
        <v>4</v>
      </c>
      <c r="T947" s="112">
        <v>0</v>
      </c>
      <c r="U947" s="112">
        <v>3918.3199999999997</v>
      </c>
    </row>
    <row r="948" spans="1:21">
      <c r="A948" s="20" t="str">
        <f t="shared" si="28"/>
        <v>202105</v>
      </c>
      <c r="B948" s="20" t="str">
        <f t="shared" si="29"/>
        <v>202120</v>
      </c>
      <c r="C948" s="112" t="s">
        <v>1621</v>
      </c>
      <c r="D948" s="113">
        <v>44331</v>
      </c>
      <c r="E948" s="113">
        <v>44336</v>
      </c>
      <c r="F948" s="112" t="s">
        <v>346</v>
      </c>
      <c r="G948" s="112" t="s">
        <v>871</v>
      </c>
      <c r="H948" s="112" t="s">
        <v>872</v>
      </c>
      <c r="I948" s="112" t="s">
        <v>336</v>
      </c>
      <c r="J948" s="112" t="s">
        <v>4148</v>
      </c>
      <c r="K948" s="112" t="s">
        <v>367</v>
      </c>
      <c r="L948" s="112" t="s">
        <v>339</v>
      </c>
      <c r="M948" s="112" t="s">
        <v>368</v>
      </c>
      <c r="N948" s="112" t="s">
        <v>2003</v>
      </c>
      <c r="O948" s="112" t="s">
        <v>342</v>
      </c>
      <c r="P948" s="112" t="s">
        <v>381</v>
      </c>
      <c r="Q948" s="112" t="s">
        <v>524</v>
      </c>
      <c r="R948" s="112">
        <v>52.92</v>
      </c>
      <c r="S948" s="112">
        <v>1</v>
      </c>
      <c r="T948" s="112">
        <v>0</v>
      </c>
      <c r="U948" s="112">
        <v>21.560000000000002</v>
      </c>
    </row>
    <row r="949" spans="1:21">
      <c r="A949" s="20" t="str">
        <f t="shared" si="28"/>
        <v>202105</v>
      </c>
      <c r="B949" s="20" t="str">
        <f t="shared" si="29"/>
        <v>202120</v>
      </c>
      <c r="C949" s="112" t="s">
        <v>1621</v>
      </c>
      <c r="D949" s="113">
        <v>44331</v>
      </c>
      <c r="E949" s="113">
        <v>44336</v>
      </c>
      <c r="F949" s="112" t="s">
        <v>346</v>
      </c>
      <c r="G949" s="112" t="s">
        <v>871</v>
      </c>
      <c r="H949" s="112" t="s">
        <v>872</v>
      </c>
      <c r="I949" s="112" t="s">
        <v>336</v>
      </c>
      <c r="J949" s="112" t="s">
        <v>4148</v>
      </c>
      <c r="K949" s="112" t="s">
        <v>367</v>
      </c>
      <c r="L949" s="112" t="s">
        <v>339</v>
      </c>
      <c r="M949" s="112" t="s">
        <v>368</v>
      </c>
      <c r="N949" s="112" t="s">
        <v>1193</v>
      </c>
      <c r="O949" s="112" t="s">
        <v>377</v>
      </c>
      <c r="P949" s="112" t="s">
        <v>378</v>
      </c>
      <c r="Q949" s="112" t="s">
        <v>1194</v>
      </c>
      <c r="R949" s="112">
        <v>1256.2200000000003</v>
      </c>
      <c r="S949" s="112">
        <v>5</v>
      </c>
      <c r="T949" s="112">
        <v>0.1</v>
      </c>
      <c r="U949" s="112">
        <v>153.01999999999995</v>
      </c>
    </row>
    <row r="950" spans="1:21">
      <c r="A950" s="20" t="str">
        <f t="shared" si="28"/>
        <v>202105</v>
      </c>
      <c r="B950" s="20" t="str">
        <f t="shared" si="29"/>
        <v>202120</v>
      </c>
      <c r="C950" s="112" t="s">
        <v>2303</v>
      </c>
      <c r="D950" s="113">
        <v>44328</v>
      </c>
      <c r="E950" s="113">
        <v>44331</v>
      </c>
      <c r="F950" s="112" t="s">
        <v>333</v>
      </c>
      <c r="G950" s="112" t="s">
        <v>3077</v>
      </c>
      <c r="H950" s="112" t="s">
        <v>3078</v>
      </c>
      <c r="I950" s="112" t="s">
        <v>349</v>
      </c>
      <c r="J950" s="112" t="s">
        <v>405</v>
      </c>
      <c r="K950" s="112" t="s">
        <v>363</v>
      </c>
      <c r="L950" s="112" t="s">
        <v>339</v>
      </c>
      <c r="M950" s="112" t="s">
        <v>340</v>
      </c>
      <c r="N950" s="112" t="s">
        <v>3788</v>
      </c>
      <c r="O950" s="112" t="s">
        <v>342</v>
      </c>
      <c r="P950" s="112" t="s">
        <v>455</v>
      </c>
      <c r="Q950" s="112" t="s">
        <v>3789</v>
      </c>
      <c r="R950" s="112">
        <v>55.271999999999977</v>
      </c>
      <c r="S950" s="112">
        <v>2</v>
      </c>
      <c r="T950" s="112">
        <v>0.8</v>
      </c>
      <c r="U950" s="112">
        <v>-177.12799999999996</v>
      </c>
    </row>
    <row r="951" spans="1:21">
      <c r="A951" s="20" t="str">
        <f t="shared" si="28"/>
        <v>202105</v>
      </c>
      <c r="B951" s="20" t="str">
        <f t="shared" si="29"/>
        <v>202120</v>
      </c>
      <c r="C951" s="112" t="s">
        <v>2303</v>
      </c>
      <c r="D951" s="113">
        <v>44328</v>
      </c>
      <c r="E951" s="113">
        <v>44331</v>
      </c>
      <c r="F951" s="112" t="s">
        <v>333</v>
      </c>
      <c r="G951" s="112" t="s">
        <v>3077</v>
      </c>
      <c r="H951" s="112" t="s">
        <v>3078</v>
      </c>
      <c r="I951" s="112" t="s">
        <v>349</v>
      </c>
      <c r="J951" s="112" t="s">
        <v>405</v>
      </c>
      <c r="K951" s="112" t="s">
        <v>363</v>
      </c>
      <c r="L951" s="112" t="s">
        <v>339</v>
      </c>
      <c r="M951" s="112" t="s">
        <v>340</v>
      </c>
      <c r="N951" s="112" t="s">
        <v>1283</v>
      </c>
      <c r="O951" s="112" t="s">
        <v>342</v>
      </c>
      <c r="P951" s="112" t="s">
        <v>381</v>
      </c>
      <c r="Q951" s="112" t="s">
        <v>1284</v>
      </c>
      <c r="R951" s="112">
        <v>122.22</v>
      </c>
      <c r="S951" s="112">
        <v>3</v>
      </c>
      <c r="T951" s="112">
        <v>0.4</v>
      </c>
      <c r="U951" s="112">
        <v>-18.480000000000018</v>
      </c>
    </row>
    <row r="952" spans="1:21">
      <c r="A952" s="20" t="str">
        <f t="shared" si="28"/>
        <v>202105</v>
      </c>
      <c r="B952" s="20" t="str">
        <f t="shared" si="29"/>
        <v>202120</v>
      </c>
      <c r="C952" s="112" t="s">
        <v>2303</v>
      </c>
      <c r="D952" s="113">
        <v>44328</v>
      </c>
      <c r="E952" s="113">
        <v>44331</v>
      </c>
      <c r="F952" s="112" t="s">
        <v>333</v>
      </c>
      <c r="G952" s="112" t="s">
        <v>3077</v>
      </c>
      <c r="H952" s="112" t="s">
        <v>3078</v>
      </c>
      <c r="I952" s="112" t="s">
        <v>349</v>
      </c>
      <c r="J952" s="112" t="s">
        <v>405</v>
      </c>
      <c r="K952" s="112" t="s">
        <v>363</v>
      </c>
      <c r="L952" s="112" t="s">
        <v>339</v>
      </c>
      <c r="M952" s="112" t="s">
        <v>340</v>
      </c>
      <c r="N952" s="112" t="s">
        <v>3921</v>
      </c>
      <c r="O952" s="112" t="s">
        <v>342</v>
      </c>
      <c r="P952" s="112" t="s">
        <v>369</v>
      </c>
      <c r="Q952" s="112" t="s">
        <v>3922</v>
      </c>
      <c r="R952" s="112">
        <v>1276.548</v>
      </c>
      <c r="S952" s="112">
        <v>7</v>
      </c>
      <c r="T952" s="112">
        <v>0.4</v>
      </c>
      <c r="U952" s="112">
        <v>-362.01200000000006</v>
      </c>
    </row>
    <row r="953" spans="1:21">
      <c r="A953" s="20" t="str">
        <f t="shared" si="28"/>
        <v>202105</v>
      </c>
      <c r="B953" s="20" t="str">
        <f t="shared" si="29"/>
        <v>202120</v>
      </c>
      <c r="C953" s="112" t="s">
        <v>2303</v>
      </c>
      <c r="D953" s="113">
        <v>44328</v>
      </c>
      <c r="E953" s="113">
        <v>44331</v>
      </c>
      <c r="F953" s="112" t="s">
        <v>333</v>
      </c>
      <c r="G953" s="112" t="s">
        <v>3077</v>
      </c>
      <c r="H953" s="112" t="s">
        <v>3078</v>
      </c>
      <c r="I953" s="112" t="s">
        <v>349</v>
      </c>
      <c r="J953" s="112" t="s">
        <v>405</v>
      </c>
      <c r="K953" s="112" t="s">
        <v>363</v>
      </c>
      <c r="L953" s="112" t="s">
        <v>339</v>
      </c>
      <c r="M953" s="112" t="s">
        <v>340</v>
      </c>
      <c r="N953" s="112" t="s">
        <v>3835</v>
      </c>
      <c r="O953" s="112" t="s">
        <v>342</v>
      </c>
      <c r="P953" s="112" t="s">
        <v>455</v>
      </c>
      <c r="Q953" s="112" t="s">
        <v>3836</v>
      </c>
      <c r="R953" s="112">
        <v>74.759999999999977</v>
      </c>
      <c r="S953" s="112">
        <v>5</v>
      </c>
      <c r="T953" s="112">
        <v>0.8</v>
      </c>
      <c r="U953" s="112">
        <v>-164.63999999999996</v>
      </c>
    </row>
    <row r="954" spans="1:21">
      <c r="A954" s="20" t="str">
        <f t="shared" si="28"/>
        <v>202104</v>
      </c>
      <c r="B954" s="20" t="str">
        <f t="shared" si="29"/>
        <v>202114</v>
      </c>
      <c r="C954" s="112" t="s">
        <v>4149</v>
      </c>
      <c r="D954" s="113">
        <v>44289</v>
      </c>
      <c r="E954" s="113">
        <v>44294</v>
      </c>
      <c r="F954" s="112" t="s">
        <v>333</v>
      </c>
      <c r="G954" s="112" t="s">
        <v>3528</v>
      </c>
      <c r="H954" s="112" t="s">
        <v>1800</v>
      </c>
      <c r="I954" s="112" t="s">
        <v>349</v>
      </c>
      <c r="J954" s="112" t="s">
        <v>437</v>
      </c>
      <c r="K954" s="112" t="s">
        <v>438</v>
      </c>
      <c r="L954" s="112" t="s">
        <v>339</v>
      </c>
      <c r="M954" s="112" t="s">
        <v>439</v>
      </c>
      <c r="N954" s="112" t="s">
        <v>1134</v>
      </c>
      <c r="O954" s="112" t="s">
        <v>377</v>
      </c>
      <c r="P954" s="112" t="s">
        <v>425</v>
      </c>
      <c r="Q954" s="112" t="s">
        <v>1135</v>
      </c>
      <c r="R954" s="112">
        <v>3424.4</v>
      </c>
      <c r="S954" s="112">
        <v>5</v>
      </c>
      <c r="T954" s="112">
        <v>0</v>
      </c>
      <c r="U954" s="112">
        <v>33.6</v>
      </c>
    </row>
    <row r="955" spans="1:21">
      <c r="A955" s="20" t="str">
        <f t="shared" si="28"/>
        <v>202104</v>
      </c>
      <c r="B955" s="20" t="str">
        <f t="shared" si="29"/>
        <v>202115</v>
      </c>
      <c r="C955" s="112" t="s">
        <v>4150</v>
      </c>
      <c r="D955" s="113">
        <v>44294</v>
      </c>
      <c r="E955" s="113">
        <v>44298</v>
      </c>
      <c r="F955" s="112" t="s">
        <v>346</v>
      </c>
      <c r="G955" s="112" t="s">
        <v>2529</v>
      </c>
      <c r="H955" s="112" t="s">
        <v>2530</v>
      </c>
      <c r="I955" s="112" t="s">
        <v>336</v>
      </c>
      <c r="J955" s="112" t="s">
        <v>822</v>
      </c>
      <c r="K955" s="112" t="s">
        <v>823</v>
      </c>
      <c r="L955" s="112" t="s">
        <v>339</v>
      </c>
      <c r="M955" s="112" t="s">
        <v>439</v>
      </c>
      <c r="N955" s="112" t="s">
        <v>795</v>
      </c>
      <c r="O955" s="112" t="s">
        <v>377</v>
      </c>
      <c r="P955" s="112" t="s">
        <v>462</v>
      </c>
      <c r="Q955" s="112" t="s">
        <v>796</v>
      </c>
      <c r="R955" s="112">
        <v>1863.232</v>
      </c>
      <c r="S955" s="112">
        <v>2</v>
      </c>
      <c r="T955" s="112">
        <v>0.6</v>
      </c>
      <c r="U955" s="112">
        <v>-2748.3679999999999</v>
      </c>
    </row>
    <row r="956" spans="1:21">
      <c r="A956" s="20" t="str">
        <f t="shared" si="28"/>
        <v>202104</v>
      </c>
      <c r="B956" s="20" t="str">
        <f t="shared" si="29"/>
        <v>202115</v>
      </c>
      <c r="C956" s="112" t="s">
        <v>4150</v>
      </c>
      <c r="D956" s="113">
        <v>44294</v>
      </c>
      <c r="E956" s="113">
        <v>44298</v>
      </c>
      <c r="F956" s="112" t="s">
        <v>346</v>
      </c>
      <c r="G956" s="112" t="s">
        <v>2529</v>
      </c>
      <c r="H956" s="112" t="s">
        <v>2530</v>
      </c>
      <c r="I956" s="112" t="s">
        <v>336</v>
      </c>
      <c r="J956" s="112" t="s">
        <v>822</v>
      </c>
      <c r="K956" s="112" t="s">
        <v>823</v>
      </c>
      <c r="L956" s="112" t="s">
        <v>339</v>
      </c>
      <c r="M956" s="112" t="s">
        <v>439</v>
      </c>
      <c r="N956" s="112" t="s">
        <v>2411</v>
      </c>
      <c r="O956" s="112" t="s">
        <v>342</v>
      </c>
      <c r="P956" s="112" t="s">
        <v>381</v>
      </c>
      <c r="Q956" s="112" t="s">
        <v>2412</v>
      </c>
      <c r="R956" s="112">
        <v>156.24</v>
      </c>
      <c r="S956" s="112">
        <v>4</v>
      </c>
      <c r="T956" s="112">
        <v>0.4</v>
      </c>
      <c r="U956" s="112">
        <v>-44.800000000000026</v>
      </c>
    </row>
    <row r="957" spans="1:21">
      <c r="A957" s="20" t="str">
        <f t="shared" si="28"/>
        <v>202106</v>
      </c>
      <c r="B957" s="20" t="str">
        <f t="shared" si="29"/>
        <v>202124</v>
      </c>
      <c r="C957" s="112" t="s">
        <v>2992</v>
      </c>
      <c r="D957" s="113">
        <v>44355</v>
      </c>
      <c r="E957" s="113">
        <v>44357</v>
      </c>
      <c r="F957" s="112" t="s">
        <v>333</v>
      </c>
      <c r="G957" s="112" t="s">
        <v>3654</v>
      </c>
      <c r="H957" s="112" t="s">
        <v>3655</v>
      </c>
      <c r="I957" s="112" t="s">
        <v>349</v>
      </c>
      <c r="J957" s="112" t="s">
        <v>4151</v>
      </c>
      <c r="K957" s="112" t="s">
        <v>397</v>
      </c>
      <c r="L957" s="112" t="s">
        <v>339</v>
      </c>
      <c r="M957" s="112" t="s">
        <v>340</v>
      </c>
      <c r="N957" s="112" t="s">
        <v>1006</v>
      </c>
      <c r="O957" s="112" t="s">
        <v>377</v>
      </c>
      <c r="P957" s="112" t="s">
        <v>378</v>
      </c>
      <c r="Q957" s="112" t="s">
        <v>1007</v>
      </c>
      <c r="R957" s="112">
        <v>2257.0800000000004</v>
      </c>
      <c r="S957" s="112">
        <v>3</v>
      </c>
      <c r="T957" s="112">
        <v>0</v>
      </c>
      <c r="U957" s="112">
        <v>22.259999999999998</v>
      </c>
    </row>
    <row r="958" spans="1:21">
      <c r="A958" s="20" t="str">
        <f t="shared" si="28"/>
        <v>202106</v>
      </c>
      <c r="B958" s="20" t="str">
        <f t="shared" si="29"/>
        <v>202124</v>
      </c>
      <c r="C958" s="112" t="s">
        <v>2992</v>
      </c>
      <c r="D958" s="113">
        <v>44355</v>
      </c>
      <c r="E958" s="113">
        <v>44357</v>
      </c>
      <c r="F958" s="112" t="s">
        <v>333</v>
      </c>
      <c r="G958" s="112" t="s">
        <v>3654</v>
      </c>
      <c r="H958" s="112" t="s">
        <v>3655</v>
      </c>
      <c r="I958" s="112" t="s">
        <v>349</v>
      </c>
      <c r="J958" s="112" t="s">
        <v>4151</v>
      </c>
      <c r="K958" s="112" t="s">
        <v>397</v>
      </c>
      <c r="L958" s="112" t="s">
        <v>339</v>
      </c>
      <c r="M958" s="112" t="s">
        <v>340</v>
      </c>
      <c r="N958" s="112" t="s">
        <v>2137</v>
      </c>
      <c r="O958" s="112" t="s">
        <v>342</v>
      </c>
      <c r="P958" s="112" t="s">
        <v>455</v>
      </c>
      <c r="Q958" s="112" t="s">
        <v>2138</v>
      </c>
      <c r="R958" s="112">
        <v>600.87999999999988</v>
      </c>
      <c r="S958" s="112">
        <v>4</v>
      </c>
      <c r="T958" s="112">
        <v>0</v>
      </c>
      <c r="U958" s="112">
        <v>132.16</v>
      </c>
    </row>
    <row r="959" spans="1:21">
      <c r="A959" s="20" t="str">
        <f t="shared" si="28"/>
        <v>202105</v>
      </c>
      <c r="B959" s="20" t="str">
        <f t="shared" si="29"/>
        <v>202120</v>
      </c>
      <c r="C959" s="112" t="s">
        <v>4153</v>
      </c>
      <c r="D959" s="113">
        <v>44328</v>
      </c>
      <c r="E959" s="113">
        <v>44335</v>
      </c>
      <c r="F959" s="112" t="s">
        <v>346</v>
      </c>
      <c r="G959" s="112" t="s">
        <v>471</v>
      </c>
      <c r="H959" s="112" t="s">
        <v>472</v>
      </c>
      <c r="I959" s="112" t="s">
        <v>384</v>
      </c>
      <c r="J959" s="112" t="s">
        <v>412</v>
      </c>
      <c r="K959" s="112" t="s">
        <v>412</v>
      </c>
      <c r="L959" s="112" t="s">
        <v>339</v>
      </c>
      <c r="M959" s="112" t="s">
        <v>340</v>
      </c>
      <c r="N959" s="112" t="s">
        <v>3140</v>
      </c>
      <c r="O959" s="112" t="s">
        <v>372</v>
      </c>
      <c r="P959" s="112" t="s">
        <v>373</v>
      </c>
      <c r="Q959" s="112" t="s">
        <v>3141</v>
      </c>
      <c r="R959" s="112">
        <v>4090.1000000000004</v>
      </c>
      <c r="S959" s="112">
        <v>5</v>
      </c>
      <c r="T959" s="112">
        <v>0</v>
      </c>
      <c r="U959" s="112">
        <v>245</v>
      </c>
    </row>
    <row r="960" spans="1:21">
      <c r="A960" s="20" t="str">
        <f t="shared" si="28"/>
        <v>202106</v>
      </c>
      <c r="B960" s="20" t="str">
        <f t="shared" si="29"/>
        <v>202123</v>
      </c>
      <c r="C960" s="112" t="s">
        <v>2638</v>
      </c>
      <c r="D960" s="113">
        <v>44350</v>
      </c>
      <c r="E960" s="113">
        <v>44356</v>
      </c>
      <c r="F960" s="112" t="s">
        <v>346</v>
      </c>
      <c r="G960" s="112" t="s">
        <v>999</v>
      </c>
      <c r="H960" s="112" t="s">
        <v>1000</v>
      </c>
      <c r="I960" s="112" t="s">
        <v>349</v>
      </c>
      <c r="J960" s="112" t="s">
        <v>1416</v>
      </c>
      <c r="K960" s="112" t="s">
        <v>367</v>
      </c>
      <c r="L960" s="112" t="s">
        <v>339</v>
      </c>
      <c r="M960" s="112" t="s">
        <v>368</v>
      </c>
      <c r="N960" s="112" t="s">
        <v>2150</v>
      </c>
      <c r="O960" s="112" t="s">
        <v>377</v>
      </c>
      <c r="P960" s="112" t="s">
        <v>431</v>
      </c>
      <c r="Q960" s="112" t="s">
        <v>2151</v>
      </c>
      <c r="R960" s="112">
        <v>2569.0000000000005</v>
      </c>
      <c r="S960" s="112">
        <v>5</v>
      </c>
      <c r="T960" s="112">
        <v>0</v>
      </c>
      <c r="U960" s="112">
        <v>436.1</v>
      </c>
    </row>
    <row r="961" spans="1:21">
      <c r="A961" s="20" t="str">
        <f t="shared" si="28"/>
        <v>202105</v>
      </c>
      <c r="B961" s="20" t="str">
        <f t="shared" si="29"/>
        <v>202119</v>
      </c>
      <c r="C961" s="112" t="s">
        <v>4154</v>
      </c>
      <c r="D961" s="113">
        <v>44322</v>
      </c>
      <c r="E961" s="113">
        <v>44328</v>
      </c>
      <c r="F961" s="112" t="s">
        <v>346</v>
      </c>
      <c r="G961" s="112" t="s">
        <v>1407</v>
      </c>
      <c r="H961" s="112" t="s">
        <v>1408</v>
      </c>
      <c r="I961" s="112" t="s">
        <v>336</v>
      </c>
      <c r="J961" s="112" t="s">
        <v>1918</v>
      </c>
      <c r="K961" s="112" t="s">
        <v>397</v>
      </c>
      <c r="L961" s="112" t="s">
        <v>339</v>
      </c>
      <c r="M961" s="112" t="s">
        <v>340</v>
      </c>
      <c r="N961" s="112" t="s">
        <v>3490</v>
      </c>
      <c r="O961" s="112" t="s">
        <v>342</v>
      </c>
      <c r="P961" s="112" t="s">
        <v>369</v>
      </c>
      <c r="Q961" s="112" t="s">
        <v>3491</v>
      </c>
      <c r="R961" s="112">
        <v>15985.2</v>
      </c>
      <c r="S961" s="112">
        <v>6</v>
      </c>
      <c r="T961" s="112">
        <v>0</v>
      </c>
      <c r="U961" s="112">
        <v>2556.96</v>
      </c>
    </row>
    <row r="962" spans="1:21">
      <c r="A962" s="20" t="str">
        <f t="shared" si="28"/>
        <v>202102</v>
      </c>
      <c r="B962" s="20" t="str">
        <f t="shared" si="29"/>
        <v>202107</v>
      </c>
      <c r="C962" s="112" t="s">
        <v>4020</v>
      </c>
      <c r="D962" s="113">
        <v>44238</v>
      </c>
      <c r="E962" s="113">
        <v>44241</v>
      </c>
      <c r="F962" s="112" t="s">
        <v>333</v>
      </c>
      <c r="G962" s="112" t="s">
        <v>3065</v>
      </c>
      <c r="H962" s="112" t="s">
        <v>3066</v>
      </c>
      <c r="I962" s="112" t="s">
        <v>349</v>
      </c>
      <c r="J962" s="112" t="s">
        <v>1540</v>
      </c>
      <c r="K962" s="112" t="s">
        <v>351</v>
      </c>
      <c r="L962" s="112" t="s">
        <v>339</v>
      </c>
      <c r="M962" s="112" t="s">
        <v>352</v>
      </c>
      <c r="N962" s="112" t="s">
        <v>1999</v>
      </c>
      <c r="O962" s="112" t="s">
        <v>342</v>
      </c>
      <c r="P962" s="112" t="s">
        <v>440</v>
      </c>
      <c r="Q962" s="112" t="s">
        <v>2000</v>
      </c>
      <c r="R962" s="112">
        <v>6434.68</v>
      </c>
      <c r="S962" s="112">
        <v>7</v>
      </c>
      <c r="T962" s="112">
        <v>0</v>
      </c>
      <c r="U962" s="112">
        <v>514.5</v>
      </c>
    </row>
    <row r="963" spans="1:21">
      <c r="A963" s="20" t="str">
        <f t="shared" ref="A963:A1026" si="30">YEAR(D963)&amp;TEXT(MONTH(D963),"00")</f>
        <v>202106</v>
      </c>
      <c r="B963" s="20" t="str">
        <f t="shared" ref="B963:B1026" si="31">YEAR(D963)&amp;TEXT(WEEKNUM(D963),"00")</f>
        <v>202123</v>
      </c>
      <c r="C963" s="112" t="s">
        <v>4155</v>
      </c>
      <c r="D963" s="113">
        <v>44352</v>
      </c>
      <c r="E963" s="113">
        <v>44358</v>
      </c>
      <c r="F963" s="112" t="s">
        <v>346</v>
      </c>
      <c r="G963" s="112" t="s">
        <v>953</v>
      </c>
      <c r="H963" s="112" t="s">
        <v>954</v>
      </c>
      <c r="I963" s="112" t="s">
        <v>336</v>
      </c>
      <c r="J963" s="112" t="s">
        <v>4025</v>
      </c>
      <c r="K963" s="112" t="s">
        <v>397</v>
      </c>
      <c r="L963" s="112" t="s">
        <v>339</v>
      </c>
      <c r="M963" s="112" t="s">
        <v>340</v>
      </c>
      <c r="N963" s="112" t="s">
        <v>775</v>
      </c>
      <c r="O963" s="112" t="s">
        <v>372</v>
      </c>
      <c r="P963" s="112" t="s">
        <v>394</v>
      </c>
      <c r="Q963" s="112" t="s">
        <v>776</v>
      </c>
      <c r="R963" s="112">
        <v>2395.2599999999998</v>
      </c>
      <c r="S963" s="112">
        <v>3</v>
      </c>
      <c r="T963" s="112">
        <v>0</v>
      </c>
      <c r="U963" s="112">
        <v>694.26</v>
      </c>
    </row>
    <row r="964" spans="1:21">
      <c r="A964" s="20" t="str">
        <f t="shared" si="30"/>
        <v>202106</v>
      </c>
      <c r="B964" s="20" t="str">
        <f t="shared" si="31"/>
        <v>202126</v>
      </c>
      <c r="C964" s="112" t="s">
        <v>4156</v>
      </c>
      <c r="D964" s="113">
        <v>44369</v>
      </c>
      <c r="E964" s="113">
        <v>44374</v>
      </c>
      <c r="F964" s="112" t="s">
        <v>346</v>
      </c>
      <c r="G964" s="112" t="s">
        <v>949</v>
      </c>
      <c r="H964" s="112" t="s">
        <v>950</v>
      </c>
      <c r="I964" s="112" t="s">
        <v>349</v>
      </c>
      <c r="J964" s="112" t="s">
        <v>610</v>
      </c>
      <c r="K964" s="112" t="s">
        <v>610</v>
      </c>
      <c r="L964" s="112" t="s">
        <v>339</v>
      </c>
      <c r="M964" s="112" t="s">
        <v>439</v>
      </c>
      <c r="N964" s="112" t="s">
        <v>3515</v>
      </c>
      <c r="O964" s="112" t="s">
        <v>377</v>
      </c>
      <c r="P964" s="112" t="s">
        <v>425</v>
      </c>
      <c r="Q964" s="112" t="s">
        <v>3516</v>
      </c>
      <c r="R964" s="112">
        <v>3828.7200000000003</v>
      </c>
      <c r="S964" s="112">
        <v>2</v>
      </c>
      <c r="T964" s="112">
        <v>0</v>
      </c>
      <c r="U964" s="112">
        <v>421.12</v>
      </c>
    </row>
    <row r="965" spans="1:21">
      <c r="A965" s="20" t="str">
        <f t="shared" si="30"/>
        <v>202103</v>
      </c>
      <c r="B965" s="20" t="str">
        <f t="shared" si="31"/>
        <v>202111</v>
      </c>
      <c r="C965" s="112" t="s">
        <v>1417</v>
      </c>
      <c r="D965" s="113">
        <v>44264</v>
      </c>
      <c r="E965" s="113">
        <v>44269</v>
      </c>
      <c r="F965" s="112" t="s">
        <v>346</v>
      </c>
      <c r="G965" s="112" t="s">
        <v>3876</v>
      </c>
      <c r="H965" s="112" t="s">
        <v>3877</v>
      </c>
      <c r="I965" s="112" t="s">
        <v>349</v>
      </c>
      <c r="J965" s="112" t="s">
        <v>412</v>
      </c>
      <c r="K965" s="112" t="s">
        <v>412</v>
      </c>
      <c r="L965" s="112" t="s">
        <v>339</v>
      </c>
      <c r="M965" s="112" t="s">
        <v>340</v>
      </c>
      <c r="N965" s="112" t="s">
        <v>3829</v>
      </c>
      <c r="O965" s="112" t="s">
        <v>377</v>
      </c>
      <c r="P965" s="112" t="s">
        <v>425</v>
      </c>
      <c r="Q965" s="112" t="s">
        <v>3830</v>
      </c>
      <c r="R965" s="112">
        <v>9560.880000000001</v>
      </c>
      <c r="S965" s="112">
        <v>12</v>
      </c>
      <c r="T965" s="112">
        <v>0</v>
      </c>
      <c r="U965" s="112">
        <v>4779.6000000000004</v>
      </c>
    </row>
    <row r="966" spans="1:21">
      <c r="A966" s="20" t="str">
        <f t="shared" si="30"/>
        <v>202103</v>
      </c>
      <c r="B966" s="20" t="str">
        <f t="shared" si="31"/>
        <v>202111</v>
      </c>
      <c r="C966" s="112" t="s">
        <v>1417</v>
      </c>
      <c r="D966" s="113">
        <v>44264</v>
      </c>
      <c r="E966" s="113">
        <v>44269</v>
      </c>
      <c r="F966" s="112" t="s">
        <v>346</v>
      </c>
      <c r="G966" s="112" t="s">
        <v>3876</v>
      </c>
      <c r="H966" s="112" t="s">
        <v>3877</v>
      </c>
      <c r="I966" s="112" t="s">
        <v>349</v>
      </c>
      <c r="J966" s="112" t="s">
        <v>412</v>
      </c>
      <c r="K966" s="112" t="s">
        <v>412</v>
      </c>
      <c r="L966" s="112" t="s">
        <v>339</v>
      </c>
      <c r="M966" s="112" t="s">
        <v>340</v>
      </c>
      <c r="N966" s="112" t="s">
        <v>3014</v>
      </c>
      <c r="O966" s="112" t="s">
        <v>377</v>
      </c>
      <c r="P966" s="112" t="s">
        <v>378</v>
      </c>
      <c r="Q966" s="112" t="s">
        <v>3015</v>
      </c>
      <c r="R966" s="112">
        <v>2740.92</v>
      </c>
      <c r="S966" s="112">
        <v>6</v>
      </c>
      <c r="T966" s="112">
        <v>0</v>
      </c>
      <c r="U966" s="112">
        <v>1150.8</v>
      </c>
    </row>
    <row r="967" spans="1:21">
      <c r="A967" s="20" t="str">
        <f t="shared" si="30"/>
        <v>202106</v>
      </c>
      <c r="B967" s="20" t="str">
        <f t="shared" si="31"/>
        <v>202123</v>
      </c>
      <c r="C967" s="112" t="s">
        <v>4159</v>
      </c>
      <c r="D967" s="113">
        <v>44349</v>
      </c>
      <c r="E967" s="113">
        <v>44353</v>
      </c>
      <c r="F967" s="112" t="s">
        <v>346</v>
      </c>
      <c r="G967" s="112" t="s">
        <v>1411</v>
      </c>
      <c r="H967" s="112" t="s">
        <v>1412</v>
      </c>
      <c r="I967" s="112" t="s">
        <v>349</v>
      </c>
      <c r="J967" s="112" t="s">
        <v>1195</v>
      </c>
      <c r="K967" s="112" t="s">
        <v>363</v>
      </c>
      <c r="L967" s="112" t="s">
        <v>339</v>
      </c>
      <c r="M967" s="112" t="s">
        <v>340</v>
      </c>
      <c r="N967" s="112" t="s">
        <v>3155</v>
      </c>
      <c r="O967" s="112" t="s">
        <v>377</v>
      </c>
      <c r="P967" s="112" t="s">
        <v>431</v>
      </c>
      <c r="Q967" s="112" t="s">
        <v>3156</v>
      </c>
      <c r="R967" s="112">
        <v>677.88</v>
      </c>
      <c r="S967" s="112">
        <v>5</v>
      </c>
      <c r="T967" s="112">
        <v>0.4</v>
      </c>
      <c r="U967" s="112">
        <v>-68.32000000000005</v>
      </c>
    </row>
    <row r="968" spans="1:21">
      <c r="A968" s="20" t="str">
        <f t="shared" si="30"/>
        <v>202106</v>
      </c>
      <c r="B968" s="20" t="str">
        <f t="shared" si="31"/>
        <v>202123</v>
      </c>
      <c r="C968" s="112" t="s">
        <v>4159</v>
      </c>
      <c r="D968" s="113">
        <v>44349</v>
      </c>
      <c r="E968" s="113">
        <v>44353</v>
      </c>
      <c r="F968" s="112" t="s">
        <v>346</v>
      </c>
      <c r="G968" s="112" t="s">
        <v>1411</v>
      </c>
      <c r="H968" s="112" t="s">
        <v>1412</v>
      </c>
      <c r="I968" s="112" t="s">
        <v>349</v>
      </c>
      <c r="J968" s="112" t="s">
        <v>1195</v>
      </c>
      <c r="K968" s="112" t="s">
        <v>363</v>
      </c>
      <c r="L968" s="112" t="s">
        <v>339</v>
      </c>
      <c r="M968" s="112" t="s">
        <v>340</v>
      </c>
      <c r="N968" s="112" t="s">
        <v>441</v>
      </c>
      <c r="O968" s="112" t="s">
        <v>377</v>
      </c>
      <c r="P968" s="112" t="s">
        <v>378</v>
      </c>
      <c r="Q968" s="112" t="s">
        <v>442</v>
      </c>
      <c r="R968" s="112">
        <v>1042.8600000000001</v>
      </c>
      <c r="S968" s="112">
        <v>5</v>
      </c>
      <c r="T968" s="112">
        <v>0.4</v>
      </c>
      <c r="U968" s="112">
        <v>104.15999999999997</v>
      </c>
    </row>
    <row r="969" spans="1:21">
      <c r="A969" s="20" t="str">
        <f t="shared" si="30"/>
        <v>202106</v>
      </c>
      <c r="B969" s="20" t="str">
        <f t="shared" si="31"/>
        <v>202123</v>
      </c>
      <c r="C969" s="112" t="s">
        <v>4159</v>
      </c>
      <c r="D969" s="113">
        <v>44349</v>
      </c>
      <c r="E969" s="113">
        <v>44353</v>
      </c>
      <c r="F969" s="112" t="s">
        <v>346</v>
      </c>
      <c r="G969" s="112" t="s">
        <v>1411</v>
      </c>
      <c r="H969" s="112" t="s">
        <v>1412</v>
      </c>
      <c r="I969" s="112" t="s">
        <v>349</v>
      </c>
      <c r="J969" s="112" t="s">
        <v>1195</v>
      </c>
      <c r="K969" s="112" t="s">
        <v>363</v>
      </c>
      <c r="L969" s="112" t="s">
        <v>339</v>
      </c>
      <c r="M969" s="112" t="s">
        <v>340</v>
      </c>
      <c r="N969" s="112" t="s">
        <v>1099</v>
      </c>
      <c r="O969" s="112" t="s">
        <v>342</v>
      </c>
      <c r="P969" s="112" t="s">
        <v>380</v>
      </c>
      <c r="Q969" s="112" t="s">
        <v>1100</v>
      </c>
      <c r="R969" s="112">
        <v>417.05999999999995</v>
      </c>
      <c r="S969" s="112">
        <v>3</v>
      </c>
      <c r="T969" s="112">
        <v>0</v>
      </c>
      <c r="U969" s="112">
        <v>116.75999999999999</v>
      </c>
    </row>
    <row r="970" spans="1:21">
      <c r="A970" s="20" t="str">
        <f t="shared" si="30"/>
        <v>202104</v>
      </c>
      <c r="B970" s="20" t="str">
        <f t="shared" si="31"/>
        <v>202117</v>
      </c>
      <c r="C970" s="112" t="s">
        <v>4160</v>
      </c>
      <c r="D970" s="113">
        <v>44306</v>
      </c>
      <c r="E970" s="113">
        <v>44306</v>
      </c>
      <c r="F970" s="112" t="s">
        <v>534</v>
      </c>
      <c r="G970" s="112" t="s">
        <v>669</v>
      </c>
      <c r="H970" s="112" t="s">
        <v>670</v>
      </c>
      <c r="I970" s="112" t="s">
        <v>349</v>
      </c>
      <c r="J970" s="112" t="s">
        <v>2910</v>
      </c>
      <c r="K970" s="112" t="s">
        <v>487</v>
      </c>
      <c r="L970" s="112" t="s">
        <v>339</v>
      </c>
      <c r="M970" s="112" t="s">
        <v>392</v>
      </c>
      <c r="N970" s="112" t="s">
        <v>585</v>
      </c>
      <c r="O970" s="112" t="s">
        <v>342</v>
      </c>
      <c r="P970" s="112" t="s">
        <v>357</v>
      </c>
      <c r="Q970" s="112" t="s">
        <v>586</v>
      </c>
      <c r="R970" s="112">
        <v>42.280000000000008</v>
      </c>
      <c r="S970" s="112">
        <v>2</v>
      </c>
      <c r="T970" s="112">
        <v>0</v>
      </c>
      <c r="U970" s="112">
        <v>10.08</v>
      </c>
    </row>
    <row r="971" spans="1:21">
      <c r="A971" s="20" t="str">
        <f t="shared" si="30"/>
        <v>202104</v>
      </c>
      <c r="B971" s="20" t="str">
        <f t="shared" si="31"/>
        <v>202117</v>
      </c>
      <c r="C971" s="112" t="s">
        <v>4160</v>
      </c>
      <c r="D971" s="113">
        <v>44306</v>
      </c>
      <c r="E971" s="113">
        <v>44306</v>
      </c>
      <c r="F971" s="112" t="s">
        <v>534</v>
      </c>
      <c r="G971" s="112" t="s">
        <v>669</v>
      </c>
      <c r="H971" s="112" t="s">
        <v>670</v>
      </c>
      <c r="I971" s="112" t="s">
        <v>349</v>
      </c>
      <c r="J971" s="112" t="s">
        <v>2910</v>
      </c>
      <c r="K971" s="112" t="s">
        <v>487</v>
      </c>
      <c r="L971" s="112" t="s">
        <v>339</v>
      </c>
      <c r="M971" s="112" t="s">
        <v>392</v>
      </c>
      <c r="N971" s="112" t="s">
        <v>2721</v>
      </c>
      <c r="O971" s="112" t="s">
        <v>377</v>
      </c>
      <c r="P971" s="112" t="s">
        <v>425</v>
      </c>
      <c r="Q971" s="112" t="s">
        <v>2722</v>
      </c>
      <c r="R971" s="112">
        <v>5119.38</v>
      </c>
      <c r="S971" s="112">
        <v>3</v>
      </c>
      <c r="T971" s="112">
        <v>0</v>
      </c>
      <c r="U971" s="112">
        <v>2149.98</v>
      </c>
    </row>
    <row r="972" spans="1:21">
      <c r="A972" s="20" t="str">
        <f t="shared" si="30"/>
        <v>202105</v>
      </c>
      <c r="B972" s="20" t="str">
        <f t="shared" si="31"/>
        <v>202120</v>
      </c>
      <c r="C972" s="112" t="s">
        <v>1046</v>
      </c>
      <c r="D972" s="113">
        <v>44328</v>
      </c>
      <c r="E972" s="113">
        <v>44333</v>
      </c>
      <c r="F972" s="112" t="s">
        <v>346</v>
      </c>
      <c r="G972" s="112" t="s">
        <v>1431</v>
      </c>
      <c r="H972" s="112" t="s">
        <v>1432</v>
      </c>
      <c r="I972" s="112" t="s">
        <v>336</v>
      </c>
      <c r="J972" s="112" t="s">
        <v>366</v>
      </c>
      <c r="K972" s="112" t="s">
        <v>367</v>
      </c>
      <c r="L972" s="112" t="s">
        <v>339</v>
      </c>
      <c r="M972" s="112" t="s">
        <v>368</v>
      </c>
      <c r="N972" s="112" t="s">
        <v>2998</v>
      </c>
      <c r="O972" s="112" t="s">
        <v>377</v>
      </c>
      <c r="P972" s="112" t="s">
        <v>378</v>
      </c>
      <c r="Q972" s="112" t="s">
        <v>2999</v>
      </c>
      <c r="R972" s="112">
        <v>5936.8679999999986</v>
      </c>
      <c r="S972" s="112">
        <v>3</v>
      </c>
      <c r="T972" s="112">
        <v>0.1</v>
      </c>
      <c r="U972" s="112">
        <v>1978.788</v>
      </c>
    </row>
    <row r="973" spans="1:21">
      <c r="A973" s="20" t="str">
        <f t="shared" si="30"/>
        <v>202105</v>
      </c>
      <c r="B973" s="20" t="str">
        <f t="shared" si="31"/>
        <v>202120</v>
      </c>
      <c r="C973" s="112" t="s">
        <v>1046</v>
      </c>
      <c r="D973" s="113">
        <v>44328</v>
      </c>
      <c r="E973" s="113">
        <v>44333</v>
      </c>
      <c r="F973" s="112" t="s">
        <v>346</v>
      </c>
      <c r="G973" s="112" t="s">
        <v>1431</v>
      </c>
      <c r="H973" s="112" t="s">
        <v>1432</v>
      </c>
      <c r="I973" s="112" t="s">
        <v>336</v>
      </c>
      <c r="J973" s="112" t="s">
        <v>366</v>
      </c>
      <c r="K973" s="112" t="s">
        <v>367</v>
      </c>
      <c r="L973" s="112" t="s">
        <v>339</v>
      </c>
      <c r="M973" s="112" t="s">
        <v>368</v>
      </c>
      <c r="N973" s="112" t="s">
        <v>1266</v>
      </c>
      <c r="O973" s="112" t="s">
        <v>377</v>
      </c>
      <c r="P973" s="112" t="s">
        <v>425</v>
      </c>
      <c r="Q973" s="112" t="s">
        <v>1267</v>
      </c>
      <c r="R973" s="112">
        <v>4527.6000000000004</v>
      </c>
      <c r="S973" s="112">
        <v>5</v>
      </c>
      <c r="T973" s="112">
        <v>0</v>
      </c>
      <c r="U973" s="112">
        <v>633.50000000000011</v>
      </c>
    </row>
    <row r="974" spans="1:21">
      <c r="A974" s="20" t="str">
        <f t="shared" si="30"/>
        <v>202105</v>
      </c>
      <c r="B974" s="20" t="str">
        <f t="shared" si="31"/>
        <v>202120</v>
      </c>
      <c r="C974" s="112" t="s">
        <v>1046</v>
      </c>
      <c r="D974" s="113">
        <v>44328</v>
      </c>
      <c r="E974" s="113">
        <v>44333</v>
      </c>
      <c r="F974" s="112" t="s">
        <v>346</v>
      </c>
      <c r="G974" s="112" t="s">
        <v>1431</v>
      </c>
      <c r="H974" s="112" t="s">
        <v>1432</v>
      </c>
      <c r="I974" s="112" t="s">
        <v>336</v>
      </c>
      <c r="J974" s="112" t="s">
        <v>366</v>
      </c>
      <c r="K974" s="112" t="s">
        <v>367</v>
      </c>
      <c r="L974" s="112" t="s">
        <v>339</v>
      </c>
      <c r="M974" s="112" t="s">
        <v>368</v>
      </c>
      <c r="N974" s="112" t="s">
        <v>2733</v>
      </c>
      <c r="O974" s="112" t="s">
        <v>342</v>
      </c>
      <c r="P974" s="112" t="s">
        <v>407</v>
      </c>
      <c r="Q974" s="112" t="s">
        <v>2734</v>
      </c>
      <c r="R974" s="112">
        <v>105.28</v>
      </c>
      <c r="S974" s="112">
        <v>2</v>
      </c>
      <c r="T974" s="112">
        <v>0</v>
      </c>
      <c r="U974" s="112">
        <v>21</v>
      </c>
    </row>
    <row r="975" spans="1:21">
      <c r="A975" s="20" t="str">
        <f t="shared" si="30"/>
        <v>202105</v>
      </c>
      <c r="B975" s="20" t="str">
        <f t="shared" si="31"/>
        <v>202120</v>
      </c>
      <c r="C975" s="112" t="s">
        <v>1046</v>
      </c>
      <c r="D975" s="113">
        <v>44328</v>
      </c>
      <c r="E975" s="113">
        <v>44333</v>
      </c>
      <c r="F975" s="112" t="s">
        <v>346</v>
      </c>
      <c r="G975" s="112" t="s">
        <v>1431</v>
      </c>
      <c r="H975" s="112" t="s">
        <v>1432</v>
      </c>
      <c r="I975" s="112" t="s">
        <v>336</v>
      </c>
      <c r="J975" s="112" t="s">
        <v>366</v>
      </c>
      <c r="K975" s="112" t="s">
        <v>367</v>
      </c>
      <c r="L975" s="112" t="s">
        <v>339</v>
      </c>
      <c r="M975" s="112" t="s">
        <v>368</v>
      </c>
      <c r="N975" s="112" t="s">
        <v>1589</v>
      </c>
      <c r="O975" s="112" t="s">
        <v>342</v>
      </c>
      <c r="P975" s="112" t="s">
        <v>380</v>
      </c>
      <c r="Q975" s="112" t="s">
        <v>1590</v>
      </c>
      <c r="R975" s="112">
        <v>676.62</v>
      </c>
      <c r="S975" s="112">
        <v>3</v>
      </c>
      <c r="T975" s="112">
        <v>0</v>
      </c>
      <c r="U975" s="112">
        <v>67.62</v>
      </c>
    </row>
    <row r="976" spans="1:21">
      <c r="A976" s="20" t="str">
        <f t="shared" si="30"/>
        <v>202106</v>
      </c>
      <c r="B976" s="20" t="str">
        <f t="shared" si="31"/>
        <v>202123</v>
      </c>
      <c r="C976" s="112" t="s">
        <v>3768</v>
      </c>
      <c r="D976" s="113">
        <v>44349</v>
      </c>
      <c r="E976" s="113">
        <v>44353</v>
      </c>
      <c r="F976" s="112" t="s">
        <v>346</v>
      </c>
      <c r="G976" s="112" t="s">
        <v>1281</v>
      </c>
      <c r="H976" s="112" t="s">
        <v>1282</v>
      </c>
      <c r="I976" s="112" t="s">
        <v>336</v>
      </c>
      <c r="J976" s="112" t="s">
        <v>1312</v>
      </c>
      <c r="K976" s="112" t="s">
        <v>790</v>
      </c>
      <c r="L976" s="112" t="s">
        <v>339</v>
      </c>
      <c r="M976" s="112" t="s">
        <v>439</v>
      </c>
      <c r="N976" s="112" t="s">
        <v>2868</v>
      </c>
      <c r="O976" s="112" t="s">
        <v>342</v>
      </c>
      <c r="P976" s="112" t="s">
        <v>354</v>
      </c>
      <c r="Q976" s="112" t="s">
        <v>2869</v>
      </c>
      <c r="R976" s="112">
        <v>870.24</v>
      </c>
      <c r="S976" s="112">
        <v>4</v>
      </c>
      <c r="T976" s="112">
        <v>0</v>
      </c>
      <c r="U976" s="112">
        <v>304.08</v>
      </c>
    </row>
    <row r="977" spans="1:21">
      <c r="A977" s="20" t="str">
        <f t="shared" si="30"/>
        <v>202106</v>
      </c>
      <c r="B977" s="20" t="str">
        <f t="shared" si="31"/>
        <v>202123</v>
      </c>
      <c r="C977" s="112" t="s">
        <v>3768</v>
      </c>
      <c r="D977" s="113">
        <v>44349</v>
      </c>
      <c r="E977" s="113">
        <v>44353</v>
      </c>
      <c r="F977" s="112" t="s">
        <v>346</v>
      </c>
      <c r="G977" s="112" t="s">
        <v>1281</v>
      </c>
      <c r="H977" s="112" t="s">
        <v>1282</v>
      </c>
      <c r="I977" s="112" t="s">
        <v>336</v>
      </c>
      <c r="J977" s="112" t="s">
        <v>1312</v>
      </c>
      <c r="K977" s="112" t="s">
        <v>790</v>
      </c>
      <c r="L977" s="112" t="s">
        <v>339</v>
      </c>
      <c r="M977" s="112" t="s">
        <v>439</v>
      </c>
      <c r="N977" s="112" t="s">
        <v>2698</v>
      </c>
      <c r="O977" s="112" t="s">
        <v>342</v>
      </c>
      <c r="P977" s="112" t="s">
        <v>455</v>
      </c>
      <c r="Q977" s="112" t="s">
        <v>2699</v>
      </c>
      <c r="R977" s="112">
        <v>328.43999999999994</v>
      </c>
      <c r="S977" s="112">
        <v>3</v>
      </c>
      <c r="T977" s="112">
        <v>0</v>
      </c>
      <c r="U977" s="112">
        <v>6.3000000000000007</v>
      </c>
    </row>
    <row r="978" spans="1:21">
      <c r="A978" s="20" t="str">
        <f t="shared" si="30"/>
        <v>202106</v>
      </c>
      <c r="B978" s="20" t="str">
        <f t="shared" si="31"/>
        <v>202123</v>
      </c>
      <c r="C978" s="112" t="s">
        <v>3768</v>
      </c>
      <c r="D978" s="113">
        <v>44349</v>
      </c>
      <c r="E978" s="113">
        <v>44353</v>
      </c>
      <c r="F978" s="112" t="s">
        <v>346</v>
      </c>
      <c r="G978" s="112" t="s">
        <v>1281</v>
      </c>
      <c r="H978" s="112" t="s">
        <v>1282</v>
      </c>
      <c r="I978" s="112" t="s">
        <v>336</v>
      </c>
      <c r="J978" s="112" t="s">
        <v>1312</v>
      </c>
      <c r="K978" s="112" t="s">
        <v>790</v>
      </c>
      <c r="L978" s="112" t="s">
        <v>339</v>
      </c>
      <c r="M978" s="112" t="s">
        <v>439</v>
      </c>
      <c r="N978" s="112" t="s">
        <v>2723</v>
      </c>
      <c r="O978" s="112" t="s">
        <v>372</v>
      </c>
      <c r="P978" s="112" t="s">
        <v>400</v>
      </c>
      <c r="Q978" s="112" t="s">
        <v>2724</v>
      </c>
      <c r="R978" s="112">
        <v>3260.3199999999997</v>
      </c>
      <c r="S978" s="112">
        <v>4</v>
      </c>
      <c r="T978" s="112">
        <v>0</v>
      </c>
      <c r="U978" s="112">
        <v>1043.28</v>
      </c>
    </row>
    <row r="979" spans="1:21">
      <c r="A979" s="20" t="str">
        <f t="shared" si="30"/>
        <v>202106</v>
      </c>
      <c r="B979" s="20" t="str">
        <f t="shared" si="31"/>
        <v>202123</v>
      </c>
      <c r="C979" s="112" t="s">
        <v>3768</v>
      </c>
      <c r="D979" s="113">
        <v>44349</v>
      </c>
      <c r="E979" s="113">
        <v>44353</v>
      </c>
      <c r="F979" s="112" t="s">
        <v>346</v>
      </c>
      <c r="G979" s="112" t="s">
        <v>1281</v>
      </c>
      <c r="H979" s="112" t="s">
        <v>1282</v>
      </c>
      <c r="I979" s="112" t="s">
        <v>336</v>
      </c>
      <c r="J979" s="112" t="s">
        <v>1312</v>
      </c>
      <c r="K979" s="112" t="s">
        <v>790</v>
      </c>
      <c r="L979" s="112" t="s">
        <v>339</v>
      </c>
      <c r="M979" s="112" t="s">
        <v>439</v>
      </c>
      <c r="N979" s="112" t="s">
        <v>4143</v>
      </c>
      <c r="O979" s="112" t="s">
        <v>342</v>
      </c>
      <c r="P979" s="112" t="s">
        <v>381</v>
      </c>
      <c r="Q979" s="112" t="s">
        <v>2746</v>
      </c>
      <c r="R979" s="112">
        <v>197.67999999999998</v>
      </c>
      <c r="S979" s="112">
        <v>4</v>
      </c>
      <c r="T979" s="112">
        <v>0</v>
      </c>
      <c r="U979" s="112">
        <v>15.680000000000001</v>
      </c>
    </row>
    <row r="980" spans="1:21">
      <c r="A980" s="20" t="str">
        <f t="shared" si="30"/>
        <v>202106</v>
      </c>
      <c r="B980" s="20" t="str">
        <f t="shared" si="31"/>
        <v>202127</v>
      </c>
      <c r="C980" s="112" t="s">
        <v>2602</v>
      </c>
      <c r="D980" s="113">
        <v>44376</v>
      </c>
      <c r="E980" s="113">
        <v>44380</v>
      </c>
      <c r="F980" s="112" t="s">
        <v>346</v>
      </c>
      <c r="G980" s="112" t="s">
        <v>3707</v>
      </c>
      <c r="H980" s="112" t="s">
        <v>3708</v>
      </c>
      <c r="I980" s="112" t="s">
        <v>349</v>
      </c>
      <c r="J980" s="112" t="s">
        <v>1312</v>
      </c>
      <c r="K980" s="112" t="s">
        <v>790</v>
      </c>
      <c r="L980" s="112" t="s">
        <v>339</v>
      </c>
      <c r="M980" s="112" t="s">
        <v>439</v>
      </c>
      <c r="N980" s="112" t="s">
        <v>1819</v>
      </c>
      <c r="O980" s="112" t="s">
        <v>377</v>
      </c>
      <c r="P980" s="112" t="s">
        <v>378</v>
      </c>
      <c r="Q980" s="112" t="s">
        <v>1820</v>
      </c>
      <c r="R980" s="112">
        <v>1196.44</v>
      </c>
      <c r="S980" s="112">
        <v>2</v>
      </c>
      <c r="T980" s="112">
        <v>0</v>
      </c>
      <c r="U980" s="112">
        <v>143.36000000000001</v>
      </c>
    </row>
    <row r="981" spans="1:21">
      <c r="A981" s="20" t="str">
        <f t="shared" si="30"/>
        <v>202101</v>
      </c>
      <c r="B981" s="20" t="str">
        <f t="shared" si="31"/>
        <v>202105</v>
      </c>
      <c r="C981" s="112" t="s">
        <v>1001</v>
      </c>
      <c r="D981" s="113">
        <v>44225</v>
      </c>
      <c r="E981" s="113">
        <v>44232</v>
      </c>
      <c r="F981" s="112" t="s">
        <v>346</v>
      </c>
      <c r="G981" s="112" t="s">
        <v>1107</v>
      </c>
      <c r="H981" s="112" t="s">
        <v>1108</v>
      </c>
      <c r="I981" s="112" t="s">
        <v>336</v>
      </c>
      <c r="J981" s="112" t="s">
        <v>1070</v>
      </c>
      <c r="K981" s="112" t="s">
        <v>438</v>
      </c>
      <c r="L981" s="112" t="s">
        <v>339</v>
      </c>
      <c r="M981" s="112" t="s">
        <v>439</v>
      </c>
      <c r="N981" s="112" t="s">
        <v>2270</v>
      </c>
      <c r="O981" s="112" t="s">
        <v>377</v>
      </c>
      <c r="P981" s="112" t="s">
        <v>425</v>
      </c>
      <c r="Q981" s="112" t="s">
        <v>2271</v>
      </c>
      <c r="R981" s="112">
        <v>2765.84</v>
      </c>
      <c r="S981" s="112">
        <v>4</v>
      </c>
      <c r="T981" s="112">
        <v>0</v>
      </c>
      <c r="U981" s="112">
        <v>1244.32</v>
      </c>
    </row>
    <row r="982" spans="1:21">
      <c r="A982" s="20" t="str">
        <f t="shared" si="30"/>
        <v>202105</v>
      </c>
      <c r="B982" s="20" t="str">
        <f t="shared" si="31"/>
        <v>202121</v>
      </c>
      <c r="C982" s="112" t="s">
        <v>2878</v>
      </c>
      <c r="D982" s="113">
        <v>44338</v>
      </c>
      <c r="E982" s="113">
        <v>44342</v>
      </c>
      <c r="F982" s="112" t="s">
        <v>346</v>
      </c>
      <c r="G982" s="112" t="s">
        <v>508</v>
      </c>
      <c r="H982" s="112" t="s">
        <v>509</v>
      </c>
      <c r="I982" s="112" t="s">
        <v>336</v>
      </c>
      <c r="J982" s="112" t="s">
        <v>3958</v>
      </c>
      <c r="K982" s="112" t="s">
        <v>397</v>
      </c>
      <c r="L982" s="112" t="s">
        <v>339</v>
      </c>
      <c r="M982" s="112" t="s">
        <v>340</v>
      </c>
      <c r="N982" s="112" t="s">
        <v>2676</v>
      </c>
      <c r="O982" s="112" t="s">
        <v>377</v>
      </c>
      <c r="P982" s="112" t="s">
        <v>425</v>
      </c>
      <c r="Q982" s="112" t="s">
        <v>2677</v>
      </c>
      <c r="R982" s="112">
        <v>8138.4800000000005</v>
      </c>
      <c r="S982" s="112">
        <v>4</v>
      </c>
      <c r="T982" s="112">
        <v>0</v>
      </c>
      <c r="U982" s="112">
        <v>2034.48</v>
      </c>
    </row>
    <row r="983" spans="1:21">
      <c r="A983" s="20" t="str">
        <f t="shared" si="30"/>
        <v>202101</v>
      </c>
      <c r="B983" s="20" t="str">
        <f t="shared" si="31"/>
        <v>202103</v>
      </c>
      <c r="C983" s="112" t="s">
        <v>3952</v>
      </c>
      <c r="D983" s="113">
        <v>44211</v>
      </c>
      <c r="E983" s="113">
        <v>44216</v>
      </c>
      <c r="F983" s="112" t="s">
        <v>333</v>
      </c>
      <c r="G983" s="112" t="s">
        <v>930</v>
      </c>
      <c r="H983" s="112" t="s">
        <v>931</v>
      </c>
      <c r="I983" s="112" t="s">
        <v>349</v>
      </c>
      <c r="J983" s="112" t="s">
        <v>548</v>
      </c>
      <c r="K983" s="112" t="s">
        <v>548</v>
      </c>
      <c r="L983" s="112" t="s">
        <v>339</v>
      </c>
      <c r="M983" s="112" t="s">
        <v>352</v>
      </c>
      <c r="N983" s="112" t="s">
        <v>2313</v>
      </c>
      <c r="O983" s="112" t="s">
        <v>372</v>
      </c>
      <c r="P983" s="112" t="s">
        <v>400</v>
      </c>
      <c r="Q983" s="112" t="s">
        <v>2314</v>
      </c>
      <c r="R983" s="112">
        <v>2093.6999999999998</v>
      </c>
      <c r="S983" s="112">
        <v>5</v>
      </c>
      <c r="T983" s="112">
        <v>0</v>
      </c>
      <c r="U983" s="112">
        <v>753.19999999999993</v>
      </c>
    </row>
    <row r="984" spans="1:21">
      <c r="A984" s="20" t="str">
        <f t="shared" si="30"/>
        <v>202101</v>
      </c>
      <c r="B984" s="20" t="str">
        <f t="shared" si="31"/>
        <v>202103</v>
      </c>
      <c r="C984" s="112" t="s">
        <v>3952</v>
      </c>
      <c r="D984" s="113">
        <v>44211</v>
      </c>
      <c r="E984" s="113">
        <v>44216</v>
      </c>
      <c r="F984" s="112" t="s">
        <v>333</v>
      </c>
      <c r="G984" s="112" t="s">
        <v>930</v>
      </c>
      <c r="H984" s="112" t="s">
        <v>931</v>
      </c>
      <c r="I984" s="112" t="s">
        <v>349</v>
      </c>
      <c r="J984" s="112" t="s">
        <v>548</v>
      </c>
      <c r="K984" s="112" t="s">
        <v>548</v>
      </c>
      <c r="L984" s="112" t="s">
        <v>339</v>
      </c>
      <c r="M984" s="112" t="s">
        <v>352</v>
      </c>
      <c r="N984" s="112" t="s">
        <v>341</v>
      </c>
      <c r="O984" s="112" t="s">
        <v>342</v>
      </c>
      <c r="P984" s="112" t="s">
        <v>343</v>
      </c>
      <c r="Q984" s="112" t="s">
        <v>344</v>
      </c>
      <c r="R984" s="112">
        <v>756.56000000000006</v>
      </c>
      <c r="S984" s="112">
        <v>7</v>
      </c>
      <c r="T984" s="112">
        <v>0</v>
      </c>
      <c r="U984" s="112">
        <v>90.160000000000011</v>
      </c>
    </row>
    <row r="985" spans="1:21">
      <c r="A985" s="20" t="str">
        <f t="shared" si="30"/>
        <v>202101</v>
      </c>
      <c r="B985" s="20" t="str">
        <f t="shared" si="31"/>
        <v>202103</v>
      </c>
      <c r="C985" s="112" t="s">
        <v>3952</v>
      </c>
      <c r="D985" s="113">
        <v>44211</v>
      </c>
      <c r="E985" s="113">
        <v>44216</v>
      </c>
      <c r="F985" s="112" t="s">
        <v>333</v>
      </c>
      <c r="G985" s="112" t="s">
        <v>930</v>
      </c>
      <c r="H985" s="112" t="s">
        <v>931</v>
      </c>
      <c r="I985" s="112" t="s">
        <v>349</v>
      </c>
      <c r="J985" s="112" t="s">
        <v>548</v>
      </c>
      <c r="K985" s="112" t="s">
        <v>548</v>
      </c>
      <c r="L985" s="112" t="s">
        <v>339</v>
      </c>
      <c r="M985" s="112" t="s">
        <v>352</v>
      </c>
      <c r="N985" s="112" t="s">
        <v>1970</v>
      </c>
      <c r="O985" s="112" t="s">
        <v>377</v>
      </c>
      <c r="P985" s="112" t="s">
        <v>431</v>
      </c>
      <c r="Q985" s="112" t="s">
        <v>1971</v>
      </c>
      <c r="R985" s="112">
        <v>614.46</v>
      </c>
      <c r="S985" s="112">
        <v>3</v>
      </c>
      <c r="T985" s="112">
        <v>0</v>
      </c>
      <c r="U985" s="112">
        <v>300.72000000000003</v>
      </c>
    </row>
    <row r="986" spans="1:21">
      <c r="A986" s="20" t="str">
        <f t="shared" si="30"/>
        <v>202106</v>
      </c>
      <c r="B986" s="20" t="str">
        <f t="shared" si="31"/>
        <v>202126</v>
      </c>
      <c r="C986" s="112" t="s">
        <v>2473</v>
      </c>
      <c r="D986" s="113">
        <v>44373</v>
      </c>
      <c r="E986" s="113">
        <v>44379</v>
      </c>
      <c r="F986" s="112" t="s">
        <v>346</v>
      </c>
      <c r="G986" s="112" t="s">
        <v>2853</v>
      </c>
      <c r="H986" s="112" t="s">
        <v>2854</v>
      </c>
      <c r="I986" s="112" t="s">
        <v>349</v>
      </c>
      <c r="J986" s="112" t="s">
        <v>1752</v>
      </c>
      <c r="K986" s="112" t="s">
        <v>736</v>
      </c>
      <c r="L986" s="112" t="s">
        <v>339</v>
      </c>
      <c r="M986" s="112" t="s">
        <v>352</v>
      </c>
      <c r="N986" s="112" t="s">
        <v>2462</v>
      </c>
      <c r="O986" s="112" t="s">
        <v>342</v>
      </c>
      <c r="P986" s="112" t="s">
        <v>357</v>
      </c>
      <c r="Q986" s="112" t="s">
        <v>2463</v>
      </c>
      <c r="R986" s="112">
        <v>1150.8000000000002</v>
      </c>
      <c r="S986" s="112">
        <v>5</v>
      </c>
      <c r="T986" s="112">
        <v>0</v>
      </c>
      <c r="U986" s="112">
        <v>68.599999999999994</v>
      </c>
    </row>
    <row r="987" spans="1:21">
      <c r="A987" s="20" t="str">
        <f t="shared" si="30"/>
        <v>202106</v>
      </c>
      <c r="B987" s="20" t="str">
        <f t="shared" si="31"/>
        <v>202126</v>
      </c>
      <c r="C987" s="112" t="s">
        <v>2473</v>
      </c>
      <c r="D987" s="113">
        <v>44373</v>
      </c>
      <c r="E987" s="113">
        <v>44379</v>
      </c>
      <c r="F987" s="112" t="s">
        <v>346</v>
      </c>
      <c r="G987" s="112" t="s">
        <v>2853</v>
      </c>
      <c r="H987" s="112" t="s">
        <v>2854</v>
      </c>
      <c r="I987" s="112" t="s">
        <v>349</v>
      </c>
      <c r="J987" s="112" t="s">
        <v>1752</v>
      </c>
      <c r="K987" s="112" t="s">
        <v>736</v>
      </c>
      <c r="L987" s="112" t="s">
        <v>339</v>
      </c>
      <c r="M987" s="112" t="s">
        <v>352</v>
      </c>
      <c r="N987" s="112" t="s">
        <v>1837</v>
      </c>
      <c r="O987" s="112" t="s">
        <v>342</v>
      </c>
      <c r="P987" s="112" t="s">
        <v>369</v>
      </c>
      <c r="Q987" s="112" t="s">
        <v>1838</v>
      </c>
      <c r="R987" s="112">
        <v>1661.7999999999997</v>
      </c>
      <c r="S987" s="112">
        <v>5</v>
      </c>
      <c r="T987" s="112">
        <v>0</v>
      </c>
      <c r="U987" s="112">
        <v>232.39999999999998</v>
      </c>
    </row>
    <row r="988" spans="1:21">
      <c r="A988" s="20" t="str">
        <f t="shared" si="30"/>
        <v>202103</v>
      </c>
      <c r="B988" s="20" t="str">
        <f t="shared" si="31"/>
        <v>202112</v>
      </c>
      <c r="C988" s="112" t="s">
        <v>4164</v>
      </c>
      <c r="D988" s="113">
        <v>44275</v>
      </c>
      <c r="E988" s="113">
        <v>44281</v>
      </c>
      <c r="F988" s="112" t="s">
        <v>346</v>
      </c>
      <c r="G988" s="112" t="s">
        <v>2639</v>
      </c>
      <c r="H988" s="112" t="s">
        <v>2640</v>
      </c>
      <c r="I988" s="112" t="s">
        <v>336</v>
      </c>
      <c r="J988" s="112" t="s">
        <v>723</v>
      </c>
      <c r="K988" s="112" t="s">
        <v>338</v>
      </c>
      <c r="L988" s="112" t="s">
        <v>339</v>
      </c>
      <c r="M988" s="112" t="s">
        <v>340</v>
      </c>
      <c r="N988" s="112" t="s">
        <v>3503</v>
      </c>
      <c r="O988" s="112" t="s">
        <v>342</v>
      </c>
      <c r="P988" s="112" t="s">
        <v>343</v>
      </c>
      <c r="Q988" s="112" t="s">
        <v>3504</v>
      </c>
      <c r="R988" s="112">
        <v>551.88</v>
      </c>
      <c r="S988" s="112">
        <v>5</v>
      </c>
      <c r="T988" s="112">
        <v>0.4</v>
      </c>
      <c r="U988" s="112">
        <v>-220.91999999999996</v>
      </c>
    </row>
    <row r="989" spans="1:21">
      <c r="A989" s="20" t="str">
        <f t="shared" si="30"/>
        <v>202103</v>
      </c>
      <c r="B989" s="20" t="str">
        <f t="shared" si="31"/>
        <v>202112</v>
      </c>
      <c r="C989" s="112" t="s">
        <v>4164</v>
      </c>
      <c r="D989" s="113">
        <v>44275</v>
      </c>
      <c r="E989" s="113">
        <v>44281</v>
      </c>
      <c r="F989" s="112" t="s">
        <v>346</v>
      </c>
      <c r="G989" s="112" t="s">
        <v>2639</v>
      </c>
      <c r="H989" s="112" t="s">
        <v>2640</v>
      </c>
      <c r="I989" s="112" t="s">
        <v>336</v>
      </c>
      <c r="J989" s="112" t="s">
        <v>723</v>
      </c>
      <c r="K989" s="112" t="s">
        <v>338</v>
      </c>
      <c r="L989" s="112" t="s">
        <v>339</v>
      </c>
      <c r="M989" s="112" t="s">
        <v>340</v>
      </c>
      <c r="N989" s="112" t="s">
        <v>3927</v>
      </c>
      <c r="O989" s="112" t="s">
        <v>377</v>
      </c>
      <c r="P989" s="112" t="s">
        <v>425</v>
      </c>
      <c r="Q989" s="112" t="s">
        <v>3928</v>
      </c>
      <c r="R989" s="112">
        <v>1655.6399999999999</v>
      </c>
      <c r="S989" s="112">
        <v>3</v>
      </c>
      <c r="T989" s="112">
        <v>0.4</v>
      </c>
      <c r="U989" s="112">
        <v>-524.58000000000015</v>
      </c>
    </row>
    <row r="990" spans="1:21">
      <c r="A990" s="20" t="str">
        <f t="shared" si="30"/>
        <v>202107</v>
      </c>
      <c r="B990" s="20" t="str">
        <f t="shared" si="31"/>
        <v>202128</v>
      </c>
      <c r="C990" s="112" t="s">
        <v>4165</v>
      </c>
      <c r="D990" s="113">
        <v>44387</v>
      </c>
      <c r="E990" s="113">
        <v>44393</v>
      </c>
      <c r="F990" s="112" t="s">
        <v>346</v>
      </c>
      <c r="G990" s="112" t="s">
        <v>2816</v>
      </c>
      <c r="H990" s="112" t="s">
        <v>2817</v>
      </c>
      <c r="I990" s="112" t="s">
        <v>336</v>
      </c>
      <c r="J990" s="112" t="s">
        <v>1588</v>
      </c>
      <c r="K990" s="112" t="s">
        <v>385</v>
      </c>
      <c r="L990" s="112" t="s">
        <v>339</v>
      </c>
      <c r="M990" s="112" t="s">
        <v>386</v>
      </c>
      <c r="N990" s="112" t="s">
        <v>2453</v>
      </c>
      <c r="O990" s="112" t="s">
        <v>372</v>
      </c>
      <c r="P990" s="112" t="s">
        <v>373</v>
      </c>
      <c r="Q990" s="112" t="s">
        <v>2454</v>
      </c>
      <c r="R990" s="112">
        <v>1126.1600000000001</v>
      </c>
      <c r="S990" s="112">
        <v>2</v>
      </c>
      <c r="T990" s="112">
        <v>0</v>
      </c>
      <c r="U990" s="112">
        <v>168.84</v>
      </c>
    </row>
    <row r="991" spans="1:21">
      <c r="A991" s="20" t="str">
        <f t="shared" si="30"/>
        <v>202104</v>
      </c>
      <c r="B991" s="20" t="str">
        <f t="shared" si="31"/>
        <v>202117</v>
      </c>
      <c r="C991" s="112" t="s">
        <v>641</v>
      </c>
      <c r="D991" s="113">
        <v>44309</v>
      </c>
      <c r="E991" s="113">
        <v>44314</v>
      </c>
      <c r="F991" s="112" t="s">
        <v>346</v>
      </c>
      <c r="G991" s="112" t="s">
        <v>3472</v>
      </c>
      <c r="H991" s="112" t="s">
        <v>3473</v>
      </c>
      <c r="I991" s="112" t="s">
        <v>336</v>
      </c>
      <c r="J991" s="112" t="s">
        <v>1088</v>
      </c>
      <c r="K991" s="112" t="s">
        <v>510</v>
      </c>
      <c r="L991" s="112" t="s">
        <v>339</v>
      </c>
      <c r="M991" s="112" t="s">
        <v>368</v>
      </c>
      <c r="N991" s="112" t="s">
        <v>417</v>
      </c>
      <c r="O991" s="112" t="s">
        <v>342</v>
      </c>
      <c r="P991" s="112" t="s">
        <v>357</v>
      </c>
      <c r="Q991" s="112" t="s">
        <v>418</v>
      </c>
      <c r="R991" s="112">
        <v>49.644000000000005</v>
      </c>
      <c r="S991" s="112">
        <v>3</v>
      </c>
      <c r="T991" s="112">
        <v>0.4</v>
      </c>
      <c r="U991" s="112">
        <v>-31.836000000000002</v>
      </c>
    </row>
    <row r="992" spans="1:21">
      <c r="A992" s="20" t="str">
        <f t="shared" si="30"/>
        <v>202104</v>
      </c>
      <c r="B992" s="20" t="str">
        <f t="shared" si="31"/>
        <v>202117</v>
      </c>
      <c r="C992" s="112" t="s">
        <v>641</v>
      </c>
      <c r="D992" s="113">
        <v>44309</v>
      </c>
      <c r="E992" s="113">
        <v>44314</v>
      </c>
      <c r="F992" s="112" t="s">
        <v>346</v>
      </c>
      <c r="G992" s="112" t="s">
        <v>3472</v>
      </c>
      <c r="H992" s="112" t="s">
        <v>3473</v>
      </c>
      <c r="I992" s="112" t="s">
        <v>336</v>
      </c>
      <c r="J992" s="112" t="s">
        <v>1088</v>
      </c>
      <c r="K992" s="112" t="s">
        <v>510</v>
      </c>
      <c r="L992" s="112" t="s">
        <v>339</v>
      </c>
      <c r="M992" s="112" t="s">
        <v>368</v>
      </c>
      <c r="N992" s="112" t="s">
        <v>3606</v>
      </c>
      <c r="O992" s="112" t="s">
        <v>377</v>
      </c>
      <c r="P992" s="112" t="s">
        <v>425</v>
      </c>
      <c r="Q992" s="112" t="s">
        <v>3607</v>
      </c>
      <c r="R992" s="112">
        <v>942.4799999999999</v>
      </c>
      <c r="S992" s="112">
        <v>2</v>
      </c>
      <c r="T992" s="112">
        <v>0.4</v>
      </c>
      <c r="U992" s="112">
        <v>-267.12000000000006</v>
      </c>
    </row>
    <row r="993" spans="1:21">
      <c r="A993" s="20" t="str">
        <f t="shared" si="30"/>
        <v>202104</v>
      </c>
      <c r="B993" s="20" t="str">
        <f t="shared" si="31"/>
        <v>202117</v>
      </c>
      <c r="C993" s="112" t="s">
        <v>641</v>
      </c>
      <c r="D993" s="113">
        <v>44309</v>
      </c>
      <c r="E993" s="113">
        <v>44314</v>
      </c>
      <c r="F993" s="112" t="s">
        <v>346</v>
      </c>
      <c r="G993" s="112" t="s">
        <v>3472</v>
      </c>
      <c r="H993" s="112" t="s">
        <v>3473</v>
      </c>
      <c r="I993" s="112" t="s">
        <v>336</v>
      </c>
      <c r="J993" s="112" t="s">
        <v>1088</v>
      </c>
      <c r="K993" s="112" t="s">
        <v>510</v>
      </c>
      <c r="L993" s="112" t="s">
        <v>339</v>
      </c>
      <c r="M993" s="112" t="s">
        <v>368</v>
      </c>
      <c r="N993" s="112" t="s">
        <v>4045</v>
      </c>
      <c r="O993" s="112" t="s">
        <v>342</v>
      </c>
      <c r="P993" s="112" t="s">
        <v>343</v>
      </c>
      <c r="Q993" s="112" t="s">
        <v>4046</v>
      </c>
      <c r="R993" s="112">
        <v>137.928</v>
      </c>
      <c r="S993" s="112">
        <v>2</v>
      </c>
      <c r="T993" s="112">
        <v>0.4</v>
      </c>
      <c r="U993" s="112">
        <v>-23.072000000000017</v>
      </c>
    </row>
    <row r="994" spans="1:21">
      <c r="A994" s="20" t="str">
        <f t="shared" si="30"/>
        <v>202104</v>
      </c>
      <c r="B994" s="20" t="str">
        <f t="shared" si="31"/>
        <v>202117</v>
      </c>
      <c r="C994" s="112" t="s">
        <v>641</v>
      </c>
      <c r="D994" s="113">
        <v>44309</v>
      </c>
      <c r="E994" s="113">
        <v>44314</v>
      </c>
      <c r="F994" s="112" t="s">
        <v>346</v>
      </c>
      <c r="G994" s="112" t="s">
        <v>3472</v>
      </c>
      <c r="H994" s="112" t="s">
        <v>3473</v>
      </c>
      <c r="I994" s="112" t="s">
        <v>336</v>
      </c>
      <c r="J994" s="112" t="s">
        <v>1088</v>
      </c>
      <c r="K994" s="112" t="s">
        <v>510</v>
      </c>
      <c r="L994" s="112" t="s">
        <v>339</v>
      </c>
      <c r="M994" s="112" t="s">
        <v>368</v>
      </c>
      <c r="N994" s="112" t="s">
        <v>3714</v>
      </c>
      <c r="O994" s="112" t="s">
        <v>372</v>
      </c>
      <c r="P994" s="112" t="s">
        <v>373</v>
      </c>
      <c r="Q994" s="112" t="s">
        <v>3715</v>
      </c>
      <c r="R994" s="112">
        <v>1156.5119999999999</v>
      </c>
      <c r="S994" s="112">
        <v>8</v>
      </c>
      <c r="T994" s="112">
        <v>0.4</v>
      </c>
      <c r="U994" s="112">
        <v>-751.96800000000007</v>
      </c>
    </row>
    <row r="995" spans="1:21">
      <c r="A995" s="20" t="str">
        <f t="shared" si="30"/>
        <v>202104</v>
      </c>
      <c r="B995" s="20" t="str">
        <f t="shared" si="31"/>
        <v>202117</v>
      </c>
      <c r="C995" s="112" t="s">
        <v>641</v>
      </c>
      <c r="D995" s="113">
        <v>44309</v>
      </c>
      <c r="E995" s="113">
        <v>44314</v>
      </c>
      <c r="F995" s="112" t="s">
        <v>346</v>
      </c>
      <c r="G995" s="112" t="s">
        <v>3472</v>
      </c>
      <c r="H995" s="112" t="s">
        <v>3473</v>
      </c>
      <c r="I995" s="112" t="s">
        <v>336</v>
      </c>
      <c r="J995" s="112" t="s">
        <v>1088</v>
      </c>
      <c r="K995" s="112" t="s">
        <v>510</v>
      </c>
      <c r="L995" s="112" t="s">
        <v>339</v>
      </c>
      <c r="M995" s="112" t="s">
        <v>368</v>
      </c>
      <c r="N995" s="112" t="s">
        <v>2967</v>
      </c>
      <c r="O995" s="112" t="s">
        <v>372</v>
      </c>
      <c r="P995" s="112" t="s">
        <v>394</v>
      </c>
      <c r="Q995" s="112" t="s">
        <v>2968</v>
      </c>
      <c r="R995" s="112">
        <v>1248.1559999999999</v>
      </c>
      <c r="S995" s="112">
        <v>3</v>
      </c>
      <c r="T995" s="112">
        <v>0.4</v>
      </c>
      <c r="U995" s="112">
        <v>-645.20400000000018</v>
      </c>
    </row>
    <row r="996" spans="1:21">
      <c r="A996" s="20" t="str">
        <f t="shared" si="30"/>
        <v>202104</v>
      </c>
      <c r="B996" s="20" t="str">
        <f t="shared" si="31"/>
        <v>202117</v>
      </c>
      <c r="C996" s="112" t="s">
        <v>641</v>
      </c>
      <c r="D996" s="113">
        <v>44309</v>
      </c>
      <c r="E996" s="113">
        <v>44314</v>
      </c>
      <c r="F996" s="112" t="s">
        <v>346</v>
      </c>
      <c r="G996" s="112" t="s">
        <v>3472</v>
      </c>
      <c r="H996" s="112" t="s">
        <v>3473</v>
      </c>
      <c r="I996" s="112" t="s">
        <v>336</v>
      </c>
      <c r="J996" s="112" t="s">
        <v>1088</v>
      </c>
      <c r="K996" s="112" t="s">
        <v>510</v>
      </c>
      <c r="L996" s="112" t="s">
        <v>339</v>
      </c>
      <c r="M996" s="112" t="s">
        <v>368</v>
      </c>
      <c r="N996" s="112" t="s">
        <v>1694</v>
      </c>
      <c r="O996" s="112" t="s">
        <v>342</v>
      </c>
      <c r="P996" s="112" t="s">
        <v>455</v>
      </c>
      <c r="Q996" s="112" t="s">
        <v>1695</v>
      </c>
      <c r="R996" s="112">
        <v>88.339999999999961</v>
      </c>
      <c r="S996" s="112">
        <v>5</v>
      </c>
      <c r="T996" s="112">
        <v>0.8</v>
      </c>
      <c r="U996" s="112">
        <v>-265.16000000000003</v>
      </c>
    </row>
    <row r="997" spans="1:21">
      <c r="A997" s="20" t="str">
        <f t="shared" si="30"/>
        <v>202101</v>
      </c>
      <c r="B997" s="20" t="str">
        <f t="shared" si="31"/>
        <v>202105</v>
      </c>
      <c r="C997" s="112" t="s">
        <v>681</v>
      </c>
      <c r="D997" s="113">
        <v>44220</v>
      </c>
      <c r="E997" s="113">
        <v>44227</v>
      </c>
      <c r="F997" s="112" t="s">
        <v>346</v>
      </c>
      <c r="G997" s="112" t="s">
        <v>3117</v>
      </c>
      <c r="H997" s="112" t="s">
        <v>3118</v>
      </c>
      <c r="I997" s="112" t="s">
        <v>384</v>
      </c>
      <c r="J997" s="112" t="s">
        <v>4168</v>
      </c>
      <c r="K997" s="112" t="s">
        <v>487</v>
      </c>
      <c r="L997" s="112" t="s">
        <v>339</v>
      </c>
      <c r="M997" s="112" t="s">
        <v>392</v>
      </c>
      <c r="N997" s="112" t="s">
        <v>419</v>
      </c>
      <c r="O997" s="112" t="s">
        <v>372</v>
      </c>
      <c r="P997" s="112" t="s">
        <v>394</v>
      </c>
      <c r="Q997" s="112" t="s">
        <v>420</v>
      </c>
      <c r="R997" s="112">
        <v>2982.56</v>
      </c>
      <c r="S997" s="112">
        <v>2</v>
      </c>
      <c r="T997" s="112">
        <v>0</v>
      </c>
      <c r="U997" s="112">
        <v>775.32</v>
      </c>
    </row>
    <row r="998" spans="1:21">
      <c r="A998" s="20" t="str">
        <f t="shared" si="30"/>
        <v>202101</v>
      </c>
      <c r="B998" s="20" t="str">
        <f t="shared" si="31"/>
        <v>202105</v>
      </c>
      <c r="C998" s="112" t="s">
        <v>681</v>
      </c>
      <c r="D998" s="113">
        <v>44220</v>
      </c>
      <c r="E998" s="113">
        <v>44227</v>
      </c>
      <c r="F998" s="112" t="s">
        <v>346</v>
      </c>
      <c r="G998" s="112" t="s">
        <v>3117</v>
      </c>
      <c r="H998" s="112" t="s">
        <v>3118</v>
      </c>
      <c r="I998" s="112" t="s">
        <v>384</v>
      </c>
      <c r="J998" s="112" t="s">
        <v>4168</v>
      </c>
      <c r="K998" s="112" t="s">
        <v>487</v>
      </c>
      <c r="L998" s="112" t="s">
        <v>339</v>
      </c>
      <c r="M998" s="112" t="s">
        <v>392</v>
      </c>
      <c r="N998" s="112" t="s">
        <v>3561</v>
      </c>
      <c r="O998" s="112" t="s">
        <v>342</v>
      </c>
      <c r="P998" s="112" t="s">
        <v>343</v>
      </c>
      <c r="Q998" s="112" t="s">
        <v>3562</v>
      </c>
      <c r="R998" s="112">
        <v>346.64</v>
      </c>
      <c r="S998" s="112">
        <v>2</v>
      </c>
      <c r="T998" s="112">
        <v>0</v>
      </c>
      <c r="U998" s="112">
        <v>41.44</v>
      </c>
    </row>
    <row r="999" spans="1:21">
      <c r="A999" s="20" t="str">
        <f t="shared" si="30"/>
        <v>202101</v>
      </c>
      <c r="B999" s="20" t="str">
        <f t="shared" si="31"/>
        <v>202105</v>
      </c>
      <c r="C999" s="112" t="s">
        <v>681</v>
      </c>
      <c r="D999" s="113">
        <v>44220</v>
      </c>
      <c r="E999" s="113">
        <v>44227</v>
      </c>
      <c r="F999" s="112" t="s">
        <v>346</v>
      </c>
      <c r="G999" s="112" t="s">
        <v>3117</v>
      </c>
      <c r="H999" s="112" t="s">
        <v>3118</v>
      </c>
      <c r="I999" s="112" t="s">
        <v>384</v>
      </c>
      <c r="J999" s="112" t="s">
        <v>4168</v>
      </c>
      <c r="K999" s="112" t="s">
        <v>487</v>
      </c>
      <c r="L999" s="112" t="s">
        <v>339</v>
      </c>
      <c r="M999" s="112" t="s">
        <v>392</v>
      </c>
      <c r="N999" s="112" t="s">
        <v>1452</v>
      </c>
      <c r="O999" s="112" t="s">
        <v>372</v>
      </c>
      <c r="P999" s="112" t="s">
        <v>398</v>
      </c>
      <c r="Q999" s="112" t="s">
        <v>1453</v>
      </c>
      <c r="R999" s="112">
        <v>574.56000000000006</v>
      </c>
      <c r="S999" s="112">
        <v>4</v>
      </c>
      <c r="T999" s="112">
        <v>0</v>
      </c>
      <c r="U999" s="112">
        <v>206.64</v>
      </c>
    </row>
    <row r="1000" spans="1:21">
      <c r="A1000" s="20" t="str">
        <f t="shared" si="30"/>
        <v>202106</v>
      </c>
      <c r="B1000" s="20" t="str">
        <f t="shared" si="31"/>
        <v>202125</v>
      </c>
      <c r="C1000" s="112" t="s">
        <v>4172</v>
      </c>
      <c r="D1000" s="113">
        <v>44360</v>
      </c>
      <c r="E1000" s="113">
        <v>44363</v>
      </c>
      <c r="F1000" s="112" t="s">
        <v>402</v>
      </c>
      <c r="G1000" s="112" t="s">
        <v>2066</v>
      </c>
      <c r="H1000" s="112" t="s">
        <v>2067</v>
      </c>
      <c r="I1000" s="112" t="s">
        <v>336</v>
      </c>
      <c r="J1000" s="112" t="s">
        <v>452</v>
      </c>
      <c r="K1000" s="112" t="s">
        <v>453</v>
      </c>
      <c r="L1000" s="112" t="s">
        <v>339</v>
      </c>
      <c r="M1000" s="112" t="s">
        <v>340</v>
      </c>
      <c r="N1000" s="112" t="s">
        <v>1033</v>
      </c>
      <c r="O1000" s="112" t="s">
        <v>377</v>
      </c>
      <c r="P1000" s="112" t="s">
        <v>431</v>
      </c>
      <c r="Q1000" s="112" t="s">
        <v>1034</v>
      </c>
      <c r="R1000" s="112">
        <v>176.4</v>
      </c>
      <c r="S1000" s="112">
        <v>2</v>
      </c>
      <c r="T1000" s="112">
        <v>0</v>
      </c>
      <c r="U1000" s="112">
        <v>82.88</v>
      </c>
    </row>
    <row r="1001" spans="1:21">
      <c r="A1001" s="20" t="str">
        <f t="shared" si="30"/>
        <v>202106</v>
      </c>
      <c r="B1001" s="20" t="str">
        <f t="shared" si="31"/>
        <v>202125</v>
      </c>
      <c r="C1001" s="112" t="s">
        <v>4172</v>
      </c>
      <c r="D1001" s="113">
        <v>44360</v>
      </c>
      <c r="E1001" s="113">
        <v>44363</v>
      </c>
      <c r="F1001" s="112" t="s">
        <v>402</v>
      </c>
      <c r="G1001" s="112" t="s">
        <v>2066</v>
      </c>
      <c r="H1001" s="112" t="s">
        <v>2067</v>
      </c>
      <c r="I1001" s="112" t="s">
        <v>336</v>
      </c>
      <c r="J1001" s="112" t="s">
        <v>452</v>
      </c>
      <c r="K1001" s="112" t="s">
        <v>453</v>
      </c>
      <c r="L1001" s="112" t="s">
        <v>339</v>
      </c>
      <c r="M1001" s="112" t="s">
        <v>340</v>
      </c>
      <c r="N1001" s="112" t="s">
        <v>1935</v>
      </c>
      <c r="O1001" s="112" t="s">
        <v>377</v>
      </c>
      <c r="P1001" s="112" t="s">
        <v>378</v>
      </c>
      <c r="Q1001" s="112" t="s">
        <v>1936</v>
      </c>
      <c r="R1001" s="112">
        <v>4111.1000000000004</v>
      </c>
      <c r="S1001" s="112">
        <v>5</v>
      </c>
      <c r="T1001" s="112">
        <v>0</v>
      </c>
      <c r="U1001" s="112">
        <v>328.30000000000007</v>
      </c>
    </row>
    <row r="1002" spans="1:21">
      <c r="A1002" s="20" t="str">
        <f t="shared" si="30"/>
        <v>202107</v>
      </c>
      <c r="B1002" s="20" t="str">
        <f t="shared" si="31"/>
        <v>202128</v>
      </c>
      <c r="C1002" s="112" t="s">
        <v>4161</v>
      </c>
      <c r="D1002" s="113">
        <v>44384</v>
      </c>
      <c r="E1002" s="113">
        <v>44388</v>
      </c>
      <c r="F1002" s="112" t="s">
        <v>346</v>
      </c>
      <c r="G1002" s="112" t="s">
        <v>4173</v>
      </c>
      <c r="H1002" s="112" t="s">
        <v>4174</v>
      </c>
      <c r="I1002" s="112" t="s">
        <v>336</v>
      </c>
      <c r="J1002" s="112" t="s">
        <v>1179</v>
      </c>
      <c r="K1002" s="112" t="s">
        <v>607</v>
      </c>
      <c r="L1002" s="112" t="s">
        <v>339</v>
      </c>
      <c r="M1002" s="112" t="s">
        <v>368</v>
      </c>
      <c r="N1002" s="112" t="s">
        <v>441</v>
      </c>
      <c r="O1002" s="112" t="s">
        <v>377</v>
      </c>
      <c r="P1002" s="112" t="s">
        <v>378</v>
      </c>
      <c r="Q1002" s="112" t="s">
        <v>442</v>
      </c>
      <c r="R1002" s="112">
        <v>312.858</v>
      </c>
      <c r="S1002" s="112">
        <v>1</v>
      </c>
      <c r="T1002" s="112">
        <v>0.1</v>
      </c>
      <c r="U1002" s="112">
        <v>125.11799999999999</v>
      </c>
    </row>
    <row r="1003" spans="1:21">
      <c r="A1003" s="20" t="str">
        <f t="shared" si="30"/>
        <v>202106</v>
      </c>
      <c r="B1003" s="20" t="str">
        <f t="shared" si="31"/>
        <v>202125</v>
      </c>
      <c r="C1003" s="112" t="s">
        <v>4175</v>
      </c>
      <c r="D1003" s="113">
        <v>44365</v>
      </c>
      <c r="E1003" s="113">
        <v>44367</v>
      </c>
      <c r="F1003" s="112" t="s">
        <v>333</v>
      </c>
      <c r="G1003" s="112" t="s">
        <v>3805</v>
      </c>
      <c r="H1003" s="112" t="s">
        <v>3806</v>
      </c>
      <c r="I1003" s="112" t="s">
        <v>336</v>
      </c>
      <c r="J1003" s="112" t="s">
        <v>500</v>
      </c>
      <c r="K1003" s="112" t="s">
        <v>501</v>
      </c>
      <c r="L1003" s="112" t="s">
        <v>339</v>
      </c>
      <c r="M1003" s="112" t="s">
        <v>392</v>
      </c>
      <c r="N1003" s="112" t="s">
        <v>4059</v>
      </c>
      <c r="O1003" s="112" t="s">
        <v>342</v>
      </c>
      <c r="P1003" s="112" t="s">
        <v>369</v>
      </c>
      <c r="Q1003" s="112" t="s">
        <v>4060</v>
      </c>
      <c r="R1003" s="112">
        <v>375.14400000000001</v>
      </c>
      <c r="S1003" s="112">
        <v>2</v>
      </c>
      <c r="T1003" s="112">
        <v>0.4</v>
      </c>
      <c r="U1003" s="112">
        <v>-175.33600000000001</v>
      </c>
    </row>
    <row r="1004" spans="1:21">
      <c r="A1004" s="20" t="str">
        <f t="shared" si="30"/>
        <v>202105</v>
      </c>
      <c r="B1004" s="20" t="str">
        <f t="shared" si="31"/>
        <v>202122</v>
      </c>
      <c r="C1004" s="112" t="s">
        <v>3852</v>
      </c>
      <c r="D1004" s="113">
        <v>44343</v>
      </c>
      <c r="E1004" s="113">
        <v>44347</v>
      </c>
      <c r="F1004" s="112" t="s">
        <v>333</v>
      </c>
      <c r="G1004" s="112" t="s">
        <v>1595</v>
      </c>
      <c r="H1004" s="112" t="s">
        <v>1596</v>
      </c>
      <c r="I1004" s="112" t="s">
        <v>349</v>
      </c>
      <c r="J1004" s="112" t="s">
        <v>1454</v>
      </c>
      <c r="K1004" s="112" t="s">
        <v>521</v>
      </c>
      <c r="L1004" s="112" t="s">
        <v>339</v>
      </c>
      <c r="M1004" s="112" t="s">
        <v>368</v>
      </c>
      <c r="N1004" s="112" t="s">
        <v>555</v>
      </c>
      <c r="O1004" s="112" t="s">
        <v>342</v>
      </c>
      <c r="P1004" s="112" t="s">
        <v>343</v>
      </c>
      <c r="Q1004" s="112" t="s">
        <v>556</v>
      </c>
      <c r="R1004" s="112">
        <v>438.76</v>
      </c>
      <c r="S1004" s="112">
        <v>2</v>
      </c>
      <c r="T1004" s="112">
        <v>0</v>
      </c>
      <c r="U1004" s="112">
        <v>162.12</v>
      </c>
    </row>
    <row r="1005" spans="1:21">
      <c r="A1005" s="20" t="str">
        <f t="shared" si="30"/>
        <v>202104</v>
      </c>
      <c r="B1005" s="20" t="str">
        <f t="shared" si="31"/>
        <v>202118</v>
      </c>
      <c r="C1005" s="112" t="s">
        <v>4176</v>
      </c>
      <c r="D1005" s="113">
        <v>44316</v>
      </c>
      <c r="E1005" s="113">
        <v>44321</v>
      </c>
      <c r="F1005" s="112" t="s">
        <v>333</v>
      </c>
      <c r="G1005" s="112" t="s">
        <v>1916</v>
      </c>
      <c r="H1005" s="112" t="s">
        <v>1917</v>
      </c>
      <c r="I1005" s="112" t="s">
        <v>336</v>
      </c>
      <c r="J1005" s="112" t="s">
        <v>541</v>
      </c>
      <c r="K1005" s="112" t="s">
        <v>541</v>
      </c>
      <c r="L1005" s="112" t="s">
        <v>339</v>
      </c>
      <c r="M1005" s="112" t="s">
        <v>439</v>
      </c>
      <c r="N1005" s="112" t="s">
        <v>2051</v>
      </c>
      <c r="O1005" s="112" t="s">
        <v>377</v>
      </c>
      <c r="P1005" s="112" t="s">
        <v>431</v>
      </c>
      <c r="Q1005" s="112" t="s">
        <v>2052</v>
      </c>
      <c r="R1005" s="112">
        <v>310.38</v>
      </c>
      <c r="S1005" s="112">
        <v>3</v>
      </c>
      <c r="T1005" s="112">
        <v>0</v>
      </c>
      <c r="U1005" s="112">
        <v>136.5</v>
      </c>
    </row>
    <row r="1006" spans="1:21">
      <c r="A1006" s="20" t="str">
        <f t="shared" si="30"/>
        <v>202104</v>
      </c>
      <c r="B1006" s="20" t="str">
        <f t="shared" si="31"/>
        <v>202118</v>
      </c>
      <c r="C1006" s="112" t="s">
        <v>4176</v>
      </c>
      <c r="D1006" s="113">
        <v>44316</v>
      </c>
      <c r="E1006" s="113">
        <v>44321</v>
      </c>
      <c r="F1006" s="112" t="s">
        <v>333</v>
      </c>
      <c r="G1006" s="112" t="s">
        <v>1916</v>
      </c>
      <c r="H1006" s="112" t="s">
        <v>1917</v>
      </c>
      <c r="I1006" s="112" t="s">
        <v>336</v>
      </c>
      <c r="J1006" s="112" t="s">
        <v>541</v>
      </c>
      <c r="K1006" s="112" t="s">
        <v>541</v>
      </c>
      <c r="L1006" s="112" t="s">
        <v>339</v>
      </c>
      <c r="M1006" s="112" t="s">
        <v>439</v>
      </c>
      <c r="N1006" s="112" t="s">
        <v>4177</v>
      </c>
      <c r="O1006" s="112" t="s">
        <v>377</v>
      </c>
      <c r="P1006" s="112" t="s">
        <v>431</v>
      </c>
      <c r="Q1006" s="112" t="s">
        <v>4178</v>
      </c>
      <c r="R1006" s="112">
        <v>2712.5</v>
      </c>
      <c r="S1006" s="112">
        <v>5</v>
      </c>
      <c r="T1006" s="112">
        <v>0</v>
      </c>
      <c r="U1006" s="112">
        <v>1247.4000000000001</v>
      </c>
    </row>
    <row r="1007" spans="1:21">
      <c r="A1007" s="20" t="str">
        <f t="shared" si="30"/>
        <v>202104</v>
      </c>
      <c r="B1007" s="20" t="str">
        <f t="shared" si="31"/>
        <v>202118</v>
      </c>
      <c r="C1007" s="112" t="s">
        <v>4176</v>
      </c>
      <c r="D1007" s="113">
        <v>44316</v>
      </c>
      <c r="E1007" s="113">
        <v>44321</v>
      </c>
      <c r="F1007" s="112" t="s">
        <v>333</v>
      </c>
      <c r="G1007" s="112" t="s">
        <v>1916</v>
      </c>
      <c r="H1007" s="112" t="s">
        <v>1917</v>
      </c>
      <c r="I1007" s="112" t="s">
        <v>336</v>
      </c>
      <c r="J1007" s="112" t="s">
        <v>541</v>
      </c>
      <c r="K1007" s="112" t="s">
        <v>541</v>
      </c>
      <c r="L1007" s="112" t="s">
        <v>339</v>
      </c>
      <c r="M1007" s="112" t="s">
        <v>439</v>
      </c>
      <c r="N1007" s="112" t="s">
        <v>2747</v>
      </c>
      <c r="O1007" s="112" t="s">
        <v>377</v>
      </c>
      <c r="P1007" s="112" t="s">
        <v>431</v>
      </c>
      <c r="Q1007" s="112" t="s">
        <v>2748</v>
      </c>
      <c r="R1007" s="112">
        <v>816.34</v>
      </c>
      <c r="S1007" s="112">
        <v>7</v>
      </c>
      <c r="T1007" s="112">
        <v>0</v>
      </c>
      <c r="U1007" s="112">
        <v>399.84000000000003</v>
      </c>
    </row>
    <row r="1008" spans="1:21">
      <c r="A1008" s="20" t="str">
        <f t="shared" si="30"/>
        <v>202104</v>
      </c>
      <c r="B1008" s="20" t="str">
        <f t="shared" si="31"/>
        <v>202118</v>
      </c>
      <c r="C1008" s="112" t="s">
        <v>4176</v>
      </c>
      <c r="D1008" s="113">
        <v>44316</v>
      </c>
      <c r="E1008" s="113">
        <v>44321</v>
      </c>
      <c r="F1008" s="112" t="s">
        <v>333</v>
      </c>
      <c r="G1008" s="112" t="s">
        <v>1916</v>
      </c>
      <c r="H1008" s="112" t="s">
        <v>1917</v>
      </c>
      <c r="I1008" s="112" t="s">
        <v>336</v>
      </c>
      <c r="J1008" s="112" t="s">
        <v>541</v>
      </c>
      <c r="K1008" s="112" t="s">
        <v>541</v>
      </c>
      <c r="L1008" s="112" t="s">
        <v>339</v>
      </c>
      <c r="M1008" s="112" t="s">
        <v>439</v>
      </c>
      <c r="N1008" s="112" t="s">
        <v>587</v>
      </c>
      <c r="O1008" s="112" t="s">
        <v>342</v>
      </c>
      <c r="P1008" s="112" t="s">
        <v>440</v>
      </c>
      <c r="Q1008" s="112" t="s">
        <v>588</v>
      </c>
      <c r="R1008" s="112">
        <v>850.5</v>
      </c>
      <c r="S1008" s="112">
        <v>3</v>
      </c>
      <c r="T1008" s="112">
        <v>0</v>
      </c>
      <c r="U1008" s="112">
        <v>365.4</v>
      </c>
    </row>
    <row r="1009" spans="1:21">
      <c r="A1009" s="20" t="str">
        <f t="shared" si="30"/>
        <v>202105</v>
      </c>
      <c r="B1009" s="20" t="str">
        <f t="shared" si="31"/>
        <v>202119</v>
      </c>
      <c r="C1009" s="112" t="s">
        <v>3231</v>
      </c>
      <c r="D1009" s="113">
        <v>44323</v>
      </c>
      <c r="E1009" s="113">
        <v>44328</v>
      </c>
      <c r="F1009" s="112" t="s">
        <v>346</v>
      </c>
      <c r="G1009" s="112" t="s">
        <v>1189</v>
      </c>
      <c r="H1009" s="112" t="s">
        <v>1190</v>
      </c>
      <c r="I1009" s="112" t="s">
        <v>349</v>
      </c>
      <c r="J1009" s="112" t="s">
        <v>1993</v>
      </c>
      <c r="K1009" s="112" t="s">
        <v>521</v>
      </c>
      <c r="L1009" s="112" t="s">
        <v>339</v>
      </c>
      <c r="M1009" s="112" t="s">
        <v>368</v>
      </c>
      <c r="N1009" s="112" t="s">
        <v>4038</v>
      </c>
      <c r="O1009" s="112" t="s">
        <v>342</v>
      </c>
      <c r="P1009" s="112" t="s">
        <v>407</v>
      </c>
      <c r="Q1009" s="112" t="s">
        <v>4039</v>
      </c>
      <c r="R1009" s="112">
        <v>94.92</v>
      </c>
      <c r="S1009" s="112">
        <v>2</v>
      </c>
      <c r="T1009" s="112">
        <v>0</v>
      </c>
      <c r="U1009" s="112">
        <v>19.88</v>
      </c>
    </row>
    <row r="1010" spans="1:21">
      <c r="A1010" s="20" t="str">
        <f t="shared" si="30"/>
        <v>202105</v>
      </c>
      <c r="B1010" s="20" t="str">
        <f t="shared" si="31"/>
        <v>202119</v>
      </c>
      <c r="C1010" s="112" t="s">
        <v>3231</v>
      </c>
      <c r="D1010" s="113">
        <v>44323</v>
      </c>
      <c r="E1010" s="113">
        <v>44328</v>
      </c>
      <c r="F1010" s="112" t="s">
        <v>346</v>
      </c>
      <c r="G1010" s="112" t="s">
        <v>1189</v>
      </c>
      <c r="H1010" s="112" t="s">
        <v>1190</v>
      </c>
      <c r="I1010" s="112" t="s">
        <v>349</v>
      </c>
      <c r="J1010" s="112" t="s">
        <v>1993</v>
      </c>
      <c r="K1010" s="112" t="s">
        <v>521</v>
      </c>
      <c r="L1010" s="112" t="s">
        <v>339</v>
      </c>
      <c r="M1010" s="112" t="s">
        <v>368</v>
      </c>
      <c r="N1010" s="112" t="s">
        <v>869</v>
      </c>
      <c r="O1010" s="112" t="s">
        <v>342</v>
      </c>
      <c r="P1010" s="112" t="s">
        <v>440</v>
      </c>
      <c r="Q1010" s="112" t="s">
        <v>870</v>
      </c>
      <c r="R1010" s="112">
        <v>653.93999999999994</v>
      </c>
      <c r="S1010" s="112">
        <v>9</v>
      </c>
      <c r="T1010" s="112">
        <v>0</v>
      </c>
      <c r="U1010" s="112">
        <v>209.16</v>
      </c>
    </row>
    <row r="1011" spans="1:21">
      <c r="A1011" s="20" t="str">
        <f t="shared" si="30"/>
        <v>202105</v>
      </c>
      <c r="B1011" s="20" t="str">
        <f t="shared" si="31"/>
        <v>202119</v>
      </c>
      <c r="C1011" s="112" t="s">
        <v>3231</v>
      </c>
      <c r="D1011" s="113">
        <v>44323</v>
      </c>
      <c r="E1011" s="113">
        <v>44328</v>
      </c>
      <c r="F1011" s="112" t="s">
        <v>346</v>
      </c>
      <c r="G1011" s="112" t="s">
        <v>1189</v>
      </c>
      <c r="H1011" s="112" t="s">
        <v>1190</v>
      </c>
      <c r="I1011" s="112" t="s">
        <v>349</v>
      </c>
      <c r="J1011" s="112" t="s">
        <v>1993</v>
      </c>
      <c r="K1011" s="112" t="s">
        <v>521</v>
      </c>
      <c r="L1011" s="112" t="s">
        <v>339</v>
      </c>
      <c r="M1011" s="112" t="s">
        <v>368</v>
      </c>
      <c r="N1011" s="112" t="s">
        <v>1561</v>
      </c>
      <c r="O1011" s="112" t="s">
        <v>342</v>
      </c>
      <c r="P1011" s="112" t="s">
        <v>440</v>
      </c>
      <c r="Q1011" s="112" t="s">
        <v>1562</v>
      </c>
      <c r="R1011" s="112">
        <v>385.7</v>
      </c>
      <c r="S1011" s="112">
        <v>5</v>
      </c>
      <c r="T1011" s="112">
        <v>0</v>
      </c>
      <c r="U1011" s="112">
        <v>180.60000000000002</v>
      </c>
    </row>
    <row r="1012" spans="1:21">
      <c r="A1012" s="20" t="str">
        <f t="shared" si="30"/>
        <v>202105</v>
      </c>
      <c r="B1012" s="20" t="str">
        <f t="shared" si="31"/>
        <v>202119</v>
      </c>
      <c r="C1012" s="112" t="s">
        <v>3231</v>
      </c>
      <c r="D1012" s="113">
        <v>44323</v>
      </c>
      <c r="E1012" s="113">
        <v>44328</v>
      </c>
      <c r="F1012" s="112" t="s">
        <v>346</v>
      </c>
      <c r="G1012" s="112" t="s">
        <v>1189</v>
      </c>
      <c r="H1012" s="112" t="s">
        <v>1190</v>
      </c>
      <c r="I1012" s="112" t="s">
        <v>349</v>
      </c>
      <c r="J1012" s="112" t="s">
        <v>1993</v>
      </c>
      <c r="K1012" s="112" t="s">
        <v>521</v>
      </c>
      <c r="L1012" s="112" t="s">
        <v>339</v>
      </c>
      <c r="M1012" s="112" t="s">
        <v>368</v>
      </c>
      <c r="N1012" s="112" t="s">
        <v>2055</v>
      </c>
      <c r="O1012" s="112" t="s">
        <v>342</v>
      </c>
      <c r="P1012" s="112" t="s">
        <v>407</v>
      </c>
      <c r="Q1012" s="112" t="s">
        <v>2056</v>
      </c>
      <c r="R1012" s="112">
        <v>287.27999999999997</v>
      </c>
      <c r="S1012" s="112">
        <v>6</v>
      </c>
      <c r="T1012" s="112">
        <v>0</v>
      </c>
      <c r="U1012" s="112">
        <v>10.92</v>
      </c>
    </row>
    <row r="1013" spans="1:21">
      <c r="A1013" s="20" t="str">
        <f t="shared" si="30"/>
        <v>202101</v>
      </c>
      <c r="B1013" s="20" t="str">
        <f t="shared" si="31"/>
        <v>202102</v>
      </c>
      <c r="C1013" s="112" t="s">
        <v>4179</v>
      </c>
      <c r="D1013" s="113">
        <v>44205</v>
      </c>
      <c r="E1013" s="113">
        <v>44209</v>
      </c>
      <c r="F1013" s="112" t="s">
        <v>346</v>
      </c>
      <c r="G1013" s="112" t="s">
        <v>3065</v>
      </c>
      <c r="H1013" s="112" t="s">
        <v>3066</v>
      </c>
      <c r="I1013" s="112" t="s">
        <v>349</v>
      </c>
      <c r="J1013" s="112" t="s">
        <v>459</v>
      </c>
      <c r="K1013" s="112" t="s">
        <v>460</v>
      </c>
      <c r="L1013" s="112" t="s">
        <v>339</v>
      </c>
      <c r="M1013" s="112" t="s">
        <v>340</v>
      </c>
      <c r="N1013" s="112" t="s">
        <v>944</v>
      </c>
      <c r="O1013" s="112" t="s">
        <v>342</v>
      </c>
      <c r="P1013" s="112" t="s">
        <v>343</v>
      </c>
      <c r="Q1013" s="112" t="s">
        <v>945</v>
      </c>
      <c r="R1013" s="112">
        <v>506.1</v>
      </c>
      <c r="S1013" s="112">
        <v>5</v>
      </c>
      <c r="T1013" s="112">
        <v>0</v>
      </c>
      <c r="U1013" s="112">
        <v>45.5</v>
      </c>
    </row>
    <row r="1014" spans="1:21">
      <c r="A1014" s="20" t="str">
        <f t="shared" si="30"/>
        <v>202106</v>
      </c>
      <c r="B1014" s="20" t="str">
        <f t="shared" si="31"/>
        <v>202126</v>
      </c>
      <c r="C1014" s="112" t="s">
        <v>1080</v>
      </c>
      <c r="D1014" s="113">
        <v>44373</v>
      </c>
      <c r="E1014" s="113">
        <v>44378</v>
      </c>
      <c r="F1014" s="112" t="s">
        <v>346</v>
      </c>
      <c r="G1014" s="112" t="s">
        <v>1711</v>
      </c>
      <c r="H1014" s="112" t="s">
        <v>1712</v>
      </c>
      <c r="I1014" s="112" t="s">
        <v>336</v>
      </c>
      <c r="J1014" s="112" t="s">
        <v>640</v>
      </c>
      <c r="K1014" s="112" t="s">
        <v>397</v>
      </c>
      <c r="L1014" s="112" t="s">
        <v>339</v>
      </c>
      <c r="M1014" s="112" t="s">
        <v>340</v>
      </c>
      <c r="N1014" s="112" t="s">
        <v>3760</v>
      </c>
      <c r="O1014" s="112" t="s">
        <v>372</v>
      </c>
      <c r="P1014" s="112" t="s">
        <v>400</v>
      </c>
      <c r="Q1014" s="112" t="s">
        <v>3761</v>
      </c>
      <c r="R1014" s="112">
        <v>1063.4399999999998</v>
      </c>
      <c r="S1014" s="112">
        <v>3</v>
      </c>
      <c r="T1014" s="112">
        <v>0</v>
      </c>
      <c r="U1014" s="112">
        <v>244.44</v>
      </c>
    </row>
    <row r="1015" spans="1:21">
      <c r="A1015" s="20" t="str">
        <f t="shared" si="30"/>
        <v>202106</v>
      </c>
      <c r="B1015" s="20" t="str">
        <f t="shared" si="31"/>
        <v>202126</v>
      </c>
      <c r="C1015" s="112" t="s">
        <v>1080</v>
      </c>
      <c r="D1015" s="113">
        <v>44373</v>
      </c>
      <c r="E1015" s="113">
        <v>44378</v>
      </c>
      <c r="F1015" s="112" t="s">
        <v>346</v>
      </c>
      <c r="G1015" s="112" t="s">
        <v>1711</v>
      </c>
      <c r="H1015" s="112" t="s">
        <v>1712</v>
      </c>
      <c r="I1015" s="112" t="s">
        <v>336</v>
      </c>
      <c r="J1015" s="112" t="s">
        <v>640</v>
      </c>
      <c r="K1015" s="112" t="s">
        <v>397</v>
      </c>
      <c r="L1015" s="112" t="s">
        <v>339</v>
      </c>
      <c r="M1015" s="112" t="s">
        <v>340</v>
      </c>
      <c r="N1015" s="112" t="s">
        <v>1523</v>
      </c>
      <c r="O1015" s="112" t="s">
        <v>342</v>
      </c>
      <c r="P1015" s="112" t="s">
        <v>343</v>
      </c>
      <c r="Q1015" s="112" t="s">
        <v>1524</v>
      </c>
      <c r="R1015" s="112">
        <v>407.96000000000004</v>
      </c>
      <c r="S1015" s="112">
        <v>2</v>
      </c>
      <c r="T1015" s="112">
        <v>0</v>
      </c>
      <c r="U1015" s="112">
        <v>142.51999999999998</v>
      </c>
    </row>
    <row r="1016" spans="1:21">
      <c r="A1016" s="20" t="str">
        <f t="shared" si="30"/>
        <v>202107</v>
      </c>
      <c r="B1016" s="20" t="str">
        <f t="shared" si="31"/>
        <v>202128</v>
      </c>
      <c r="C1016" s="112" t="s">
        <v>4026</v>
      </c>
      <c r="D1016" s="113">
        <v>44385</v>
      </c>
      <c r="E1016" s="113">
        <v>44390</v>
      </c>
      <c r="F1016" s="112" t="s">
        <v>346</v>
      </c>
      <c r="G1016" s="112" t="s">
        <v>2205</v>
      </c>
      <c r="H1016" s="112" t="s">
        <v>2206</v>
      </c>
      <c r="I1016" s="112" t="s">
        <v>336</v>
      </c>
      <c r="J1016" s="112" t="s">
        <v>4180</v>
      </c>
      <c r="K1016" s="112" t="s">
        <v>487</v>
      </c>
      <c r="L1016" s="112" t="s">
        <v>339</v>
      </c>
      <c r="M1016" s="112" t="s">
        <v>392</v>
      </c>
      <c r="N1016" s="112" t="s">
        <v>1561</v>
      </c>
      <c r="O1016" s="112" t="s">
        <v>342</v>
      </c>
      <c r="P1016" s="112" t="s">
        <v>440</v>
      </c>
      <c r="Q1016" s="112" t="s">
        <v>1562</v>
      </c>
      <c r="R1016" s="112">
        <v>385.7</v>
      </c>
      <c r="S1016" s="112">
        <v>5</v>
      </c>
      <c r="T1016" s="112">
        <v>0</v>
      </c>
      <c r="U1016" s="112">
        <v>180.60000000000002</v>
      </c>
    </row>
    <row r="1017" spans="1:21">
      <c r="A1017" s="20" t="str">
        <f t="shared" si="30"/>
        <v>202103</v>
      </c>
      <c r="B1017" s="20" t="str">
        <f t="shared" si="31"/>
        <v>202113</v>
      </c>
      <c r="C1017" s="112" t="s">
        <v>833</v>
      </c>
      <c r="D1017" s="113">
        <v>44279</v>
      </c>
      <c r="E1017" s="113">
        <v>44281</v>
      </c>
      <c r="F1017" s="112" t="s">
        <v>333</v>
      </c>
      <c r="G1017" s="112" t="s">
        <v>1855</v>
      </c>
      <c r="H1017" s="112" t="s">
        <v>1856</v>
      </c>
      <c r="I1017" s="112" t="s">
        <v>336</v>
      </c>
      <c r="J1017" s="112" t="s">
        <v>1713</v>
      </c>
      <c r="K1017" s="112" t="s">
        <v>535</v>
      </c>
      <c r="L1017" s="112" t="s">
        <v>339</v>
      </c>
      <c r="M1017" s="112" t="s">
        <v>368</v>
      </c>
      <c r="N1017" s="112" t="s">
        <v>580</v>
      </c>
      <c r="O1017" s="112" t="s">
        <v>377</v>
      </c>
      <c r="P1017" s="112" t="s">
        <v>431</v>
      </c>
      <c r="Q1017" s="112" t="s">
        <v>581</v>
      </c>
      <c r="R1017" s="112">
        <v>1608.1799999999998</v>
      </c>
      <c r="S1017" s="112">
        <v>3</v>
      </c>
      <c r="T1017" s="112">
        <v>0</v>
      </c>
      <c r="U1017" s="112">
        <v>739.62</v>
      </c>
    </row>
    <row r="1018" spans="1:21">
      <c r="A1018" s="20" t="str">
        <f t="shared" si="30"/>
        <v>202104</v>
      </c>
      <c r="B1018" s="20" t="str">
        <f t="shared" si="31"/>
        <v>202114</v>
      </c>
      <c r="C1018" s="112" t="s">
        <v>4027</v>
      </c>
      <c r="D1018" s="113">
        <v>44287</v>
      </c>
      <c r="E1018" s="113">
        <v>44291</v>
      </c>
      <c r="F1018" s="112" t="s">
        <v>333</v>
      </c>
      <c r="G1018" s="112" t="s">
        <v>3318</v>
      </c>
      <c r="H1018" s="112" t="s">
        <v>3319</v>
      </c>
      <c r="I1018" s="112" t="s">
        <v>336</v>
      </c>
      <c r="J1018" s="112" t="s">
        <v>3402</v>
      </c>
      <c r="K1018" s="112" t="s">
        <v>501</v>
      </c>
      <c r="L1018" s="112" t="s">
        <v>339</v>
      </c>
      <c r="M1018" s="112" t="s">
        <v>392</v>
      </c>
      <c r="N1018" s="112" t="s">
        <v>1354</v>
      </c>
      <c r="O1018" s="112" t="s">
        <v>377</v>
      </c>
      <c r="P1018" s="112" t="s">
        <v>431</v>
      </c>
      <c r="Q1018" s="112" t="s">
        <v>1355</v>
      </c>
      <c r="R1018" s="112">
        <v>1822.9679999999998</v>
      </c>
      <c r="S1018" s="112">
        <v>6</v>
      </c>
      <c r="T1018" s="112">
        <v>0.4</v>
      </c>
      <c r="U1018" s="112">
        <v>-1033.0320000000002</v>
      </c>
    </row>
    <row r="1019" spans="1:21">
      <c r="A1019" s="20" t="str">
        <f t="shared" si="30"/>
        <v>202102</v>
      </c>
      <c r="B1019" s="20" t="str">
        <f t="shared" si="31"/>
        <v>202107</v>
      </c>
      <c r="C1019" s="112" t="s">
        <v>4183</v>
      </c>
      <c r="D1019" s="113">
        <v>44234</v>
      </c>
      <c r="E1019" s="113">
        <v>44240</v>
      </c>
      <c r="F1019" s="112" t="s">
        <v>346</v>
      </c>
      <c r="G1019" s="112" t="s">
        <v>3595</v>
      </c>
      <c r="H1019" s="112" t="s">
        <v>3596</v>
      </c>
      <c r="I1019" s="112" t="s">
        <v>336</v>
      </c>
      <c r="J1019" s="112" t="s">
        <v>584</v>
      </c>
      <c r="K1019" s="112" t="s">
        <v>510</v>
      </c>
      <c r="L1019" s="112" t="s">
        <v>339</v>
      </c>
      <c r="M1019" s="112" t="s">
        <v>368</v>
      </c>
      <c r="N1019" s="112" t="s">
        <v>4105</v>
      </c>
      <c r="O1019" s="112" t="s">
        <v>372</v>
      </c>
      <c r="P1019" s="112" t="s">
        <v>400</v>
      </c>
      <c r="Q1019" s="112" t="s">
        <v>4106</v>
      </c>
      <c r="R1019" s="112">
        <v>2334.3599999999997</v>
      </c>
      <c r="S1019" s="112">
        <v>5</v>
      </c>
      <c r="T1019" s="112">
        <v>0.4</v>
      </c>
      <c r="U1019" s="112">
        <v>-117.04000000000042</v>
      </c>
    </row>
    <row r="1020" spans="1:21">
      <c r="A1020" s="20" t="str">
        <f t="shared" si="30"/>
        <v>202102</v>
      </c>
      <c r="B1020" s="20" t="str">
        <f t="shared" si="31"/>
        <v>202107</v>
      </c>
      <c r="C1020" s="112" t="s">
        <v>4183</v>
      </c>
      <c r="D1020" s="113">
        <v>44234</v>
      </c>
      <c r="E1020" s="113">
        <v>44240</v>
      </c>
      <c r="F1020" s="112" t="s">
        <v>346</v>
      </c>
      <c r="G1020" s="112" t="s">
        <v>3595</v>
      </c>
      <c r="H1020" s="112" t="s">
        <v>3596</v>
      </c>
      <c r="I1020" s="112" t="s">
        <v>336</v>
      </c>
      <c r="J1020" s="112" t="s">
        <v>584</v>
      </c>
      <c r="K1020" s="112" t="s">
        <v>510</v>
      </c>
      <c r="L1020" s="112" t="s">
        <v>339</v>
      </c>
      <c r="M1020" s="112" t="s">
        <v>368</v>
      </c>
      <c r="N1020" s="112" t="s">
        <v>2985</v>
      </c>
      <c r="O1020" s="112" t="s">
        <v>342</v>
      </c>
      <c r="P1020" s="112" t="s">
        <v>440</v>
      </c>
      <c r="Q1020" s="112" t="s">
        <v>2986</v>
      </c>
      <c r="R1020" s="112">
        <v>3845.5200000000004</v>
      </c>
      <c r="S1020" s="112">
        <v>6</v>
      </c>
      <c r="T1020" s="112">
        <v>0</v>
      </c>
      <c r="U1020" s="112">
        <v>461.15999999999997</v>
      </c>
    </row>
    <row r="1021" spans="1:21">
      <c r="A1021" s="20" t="str">
        <f t="shared" si="30"/>
        <v>202106</v>
      </c>
      <c r="B1021" s="20" t="str">
        <f t="shared" si="31"/>
        <v>202125</v>
      </c>
      <c r="C1021" s="112" t="s">
        <v>852</v>
      </c>
      <c r="D1021" s="113">
        <v>44360</v>
      </c>
      <c r="E1021" s="113">
        <v>44364</v>
      </c>
      <c r="F1021" s="112" t="s">
        <v>346</v>
      </c>
      <c r="G1021" s="112" t="s">
        <v>2932</v>
      </c>
      <c r="H1021" s="112" t="s">
        <v>2933</v>
      </c>
      <c r="I1021" s="112" t="s">
        <v>384</v>
      </c>
      <c r="J1021" s="112" t="s">
        <v>4184</v>
      </c>
      <c r="K1021" s="112" t="s">
        <v>397</v>
      </c>
      <c r="L1021" s="112" t="s">
        <v>339</v>
      </c>
      <c r="M1021" s="112" t="s">
        <v>340</v>
      </c>
      <c r="N1021" s="112" t="s">
        <v>3910</v>
      </c>
      <c r="O1021" s="112" t="s">
        <v>342</v>
      </c>
      <c r="P1021" s="112" t="s">
        <v>381</v>
      </c>
      <c r="Q1021" s="112" t="s">
        <v>3911</v>
      </c>
      <c r="R1021" s="112">
        <v>270.06000000000006</v>
      </c>
      <c r="S1021" s="112">
        <v>3</v>
      </c>
      <c r="T1021" s="112">
        <v>0</v>
      </c>
      <c r="U1021" s="112">
        <v>134.82</v>
      </c>
    </row>
    <row r="1022" spans="1:21">
      <c r="A1022" s="20" t="str">
        <f t="shared" si="30"/>
        <v>202105</v>
      </c>
      <c r="B1022" s="20" t="str">
        <f t="shared" si="31"/>
        <v>202120</v>
      </c>
      <c r="C1022" s="112" t="s">
        <v>4145</v>
      </c>
      <c r="D1022" s="113">
        <v>44330</v>
      </c>
      <c r="E1022" s="113">
        <v>44332</v>
      </c>
      <c r="F1022" s="112" t="s">
        <v>333</v>
      </c>
      <c r="G1022" s="112" t="s">
        <v>1696</v>
      </c>
      <c r="H1022" s="112" t="s">
        <v>1697</v>
      </c>
      <c r="I1022" s="112" t="s">
        <v>336</v>
      </c>
      <c r="J1022" s="112" t="s">
        <v>1179</v>
      </c>
      <c r="K1022" s="112" t="s">
        <v>607</v>
      </c>
      <c r="L1022" s="112" t="s">
        <v>339</v>
      </c>
      <c r="M1022" s="112" t="s">
        <v>368</v>
      </c>
      <c r="N1022" s="112" t="s">
        <v>2983</v>
      </c>
      <c r="O1022" s="112" t="s">
        <v>377</v>
      </c>
      <c r="P1022" s="112" t="s">
        <v>378</v>
      </c>
      <c r="Q1022" s="112" t="s">
        <v>2984</v>
      </c>
      <c r="R1022" s="112">
        <v>798.71399999999994</v>
      </c>
      <c r="S1022" s="112">
        <v>3</v>
      </c>
      <c r="T1022" s="112">
        <v>0.1</v>
      </c>
      <c r="U1022" s="112">
        <v>248.09400000000002</v>
      </c>
    </row>
    <row r="1023" spans="1:21">
      <c r="A1023" s="20" t="str">
        <f t="shared" si="30"/>
        <v>202105</v>
      </c>
      <c r="B1023" s="20" t="str">
        <f t="shared" si="31"/>
        <v>202120</v>
      </c>
      <c r="C1023" s="112" t="s">
        <v>4145</v>
      </c>
      <c r="D1023" s="113">
        <v>44330</v>
      </c>
      <c r="E1023" s="113">
        <v>44332</v>
      </c>
      <c r="F1023" s="112" t="s">
        <v>333</v>
      </c>
      <c r="G1023" s="112" t="s">
        <v>1696</v>
      </c>
      <c r="H1023" s="112" t="s">
        <v>1697</v>
      </c>
      <c r="I1023" s="112" t="s">
        <v>336</v>
      </c>
      <c r="J1023" s="112" t="s">
        <v>1179</v>
      </c>
      <c r="K1023" s="112" t="s">
        <v>607</v>
      </c>
      <c r="L1023" s="112" t="s">
        <v>339</v>
      </c>
      <c r="M1023" s="112" t="s">
        <v>368</v>
      </c>
      <c r="N1023" s="112" t="s">
        <v>1262</v>
      </c>
      <c r="O1023" s="112" t="s">
        <v>342</v>
      </c>
      <c r="P1023" s="112" t="s">
        <v>381</v>
      </c>
      <c r="Q1023" s="112" t="s">
        <v>1263</v>
      </c>
      <c r="R1023" s="112">
        <v>297.91999999999996</v>
      </c>
      <c r="S1023" s="112">
        <v>4</v>
      </c>
      <c r="T1023" s="112">
        <v>0</v>
      </c>
      <c r="U1023" s="112">
        <v>11.76</v>
      </c>
    </row>
    <row r="1024" spans="1:21">
      <c r="A1024" s="20" t="str">
        <f t="shared" si="30"/>
        <v>202105</v>
      </c>
      <c r="B1024" s="20" t="str">
        <f t="shared" si="31"/>
        <v>202120</v>
      </c>
      <c r="C1024" s="112" t="s">
        <v>4145</v>
      </c>
      <c r="D1024" s="113">
        <v>44330</v>
      </c>
      <c r="E1024" s="113">
        <v>44332</v>
      </c>
      <c r="F1024" s="112" t="s">
        <v>333</v>
      </c>
      <c r="G1024" s="112" t="s">
        <v>1696</v>
      </c>
      <c r="H1024" s="112" t="s">
        <v>1697</v>
      </c>
      <c r="I1024" s="112" t="s">
        <v>336</v>
      </c>
      <c r="J1024" s="112" t="s">
        <v>1179</v>
      </c>
      <c r="K1024" s="112" t="s">
        <v>607</v>
      </c>
      <c r="L1024" s="112" t="s">
        <v>339</v>
      </c>
      <c r="M1024" s="112" t="s">
        <v>368</v>
      </c>
      <c r="N1024" s="112" t="s">
        <v>2373</v>
      </c>
      <c r="O1024" s="112" t="s">
        <v>372</v>
      </c>
      <c r="P1024" s="112" t="s">
        <v>398</v>
      </c>
      <c r="Q1024" s="112" t="s">
        <v>2374</v>
      </c>
      <c r="R1024" s="112">
        <v>2421.2999999999997</v>
      </c>
      <c r="S1024" s="112">
        <v>5</v>
      </c>
      <c r="T1024" s="112">
        <v>0</v>
      </c>
      <c r="U1024" s="112">
        <v>944.30000000000007</v>
      </c>
    </row>
    <row r="1025" spans="1:21">
      <c r="A1025" s="20" t="str">
        <f t="shared" si="30"/>
        <v>202106</v>
      </c>
      <c r="B1025" s="20" t="str">
        <f t="shared" si="31"/>
        <v>202124</v>
      </c>
      <c r="C1025" s="112" t="s">
        <v>4185</v>
      </c>
      <c r="D1025" s="113">
        <v>44355</v>
      </c>
      <c r="E1025" s="113">
        <v>44359</v>
      </c>
      <c r="F1025" s="112" t="s">
        <v>333</v>
      </c>
      <c r="G1025" s="112" t="s">
        <v>3425</v>
      </c>
      <c r="H1025" s="112" t="s">
        <v>3426</v>
      </c>
      <c r="I1025" s="112" t="s">
        <v>349</v>
      </c>
      <c r="J1025" s="112" t="s">
        <v>1575</v>
      </c>
      <c r="K1025" s="112" t="s">
        <v>535</v>
      </c>
      <c r="L1025" s="112" t="s">
        <v>339</v>
      </c>
      <c r="M1025" s="112" t="s">
        <v>368</v>
      </c>
      <c r="N1025" s="112" t="s">
        <v>2745</v>
      </c>
      <c r="O1025" s="112" t="s">
        <v>342</v>
      </c>
      <c r="P1025" s="112" t="s">
        <v>381</v>
      </c>
      <c r="Q1025" s="112" t="s">
        <v>2746</v>
      </c>
      <c r="R1025" s="112">
        <v>153.72</v>
      </c>
      <c r="S1025" s="112">
        <v>3</v>
      </c>
      <c r="T1025" s="112">
        <v>0</v>
      </c>
      <c r="U1025" s="112">
        <v>28.98</v>
      </c>
    </row>
    <row r="1026" spans="1:21">
      <c r="A1026" s="20" t="str">
        <f t="shared" si="30"/>
        <v>202106</v>
      </c>
      <c r="B1026" s="20" t="str">
        <f t="shared" si="31"/>
        <v>202124</v>
      </c>
      <c r="C1026" s="112" t="s">
        <v>4185</v>
      </c>
      <c r="D1026" s="113">
        <v>44355</v>
      </c>
      <c r="E1026" s="113">
        <v>44359</v>
      </c>
      <c r="F1026" s="112" t="s">
        <v>333</v>
      </c>
      <c r="G1026" s="112" t="s">
        <v>3425</v>
      </c>
      <c r="H1026" s="112" t="s">
        <v>3426</v>
      </c>
      <c r="I1026" s="112" t="s">
        <v>349</v>
      </c>
      <c r="J1026" s="112" t="s">
        <v>1575</v>
      </c>
      <c r="K1026" s="112" t="s">
        <v>535</v>
      </c>
      <c r="L1026" s="112" t="s">
        <v>339</v>
      </c>
      <c r="M1026" s="112" t="s">
        <v>368</v>
      </c>
      <c r="N1026" s="112" t="s">
        <v>4129</v>
      </c>
      <c r="O1026" s="112" t="s">
        <v>342</v>
      </c>
      <c r="P1026" s="112" t="s">
        <v>381</v>
      </c>
      <c r="Q1026" s="112" t="s">
        <v>3781</v>
      </c>
      <c r="R1026" s="112">
        <v>101.91999999999999</v>
      </c>
      <c r="S1026" s="112">
        <v>2</v>
      </c>
      <c r="T1026" s="112">
        <v>0</v>
      </c>
      <c r="U1026" s="112">
        <v>5.88</v>
      </c>
    </row>
    <row r="1027" spans="1:21">
      <c r="A1027" s="20" t="str">
        <f t="shared" ref="A1027:A1090" si="32">YEAR(D1027)&amp;TEXT(MONTH(D1027),"00")</f>
        <v>202105</v>
      </c>
      <c r="B1027" s="20" t="str">
        <f t="shared" ref="B1027:B1090" si="33">YEAR(D1027)&amp;TEXT(WEEKNUM(D1027),"00")</f>
        <v>202121</v>
      </c>
      <c r="C1027" s="112" t="s">
        <v>4188</v>
      </c>
      <c r="D1027" s="113">
        <v>44337</v>
      </c>
      <c r="E1027" s="113">
        <v>44343</v>
      </c>
      <c r="F1027" s="112" t="s">
        <v>346</v>
      </c>
      <c r="G1027" s="112" t="s">
        <v>2801</v>
      </c>
      <c r="H1027" s="112" t="s">
        <v>2802</v>
      </c>
      <c r="I1027" s="112" t="s">
        <v>349</v>
      </c>
      <c r="J1027" s="112" t="s">
        <v>390</v>
      </c>
      <c r="K1027" s="112" t="s">
        <v>391</v>
      </c>
      <c r="L1027" s="112" t="s">
        <v>339</v>
      </c>
      <c r="M1027" s="112" t="s">
        <v>392</v>
      </c>
      <c r="N1027" s="112" t="s">
        <v>850</v>
      </c>
      <c r="O1027" s="112" t="s">
        <v>342</v>
      </c>
      <c r="P1027" s="112" t="s">
        <v>357</v>
      </c>
      <c r="Q1027" s="112" t="s">
        <v>851</v>
      </c>
      <c r="R1027" s="112">
        <v>1227.1000000000001</v>
      </c>
      <c r="S1027" s="112">
        <v>5</v>
      </c>
      <c r="T1027" s="112">
        <v>0</v>
      </c>
      <c r="U1027" s="112">
        <v>331.1</v>
      </c>
    </row>
    <row r="1028" spans="1:21">
      <c r="A1028" s="20" t="str">
        <f t="shared" si="32"/>
        <v>202105</v>
      </c>
      <c r="B1028" s="20" t="str">
        <f t="shared" si="33"/>
        <v>202121</v>
      </c>
      <c r="C1028" s="112" t="s">
        <v>4188</v>
      </c>
      <c r="D1028" s="113">
        <v>44337</v>
      </c>
      <c r="E1028" s="113">
        <v>44343</v>
      </c>
      <c r="F1028" s="112" t="s">
        <v>346</v>
      </c>
      <c r="G1028" s="112" t="s">
        <v>2801</v>
      </c>
      <c r="H1028" s="112" t="s">
        <v>2802</v>
      </c>
      <c r="I1028" s="112" t="s">
        <v>349</v>
      </c>
      <c r="J1028" s="112" t="s">
        <v>390</v>
      </c>
      <c r="K1028" s="112" t="s">
        <v>391</v>
      </c>
      <c r="L1028" s="112" t="s">
        <v>339</v>
      </c>
      <c r="M1028" s="112" t="s">
        <v>392</v>
      </c>
      <c r="N1028" s="112" t="s">
        <v>2525</v>
      </c>
      <c r="O1028" s="112" t="s">
        <v>342</v>
      </c>
      <c r="P1028" s="112" t="s">
        <v>455</v>
      </c>
      <c r="Q1028" s="112" t="s">
        <v>2526</v>
      </c>
      <c r="R1028" s="112">
        <v>1824.48</v>
      </c>
      <c r="S1028" s="112">
        <v>10</v>
      </c>
      <c r="T1028" s="112">
        <v>0.2</v>
      </c>
      <c r="U1028" s="112">
        <v>182.27999999999997</v>
      </c>
    </row>
    <row r="1029" spans="1:21">
      <c r="A1029" s="20" t="str">
        <f t="shared" si="32"/>
        <v>202102</v>
      </c>
      <c r="B1029" s="20" t="str">
        <f t="shared" si="33"/>
        <v>202109</v>
      </c>
      <c r="C1029" s="112" t="s">
        <v>4047</v>
      </c>
      <c r="D1029" s="113">
        <v>44251</v>
      </c>
      <c r="E1029" s="113">
        <v>44255</v>
      </c>
      <c r="F1029" s="112" t="s">
        <v>346</v>
      </c>
      <c r="G1029" s="112" t="s">
        <v>4181</v>
      </c>
      <c r="H1029" s="112" t="s">
        <v>4182</v>
      </c>
      <c r="I1029" s="112" t="s">
        <v>349</v>
      </c>
      <c r="J1029" s="112" t="s">
        <v>703</v>
      </c>
      <c r="K1029" s="112" t="s">
        <v>704</v>
      </c>
      <c r="L1029" s="112" t="s">
        <v>339</v>
      </c>
      <c r="M1029" s="112" t="s">
        <v>368</v>
      </c>
      <c r="N1029" s="112" t="s">
        <v>988</v>
      </c>
      <c r="O1029" s="112" t="s">
        <v>377</v>
      </c>
      <c r="P1029" s="112" t="s">
        <v>425</v>
      </c>
      <c r="Q1029" s="112" t="s">
        <v>989</v>
      </c>
      <c r="R1029" s="112">
        <v>7675.92</v>
      </c>
      <c r="S1029" s="112">
        <v>4</v>
      </c>
      <c r="T1029" s="112">
        <v>0</v>
      </c>
      <c r="U1029" s="112">
        <v>537.04</v>
      </c>
    </row>
    <row r="1030" spans="1:21">
      <c r="A1030" s="20" t="str">
        <f t="shared" si="32"/>
        <v>202106</v>
      </c>
      <c r="B1030" s="20" t="str">
        <f t="shared" si="33"/>
        <v>202125</v>
      </c>
      <c r="C1030" s="112" t="s">
        <v>2450</v>
      </c>
      <c r="D1030" s="113">
        <v>44360</v>
      </c>
      <c r="E1030" s="113">
        <v>44364</v>
      </c>
      <c r="F1030" s="112" t="s">
        <v>346</v>
      </c>
      <c r="G1030" s="112" t="s">
        <v>3203</v>
      </c>
      <c r="H1030" s="112" t="s">
        <v>3204</v>
      </c>
      <c r="I1030" s="112" t="s">
        <v>384</v>
      </c>
      <c r="J1030" s="112" t="s">
        <v>2380</v>
      </c>
      <c r="K1030" s="112" t="s">
        <v>391</v>
      </c>
      <c r="L1030" s="112" t="s">
        <v>339</v>
      </c>
      <c r="M1030" s="112" t="s">
        <v>392</v>
      </c>
      <c r="N1030" s="112" t="s">
        <v>2506</v>
      </c>
      <c r="O1030" s="112" t="s">
        <v>342</v>
      </c>
      <c r="P1030" s="112" t="s">
        <v>369</v>
      </c>
      <c r="Q1030" s="112" t="s">
        <v>2507</v>
      </c>
      <c r="R1030" s="112">
        <v>1142.4000000000001</v>
      </c>
      <c r="S1030" s="112">
        <v>6</v>
      </c>
      <c r="T1030" s="112">
        <v>0</v>
      </c>
      <c r="U1030" s="112">
        <v>479.64</v>
      </c>
    </row>
    <row r="1031" spans="1:21">
      <c r="A1031" s="20" t="str">
        <f t="shared" si="32"/>
        <v>202106</v>
      </c>
      <c r="B1031" s="20" t="str">
        <f t="shared" si="33"/>
        <v>202125</v>
      </c>
      <c r="C1031" s="112" t="s">
        <v>2450</v>
      </c>
      <c r="D1031" s="113">
        <v>44360</v>
      </c>
      <c r="E1031" s="113">
        <v>44364</v>
      </c>
      <c r="F1031" s="112" t="s">
        <v>346</v>
      </c>
      <c r="G1031" s="112" t="s">
        <v>3203</v>
      </c>
      <c r="H1031" s="112" t="s">
        <v>3204</v>
      </c>
      <c r="I1031" s="112" t="s">
        <v>384</v>
      </c>
      <c r="J1031" s="112" t="s">
        <v>2380</v>
      </c>
      <c r="K1031" s="112" t="s">
        <v>391</v>
      </c>
      <c r="L1031" s="112" t="s">
        <v>339</v>
      </c>
      <c r="M1031" s="112" t="s">
        <v>392</v>
      </c>
      <c r="N1031" s="112" t="s">
        <v>4189</v>
      </c>
      <c r="O1031" s="112" t="s">
        <v>372</v>
      </c>
      <c r="P1031" s="112" t="s">
        <v>373</v>
      </c>
      <c r="Q1031" s="112" t="s">
        <v>4190</v>
      </c>
      <c r="R1031" s="112">
        <v>1722.4200000000003</v>
      </c>
      <c r="S1031" s="112">
        <v>3</v>
      </c>
      <c r="T1031" s="112">
        <v>0</v>
      </c>
      <c r="U1031" s="112">
        <v>602.70000000000005</v>
      </c>
    </row>
    <row r="1032" spans="1:21">
      <c r="A1032" s="20" t="str">
        <f t="shared" si="32"/>
        <v>202106</v>
      </c>
      <c r="B1032" s="20" t="str">
        <f t="shared" si="33"/>
        <v>202126</v>
      </c>
      <c r="C1032" s="112" t="s">
        <v>2678</v>
      </c>
      <c r="D1032" s="113">
        <v>44370</v>
      </c>
      <c r="E1032" s="113">
        <v>44372</v>
      </c>
      <c r="F1032" s="112" t="s">
        <v>333</v>
      </c>
      <c r="G1032" s="112" t="s">
        <v>946</v>
      </c>
      <c r="H1032" s="112" t="s">
        <v>947</v>
      </c>
      <c r="I1032" s="112" t="s">
        <v>349</v>
      </c>
      <c r="J1032" s="112" t="s">
        <v>606</v>
      </c>
      <c r="K1032" s="112" t="s">
        <v>607</v>
      </c>
      <c r="L1032" s="112" t="s">
        <v>339</v>
      </c>
      <c r="M1032" s="112" t="s">
        <v>368</v>
      </c>
      <c r="N1032" s="112" t="s">
        <v>1187</v>
      </c>
      <c r="O1032" s="112" t="s">
        <v>342</v>
      </c>
      <c r="P1032" s="112" t="s">
        <v>407</v>
      </c>
      <c r="Q1032" s="112" t="s">
        <v>1188</v>
      </c>
      <c r="R1032" s="112">
        <v>99.399999999999991</v>
      </c>
      <c r="S1032" s="112">
        <v>2</v>
      </c>
      <c r="T1032" s="112">
        <v>0</v>
      </c>
      <c r="U1032" s="112">
        <v>19.88</v>
      </c>
    </row>
    <row r="1033" spans="1:21">
      <c r="A1033" s="20" t="str">
        <f t="shared" si="32"/>
        <v>202106</v>
      </c>
      <c r="B1033" s="20" t="str">
        <f t="shared" si="33"/>
        <v>202126</v>
      </c>
      <c r="C1033" s="112" t="s">
        <v>2678</v>
      </c>
      <c r="D1033" s="113">
        <v>44370</v>
      </c>
      <c r="E1033" s="113">
        <v>44372</v>
      </c>
      <c r="F1033" s="112" t="s">
        <v>333</v>
      </c>
      <c r="G1033" s="112" t="s">
        <v>946</v>
      </c>
      <c r="H1033" s="112" t="s">
        <v>947</v>
      </c>
      <c r="I1033" s="112" t="s">
        <v>349</v>
      </c>
      <c r="J1033" s="112" t="s">
        <v>606</v>
      </c>
      <c r="K1033" s="112" t="s">
        <v>607</v>
      </c>
      <c r="L1033" s="112" t="s">
        <v>339</v>
      </c>
      <c r="M1033" s="112" t="s">
        <v>368</v>
      </c>
      <c r="N1033" s="112" t="s">
        <v>1705</v>
      </c>
      <c r="O1033" s="112" t="s">
        <v>342</v>
      </c>
      <c r="P1033" s="112" t="s">
        <v>343</v>
      </c>
      <c r="Q1033" s="112" t="s">
        <v>1706</v>
      </c>
      <c r="R1033" s="112">
        <v>712.31999999999994</v>
      </c>
      <c r="S1033" s="112">
        <v>6</v>
      </c>
      <c r="T1033" s="112">
        <v>0</v>
      </c>
      <c r="U1033" s="112">
        <v>78.12</v>
      </c>
    </row>
    <row r="1034" spans="1:21">
      <c r="A1034" s="20" t="str">
        <f t="shared" si="32"/>
        <v>202102</v>
      </c>
      <c r="B1034" s="20" t="str">
        <f t="shared" si="33"/>
        <v>202108</v>
      </c>
      <c r="C1034" s="112" t="s">
        <v>3202</v>
      </c>
      <c r="D1034" s="113">
        <v>44245</v>
      </c>
      <c r="E1034" s="113">
        <v>44246</v>
      </c>
      <c r="F1034" s="112" t="s">
        <v>402</v>
      </c>
      <c r="G1034" s="112" t="s">
        <v>3369</v>
      </c>
      <c r="H1034" s="112" t="s">
        <v>3370</v>
      </c>
      <c r="I1034" s="112" t="s">
        <v>349</v>
      </c>
      <c r="J1034" s="112" t="s">
        <v>998</v>
      </c>
      <c r="K1034" s="112" t="s">
        <v>391</v>
      </c>
      <c r="L1034" s="112" t="s">
        <v>339</v>
      </c>
      <c r="M1034" s="112" t="s">
        <v>392</v>
      </c>
      <c r="N1034" s="112" t="s">
        <v>3055</v>
      </c>
      <c r="O1034" s="112" t="s">
        <v>372</v>
      </c>
      <c r="P1034" s="112" t="s">
        <v>394</v>
      </c>
      <c r="Q1034" s="112" t="s">
        <v>3056</v>
      </c>
      <c r="R1034" s="112">
        <v>665.1400000000001</v>
      </c>
      <c r="S1034" s="112">
        <v>1</v>
      </c>
      <c r="T1034" s="112">
        <v>0</v>
      </c>
      <c r="U1034" s="112">
        <v>212.79999999999998</v>
      </c>
    </row>
    <row r="1035" spans="1:21">
      <c r="A1035" s="20" t="str">
        <f t="shared" si="32"/>
        <v>202106</v>
      </c>
      <c r="B1035" s="20" t="str">
        <f t="shared" si="33"/>
        <v>202125</v>
      </c>
      <c r="C1035" s="112" t="s">
        <v>3292</v>
      </c>
      <c r="D1035" s="113">
        <v>44361</v>
      </c>
      <c r="E1035" s="113">
        <v>44367</v>
      </c>
      <c r="F1035" s="112" t="s">
        <v>346</v>
      </c>
      <c r="G1035" s="112" t="s">
        <v>2739</v>
      </c>
      <c r="H1035" s="112" t="s">
        <v>2740</v>
      </c>
      <c r="I1035" s="112" t="s">
        <v>336</v>
      </c>
      <c r="J1035" s="112" t="s">
        <v>412</v>
      </c>
      <c r="K1035" s="112" t="s">
        <v>412</v>
      </c>
      <c r="L1035" s="112" t="s">
        <v>339</v>
      </c>
      <c r="M1035" s="112" t="s">
        <v>340</v>
      </c>
      <c r="N1035" s="112" t="s">
        <v>3790</v>
      </c>
      <c r="O1035" s="112" t="s">
        <v>342</v>
      </c>
      <c r="P1035" s="112" t="s">
        <v>343</v>
      </c>
      <c r="Q1035" s="112" t="s">
        <v>3791</v>
      </c>
      <c r="R1035" s="112">
        <v>882</v>
      </c>
      <c r="S1035" s="112">
        <v>5</v>
      </c>
      <c r="T1035" s="112">
        <v>0</v>
      </c>
      <c r="U1035" s="112">
        <v>114.1</v>
      </c>
    </row>
    <row r="1036" spans="1:21">
      <c r="A1036" s="20" t="str">
        <f t="shared" si="32"/>
        <v>202106</v>
      </c>
      <c r="B1036" s="20" t="str">
        <f t="shared" si="33"/>
        <v>202125</v>
      </c>
      <c r="C1036" s="112" t="s">
        <v>3292</v>
      </c>
      <c r="D1036" s="113">
        <v>44361</v>
      </c>
      <c r="E1036" s="113">
        <v>44367</v>
      </c>
      <c r="F1036" s="112" t="s">
        <v>346</v>
      </c>
      <c r="G1036" s="112" t="s">
        <v>2739</v>
      </c>
      <c r="H1036" s="112" t="s">
        <v>2740</v>
      </c>
      <c r="I1036" s="112" t="s">
        <v>336</v>
      </c>
      <c r="J1036" s="112" t="s">
        <v>412</v>
      </c>
      <c r="K1036" s="112" t="s">
        <v>412</v>
      </c>
      <c r="L1036" s="112" t="s">
        <v>339</v>
      </c>
      <c r="M1036" s="112" t="s">
        <v>340</v>
      </c>
      <c r="N1036" s="112" t="s">
        <v>3253</v>
      </c>
      <c r="O1036" s="112" t="s">
        <v>342</v>
      </c>
      <c r="P1036" s="112" t="s">
        <v>440</v>
      </c>
      <c r="Q1036" s="112" t="s">
        <v>3254</v>
      </c>
      <c r="R1036" s="112">
        <v>1905.6799999999996</v>
      </c>
      <c r="S1036" s="112">
        <v>2</v>
      </c>
      <c r="T1036" s="112">
        <v>0</v>
      </c>
      <c r="U1036" s="112">
        <v>800.24</v>
      </c>
    </row>
    <row r="1037" spans="1:21">
      <c r="A1037" s="20" t="str">
        <f t="shared" si="32"/>
        <v>202106</v>
      </c>
      <c r="B1037" s="20" t="str">
        <f t="shared" si="33"/>
        <v>202125</v>
      </c>
      <c r="C1037" s="112" t="s">
        <v>3292</v>
      </c>
      <c r="D1037" s="113">
        <v>44361</v>
      </c>
      <c r="E1037" s="113">
        <v>44367</v>
      </c>
      <c r="F1037" s="112" t="s">
        <v>346</v>
      </c>
      <c r="G1037" s="112" t="s">
        <v>2739</v>
      </c>
      <c r="H1037" s="112" t="s">
        <v>2740</v>
      </c>
      <c r="I1037" s="112" t="s">
        <v>336</v>
      </c>
      <c r="J1037" s="112" t="s">
        <v>412</v>
      </c>
      <c r="K1037" s="112" t="s">
        <v>412</v>
      </c>
      <c r="L1037" s="112" t="s">
        <v>339</v>
      </c>
      <c r="M1037" s="112" t="s">
        <v>340</v>
      </c>
      <c r="N1037" s="112" t="s">
        <v>2930</v>
      </c>
      <c r="O1037" s="112" t="s">
        <v>342</v>
      </c>
      <c r="P1037" s="112" t="s">
        <v>381</v>
      </c>
      <c r="Q1037" s="112" t="s">
        <v>2931</v>
      </c>
      <c r="R1037" s="112">
        <v>208.74</v>
      </c>
      <c r="S1037" s="112">
        <v>3</v>
      </c>
      <c r="T1037" s="112">
        <v>0</v>
      </c>
      <c r="U1037" s="112">
        <v>7.98</v>
      </c>
    </row>
    <row r="1038" spans="1:21">
      <c r="A1038" s="20" t="str">
        <f t="shared" si="32"/>
        <v>202106</v>
      </c>
      <c r="B1038" s="20" t="str">
        <f t="shared" si="33"/>
        <v>202125</v>
      </c>
      <c r="C1038" s="112" t="s">
        <v>3292</v>
      </c>
      <c r="D1038" s="113">
        <v>44361</v>
      </c>
      <c r="E1038" s="113">
        <v>44367</v>
      </c>
      <c r="F1038" s="112" t="s">
        <v>346</v>
      </c>
      <c r="G1038" s="112" t="s">
        <v>2739</v>
      </c>
      <c r="H1038" s="112" t="s">
        <v>2740</v>
      </c>
      <c r="I1038" s="112" t="s">
        <v>336</v>
      </c>
      <c r="J1038" s="112" t="s">
        <v>412</v>
      </c>
      <c r="K1038" s="112" t="s">
        <v>412</v>
      </c>
      <c r="L1038" s="112" t="s">
        <v>339</v>
      </c>
      <c r="M1038" s="112" t="s">
        <v>340</v>
      </c>
      <c r="N1038" s="112" t="s">
        <v>3052</v>
      </c>
      <c r="O1038" s="112" t="s">
        <v>342</v>
      </c>
      <c r="P1038" s="112" t="s">
        <v>343</v>
      </c>
      <c r="Q1038" s="112" t="s">
        <v>3053</v>
      </c>
      <c r="R1038" s="112">
        <v>698.88</v>
      </c>
      <c r="S1038" s="112">
        <v>3</v>
      </c>
      <c r="T1038" s="112">
        <v>0</v>
      </c>
      <c r="U1038" s="112">
        <v>76.86</v>
      </c>
    </row>
    <row r="1039" spans="1:21">
      <c r="A1039" s="20" t="str">
        <f t="shared" si="32"/>
        <v>202106</v>
      </c>
      <c r="B1039" s="20" t="str">
        <f t="shared" si="33"/>
        <v>202125</v>
      </c>
      <c r="C1039" s="112" t="s">
        <v>3292</v>
      </c>
      <c r="D1039" s="113">
        <v>44361</v>
      </c>
      <c r="E1039" s="113">
        <v>44367</v>
      </c>
      <c r="F1039" s="112" t="s">
        <v>346</v>
      </c>
      <c r="G1039" s="112" t="s">
        <v>2739</v>
      </c>
      <c r="H1039" s="112" t="s">
        <v>2740</v>
      </c>
      <c r="I1039" s="112" t="s">
        <v>336</v>
      </c>
      <c r="J1039" s="112" t="s">
        <v>412</v>
      </c>
      <c r="K1039" s="112" t="s">
        <v>412</v>
      </c>
      <c r="L1039" s="112" t="s">
        <v>339</v>
      </c>
      <c r="M1039" s="112" t="s">
        <v>340</v>
      </c>
      <c r="N1039" s="112" t="s">
        <v>711</v>
      </c>
      <c r="O1039" s="112" t="s">
        <v>342</v>
      </c>
      <c r="P1039" s="112" t="s">
        <v>369</v>
      </c>
      <c r="Q1039" s="112" t="s">
        <v>712</v>
      </c>
      <c r="R1039" s="112">
        <v>4234.4400000000005</v>
      </c>
      <c r="S1039" s="112">
        <v>3</v>
      </c>
      <c r="T1039" s="112">
        <v>0</v>
      </c>
      <c r="U1039" s="112">
        <v>296.10000000000002</v>
      </c>
    </row>
    <row r="1040" spans="1:21">
      <c r="A1040" s="20" t="str">
        <f t="shared" si="32"/>
        <v>202102</v>
      </c>
      <c r="B1040" s="20" t="str">
        <f t="shared" si="33"/>
        <v>202107</v>
      </c>
      <c r="C1040" s="112" t="s">
        <v>3401</v>
      </c>
      <c r="D1040" s="113">
        <v>44235</v>
      </c>
      <c r="E1040" s="113">
        <v>44240</v>
      </c>
      <c r="F1040" s="112" t="s">
        <v>346</v>
      </c>
      <c r="G1040" s="112" t="s">
        <v>2350</v>
      </c>
      <c r="H1040" s="112" t="s">
        <v>2351</v>
      </c>
      <c r="I1040" s="112" t="s">
        <v>336</v>
      </c>
      <c r="J1040" s="112" t="s">
        <v>584</v>
      </c>
      <c r="K1040" s="112" t="s">
        <v>510</v>
      </c>
      <c r="L1040" s="112" t="s">
        <v>339</v>
      </c>
      <c r="M1040" s="112" t="s">
        <v>368</v>
      </c>
      <c r="N1040" s="112" t="s">
        <v>3365</v>
      </c>
      <c r="O1040" s="112" t="s">
        <v>342</v>
      </c>
      <c r="P1040" s="112" t="s">
        <v>440</v>
      </c>
      <c r="Q1040" s="112" t="s">
        <v>3366</v>
      </c>
      <c r="R1040" s="112">
        <v>8294.58</v>
      </c>
      <c r="S1040" s="112">
        <v>9</v>
      </c>
      <c r="T1040" s="112">
        <v>0</v>
      </c>
      <c r="U1040" s="112">
        <v>3898.44</v>
      </c>
    </row>
    <row r="1041" spans="1:21">
      <c r="A1041" s="20" t="str">
        <f t="shared" si="32"/>
        <v>202102</v>
      </c>
      <c r="B1041" s="20" t="str">
        <f t="shared" si="33"/>
        <v>202107</v>
      </c>
      <c r="C1041" s="112" t="s">
        <v>3401</v>
      </c>
      <c r="D1041" s="113">
        <v>44235</v>
      </c>
      <c r="E1041" s="113">
        <v>44240</v>
      </c>
      <c r="F1041" s="112" t="s">
        <v>346</v>
      </c>
      <c r="G1041" s="112" t="s">
        <v>2350</v>
      </c>
      <c r="H1041" s="112" t="s">
        <v>2351</v>
      </c>
      <c r="I1041" s="112" t="s">
        <v>336</v>
      </c>
      <c r="J1041" s="112" t="s">
        <v>584</v>
      </c>
      <c r="K1041" s="112" t="s">
        <v>510</v>
      </c>
      <c r="L1041" s="112" t="s">
        <v>339</v>
      </c>
      <c r="M1041" s="112" t="s">
        <v>368</v>
      </c>
      <c r="N1041" s="112" t="s">
        <v>661</v>
      </c>
      <c r="O1041" s="112" t="s">
        <v>342</v>
      </c>
      <c r="P1041" s="112" t="s">
        <v>357</v>
      </c>
      <c r="Q1041" s="112" t="s">
        <v>662</v>
      </c>
      <c r="R1041" s="112">
        <v>54.18</v>
      </c>
      <c r="S1041" s="112">
        <v>5</v>
      </c>
      <c r="T1041" s="112">
        <v>0.4</v>
      </c>
      <c r="U1041" s="112">
        <v>-15.120000000000005</v>
      </c>
    </row>
    <row r="1042" spans="1:21">
      <c r="A1042" s="20" t="str">
        <f t="shared" si="32"/>
        <v>202104</v>
      </c>
      <c r="B1042" s="20" t="str">
        <f t="shared" si="33"/>
        <v>202118</v>
      </c>
      <c r="C1042" s="112" t="s">
        <v>4079</v>
      </c>
      <c r="D1042" s="113">
        <v>44313</v>
      </c>
      <c r="E1042" s="113">
        <v>44318</v>
      </c>
      <c r="F1042" s="112" t="s">
        <v>346</v>
      </c>
      <c r="G1042" s="112" t="s">
        <v>2685</v>
      </c>
      <c r="H1042" s="112" t="s">
        <v>2686</v>
      </c>
      <c r="I1042" s="112" t="s">
        <v>384</v>
      </c>
      <c r="J1042" s="112" t="s">
        <v>1409</v>
      </c>
      <c r="K1042" s="112" t="s">
        <v>460</v>
      </c>
      <c r="L1042" s="112" t="s">
        <v>339</v>
      </c>
      <c r="M1042" s="112" t="s">
        <v>340</v>
      </c>
      <c r="N1042" s="112" t="s">
        <v>4100</v>
      </c>
      <c r="O1042" s="112" t="s">
        <v>342</v>
      </c>
      <c r="P1042" s="112" t="s">
        <v>354</v>
      </c>
      <c r="Q1042" s="112" t="s">
        <v>4101</v>
      </c>
      <c r="R1042" s="112">
        <v>85.68</v>
      </c>
      <c r="S1042" s="112">
        <v>1</v>
      </c>
      <c r="T1042" s="112">
        <v>0</v>
      </c>
      <c r="U1042" s="112">
        <v>29.12</v>
      </c>
    </row>
    <row r="1043" spans="1:21">
      <c r="A1043" s="20" t="str">
        <f t="shared" si="32"/>
        <v>202101</v>
      </c>
      <c r="B1043" s="20" t="str">
        <f t="shared" si="33"/>
        <v>202102</v>
      </c>
      <c r="C1043" s="112" t="s">
        <v>2606</v>
      </c>
      <c r="D1043" s="113">
        <v>44203</v>
      </c>
      <c r="E1043" s="113">
        <v>44206</v>
      </c>
      <c r="F1043" s="112" t="s">
        <v>333</v>
      </c>
      <c r="G1043" s="112" t="s">
        <v>1152</v>
      </c>
      <c r="H1043" s="112" t="s">
        <v>1153</v>
      </c>
      <c r="I1043" s="112" t="s">
        <v>349</v>
      </c>
      <c r="J1043" s="112" t="s">
        <v>844</v>
      </c>
      <c r="K1043" s="112" t="s">
        <v>438</v>
      </c>
      <c r="L1043" s="112" t="s">
        <v>339</v>
      </c>
      <c r="M1043" s="112" t="s">
        <v>439</v>
      </c>
      <c r="N1043" s="112" t="s">
        <v>2057</v>
      </c>
      <c r="O1043" s="112" t="s">
        <v>342</v>
      </c>
      <c r="P1043" s="112" t="s">
        <v>455</v>
      </c>
      <c r="Q1043" s="112" t="s">
        <v>2058</v>
      </c>
      <c r="R1043" s="112">
        <v>607.6</v>
      </c>
      <c r="S1043" s="112">
        <v>5</v>
      </c>
      <c r="T1043" s="112">
        <v>0</v>
      </c>
      <c r="U1043" s="112">
        <v>145.6</v>
      </c>
    </row>
    <row r="1044" spans="1:21">
      <c r="A1044" s="20" t="str">
        <f t="shared" si="32"/>
        <v>202101</v>
      </c>
      <c r="B1044" s="20" t="str">
        <f t="shared" si="33"/>
        <v>202102</v>
      </c>
      <c r="C1044" s="112" t="s">
        <v>2606</v>
      </c>
      <c r="D1044" s="113">
        <v>44203</v>
      </c>
      <c r="E1044" s="113">
        <v>44206</v>
      </c>
      <c r="F1044" s="112" t="s">
        <v>333</v>
      </c>
      <c r="G1044" s="112" t="s">
        <v>1152</v>
      </c>
      <c r="H1044" s="112" t="s">
        <v>1153</v>
      </c>
      <c r="I1044" s="112" t="s">
        <v>349</v>
      </c>
      <c r="J1044" s="112" t="s">
        <v>844</v>
      </c>
      <c r="K1044" s="112" t="s">
        <v>438</v>
      </c>
      <c r="L1044" s="112" t="s">
        <v>339</v>
      </c>
      <c r="M1044" s="112" t="s">
        <v>439</v>
      </c>
      <c r="N1044" s="112" t="s">
        <v>4004</v>
      </c>
      <c r="O1044" s="112" t="s">
        <v>342</v>
      </c>
      <c r="P1044" s="112" t="s">
        <v>455</v>
      </c>
      <c r="Q1044" s="112" t="s">
        <v>4005</v>
      </c>
      <c r="R1044" s="112">
        <v>1160.5999999999999</v>
      </c>
      <c r="S1044" s="112">
        <v>5</v>
      </c>
      <c r="T1044" s="112">
        <v>0</v>
      </c>
      <c r="U1044" s="112">
        <v>138.6</v>
      </c>
    </row>
    <row r="1045" spans="1:21">
      <c r="A1045" s="20" t="str">
        <f t="shared" si="32"/>
        <v>202101</v>
      </c>
      <c r="B1045" s="20" t="str">
        <f t="shared" si="33"/>
        <v>202102</v>
      </c>
      <c r="C1045" s="112" t="s">
        <v>2606</v>
      </c>
      <c r="D1045" s="113">
        <v>44203</v>
      </c>
      <c r="E1045" s="113">
        <v>44206</v>
      </c>
      <c r="F1045" s="112" t="s">
        <v>333</v>
      </c>
      <c r="G1045" s="112" t="s">
        <v>1152</v>
      </c>
      <c r="H1045" s="112" t="s">
        <v>1153</v>
      </c>
      <c r="I1045" s="112" t="s">
        <v>349</v>
      </c>
      <c r="J1045" s="112" t="s">
        <v>844</v>
      </c>
      <c r="K1045" s="112" t="s">
        <v>438</v>
      </c>
      <c r="L1045" s="112" t="s">
        <v>339</v>
      </c>
      <c r="M1045" s="112" t="s">
        <v>439</v>
      </c>
      <c r="N1045" s="112" t="s">
        <v>1781</v>
      </c>
      <c r="O1045" s="112" t="s">
        <v>342</v>
      </c>
      <c r="P1045" s="112" t="s">
        <v>369</v>
      </c>
      <c r="Q1045" s="112" t="s">
        <v>1782</v>
      </c>
      <c r="R1045" s="112">
        <v>1162.98</v>
      </c>
      <c r="S1045" s="112">
        <v>3</v>
      </c>
      <c r="T1045" s="112">
        <v>0</v>
      </c>
      <c r="U1045" s="112">
        <v>558.18000000000006</v>
      </c>
    </row>
    <row r="1046" spans="1:21">
      <c r="A1046" s="20" t="str">
        <f t="shared" si="32"/>
        <v>202101</v>
      </c>
      <c r="B1046" s="20" t="str">
        <f t="shared" si="33"/>
        <v>202102</v>
      </c>
      <c r="C1046" s="112" t="s">
        <v>2606</v>
      </c>
      <c r="D1046" s="113">
        <v>44203</v>
      </c>
      <c r="E1046" s="113">
        <v>44206</v>
      </c>
      <c r="F1046" s="112" t="s">
        <v>333</v>
      </c>
      <c r="G1046" s="112" t="s">
        <v>1152</v>
      </c>
      <c r="H1046" s="112" t="s">
        <v>1153</v>
      </c>
      <c r="I1046" s="112" t="s">
        <v>349</v>
      </c>
      <c r="J1046" s="112" t="s">
        <v>844</v>
      </c>
      <c r="K1046" s="112" t="s">
        <v>438</v>
      </c>
      <c r="L1046" s="112" t="s">
        <v>339</v>
      </c>
      <c r="M1046" s="112" t="s">
        <v>439</v>
      </c>
      <c r="N1046" s="112" t="s">
        <v>4193</v>
      </c>
      <c r="O1046" s="112" t="s">
        <v>377</v>
      </c>
      <c r="P1046" s="112" t="s">
        <v>425</v>
      </c>
      <c r="Q1046" s="112" t="s">
        <v>4194</v>
      </c>
      <c r="R1046" s="112">
        <v>3437</v>
      </c>
      <c r="S1046" s="112">
        <v>5</v>
      </c>
      <c r="T1046" s="112">
        <v>0</v>
      </c>
      <c r="U1046" s="112">
        <v>1443.4</v>
      </c>
    </row>
    <row r="1047" spans="1:21">
      <c r="A1047" s="20" t="str">
        <f t="shared" si="32"/>
        <v>202105</v>
      </c>
      <c r="B1047" s="20" t="str">
        <f t="shared" si="33"/>
        <v>202120</v>
      </c>
      <c r="C1047" s="112" t="s">
        <v>4142</v>
      </c>
      <c r="D1047" s="113">
        <v>44328</v>
      </c>
      <c r="E1047" s="113">
        <v>44332</v>
      </c>
      <c r="F1047" s="112" t="s">
        <v>346</v>
      </c>
      <c r="G1047" s="112" t="s">
        <v>1547</v>
      </c>
      <c r="H1047" s="112" t="s">
        <v>1548</v>
      </c>
      <c r="I1047" s="112" t="s">
        <v>336</v>
      </c>
      <c r="J1047" s="112" t="s">
        <v>350</v>
      </c>
      <c r="K1047" s="112" t="s">
        <v>351</v>
      </c>
      <c r="L1047" s="112" t="s">
        <v>339</v>
      </c>
      <c r="M1047" s="112" t="s">
        <v>352</v>
      </c>
      <c r="N1047" s="112" t="s">
        <v>2329</v>
      </c>
      <c r="O1047" s="112" t="s">
        <v>372</v>
      </c>
      <c r="P1047" s="112" t="s">
        <v>400</v>
      </c>
      <c r="Q1047" s="112" t="s">
        <v>2330</v>
      </c>
      <c r="R1047" s="112">
        <v>1381.2959999999998</v>
      </c>
      <c r="S1047" s="112">
        <v>4</v>
      </c>
      <c r="T1047" s="112">
        <v>0.4</v>
      </c>
      <c r="U1047" s="112">
        <v>-783.10400000000004</v>
      </c>
    </row>
    <row r="1048" spans="1:21">
      <c r="A1048" s="20" t="str">
        <f t="shared" si="32"/>
        <v>202104</v>
      </c>
      <c r="B1048" s="20" t="str">
        <f t="shared" si="33"/>
        <v>202114</v>
      </c>
      <c r="C1048" s="112" t="s">
        <v>2043</v>
      </c>
      <c r="D1048" s="113">
        <v>44288</v>
      </c>
      <c r="E1048" s="113">
        <v>44292</v>
      </c>
      <c r="F1048" s="112" t="s">
        <v>346</v>
      </c>
      <c r="G1048" s="112" t="s">
        <v>2915</v>
      </c>
      <c r="H1048" s="112" t="s">
        <v>2916</v>
      </c>
      <c r="I1048" s="112" t="s">
        <v>384</v>
      </c>
      <c r="J1048" s="112" t="s">
        <v>1806</v>
      </c>
      <c r="K1048" s="112" t="s">
        <v>521</v>
      </c>
      <c r="L1048" s="112" t="s">
        <v>339</v>
      </c>
      <c r="M1048" s="112" t="s">
        <v>368</v>
      </c>
      <c r="N1048" s="112" t="s">
        <v>3626</v>
      </c>
      <c r="O1048" s="112" t="s">
        <v>377</v>
      </c>
      <c r="P1048" s="112" t="s">
        <v>431</v>
      </c>
      <c r="Q1048" s="112" t="s">
        <v>3627</v>
      </c>
      <c r="R1048" s="112">
        <v>236.04</v>
      </c>
      <c r="S1048" s="112">
        <v>2</v>
      </c>
      <c r="T1048" s="112">
        <v>0</v>
      </c>
      <c r="U1048" s="112">
        <v>89.600000000000009</v>
      </c>
    </row>
    <row r="1049" spans="1:21">
      <c r="A1049" s="20" t="str">
        <f t="shared" si="32"/>
        <v>202105</v>
      </c>
      <c r="B1049" s="20" t="str">
        <f t="shared" si="33"/>
        <v>202121</v>
      </c>
      <c r="C1049" s="112" t="s">
        <v>3283</v>
      </c>
      <c r="D1049" s="113">
        <v>44334</v>
      </c>
      <c r="E1049" s="113">
        <v>44339</v>
      </c>
      <c r="F1049" s="112" t="s">
        <v>333</v>
      </c>
      <c r="G1049" s="112" t="s">
        <v>1956</v>
      </c>
      <c r="H1049" s="112" t="s">
        <v>1957</v>
      </c>
      <c r="I1049" s="112" t="s">
        <v>384</v>
      </c>
      <c r="J1049" s="112" t="s">
        <v>1593</v>
      </c>
      <c r="K1049" s="112" t="s">
        <v>1594</v>
      </c>
      <c r="L1049" s="112" t="s">
        <v>339</v>
      </c>
      <c r="M1049" s="112" t="s">
        <v>386</v>
      </c>
      <c r="N1049" s="112" t="s">
        <v>2477</v>
      </c>
      <c r="O1049" s="112" t="s">
        <v>342</v>
      </c>
      <c r="P1049" s="112" t="s">
        <v>369</v>
      </c>
      <c r="Q1049" s="112" t="s">
        <v>2478</v>
      </c>
      <c r="R1049" s="112">
        <v>4612.7199999999993</v>
      </c>
      <c r="S1049" s="112">
        <v>2</v>
      </c>
      <c r="T1049" s="112">
        <v>0</v>
      </c>
      <c r="U1049" s="112">
        <v>461.15999999999997</v>
      </c>
    </row>
    <row r="1050" spans="1:21">
      <c r="A1050" s="20" t="str">
        <f t="shared" si="32"/>
        <v>202107</v>
      </c>
      <c r="B1050" s="20" t="str">
        <f t="shared" si="33"/>
        <v>202127</v>
      </c>
      <c r="C1050" s="112" t="s">
        <v>4195</v>
      </c>
      <c r="D1050" s="113">
        <v>44378</v>
      </c>
      <c r="E1050" s="113">
        <v>44380</v>
      </c>
      <c r="F1050" s="112" t="s">
        <v>333</v>
      </c>
      <c r="G1050" s="112" t="s">
        <v>2554</v>
      </c>
      <c r="H1050" s="112" t="s">
        <v>2555</v>
      </c>
      <c r="I1050" s="112" t="s">
        <v>349</v>
      </c>
      <c r="J1050" s="112" t="s">
        <v>1315</v>
      </c>
      <c r="K1050" s="112" t="s">
        <v>397</v>
      </c>
      <c r="L1050" s="112" t="s">
        <v>339</v>
      </c>
      <c r="M1050" s="112" t="s">
        <v>340</v>
      </c>
      <c r="N1050" s="112" t="s">
        <v>3496</v>
      </c>
      <c r="O1050" s="112" t="s">
        <v>342</v>
      </c>
      <c r="P1050" s="112" t="s">
        <v>440</v>
      </c>
      <c r="Q1050" s="112" t="s">
        <v>3497</v>
      </c>
      <c r="R1050" s="112">
        <v>759.3599999999999</v>
      </c>
      <c r="S1050" s="112">
        <v>3</v>
      </c>
      <c r="T1050" s="112">
        <v>0</v>
      </c>
      <c r="U1050" s="112">
        <v>242.76</v>
      </c>
    </row>
    <row r="1051" spans="1:21">
      <c r="A1051" s="20" t="str">
        <f t="shared" si="32"/>
        <v>202107</v>
      </c>
      <c r="B1051" s="20" t="str">
        <f t="shared" si="33"/>
        <v>202127</v>
      </c>
      <c r="C1051" s="112" t="s">
        <v>4195</v>
      </c>
      <c r="D1051" s="113">
        <v>44378</v>
      </c>
      <c r="E1051" s="113">
        <v>44380</v>
      </c>
      <c r="F1051" s="112" t="s">
        <v>333</v>
      </c>
      <c r="G1051" s="112" t="s">
        <v>2554</v>
      </c>
      <c r="H1051" s="112" t="s">
        <v>2555</v>
      </c>
      <c r="I1051" s="112" t="s">
        <v>349</v>
      </c>
      <c r="J1051" s="112" t="s">
        <v>1315</v>
      </c>
      <c r="K1051" s="112" t="s">
        <v>397</v>
      </c>
      <c r="L1051" s="112" t="s">
        <v>339</v>
      </c>
      <c r="M1051" s="112" t="s">
        <v>340</v>
      </c>
      <c r="N1051" s="112" t="s">
        <v>753</v>
      </c>
      <c r="O1051" s="112" t="s">
        <v>342</v>
      </c>
      <c r="P1051" s="112" t="s">
        <v>380</v>
      </c>
      <c r="Q1051" s="112" t="s">
        <v>754</v>
      </c>
      <c r="R1051" s="112">
        <v>632.52</v>
      </c>
      <c r="S1051" s="112">
        <v>3</v>
      </c>
      <c r="T1051" s="112">
        <v>0</v>
      </c>
      <c r="U1051" s="112">
        <v>265.44</v>
      </c>
    </row>
    <row r="1052" spans="1:21">
      <c r="A1052" s="20" t="str">
        <f t="shared" si="32"/>
        <v>202107</v>
      </c>
      <c r="B1052" s="20" t="str">
        <f t="shared" si="33"/>
        <v>202127</v>
      </c>
      <c r="C1052" s="112" t="s">
        <v>4195</v>
      </c>
      <c r="D1052" s="113">
        <v>44378</v>
      </c>
      <c r="E1052" s="113">
        <v>44380</v>
      </c>
      <c r="F1052" s="112" t="s">
        <v>333</v>
      </c>
      <c r="G1052" s="112" t="s">
        <v>2554</v>
      </c>
      <c r="H1052" s="112" t="s">
        <v>2555</v>
      </c>
      <c r="I1052" s="112" t="s">
        <v>349</v>
      </c>
      <c r="J1052" s="112" t="s">
        <v>1315</v>
      </c>
      <c r="K1052" s="112" t="s">
        <v>397</v>
      </c>
      <c r="L1052" s="112" t="s">
        <v>339</v>
      </c>
      <c r="M1052" s="112" t="s">
        <v>340</v>
      </c>
      <c r="N1052" s="112" t="s">
        <v>2567</v>
      </c>
      <c r="O1052" s="112" t="s">
        <v>377</v>
      </c>
      <c r="P1052" s="112" t="s">
        <v>431</v>
      </c>
      <c r="Q1052" s="112" t="s">
        <v>2568</v>
      </c>
      <c r="R1052" s="112">
        <v>825.16</v>
      </c>
      <c r="S1052" s="112">
        <v>7</v>
      </c>
      <c r="T1052" s="112">
        <v>0</v>
      </c>
      <c r="U1052" s="112">
        <v>172.48000000000002</v>
      </c>
    </row>
    <row r="1053" spans="1:21">
      <c r="A1053" s="20" t="str">
        <f t="shared" si="32"/>
        <v>202102</v>
      </c>
      <c r="B1053" s="20" t="str">
        <f t="shared" si="33"/>
        <v>202106</v>
      </c>
      <c r="C1053" s="112" t="s">
        <v>4196</v>
      </c>
      <c r="D1053" s="113">
        <v>44228</v>
      </c>
      <c r="E1053" s="113">
        <v>44233</v>
      </c>
      <c r="F1053" s="112" t="s">
        <v>346</v>
      </c>
      <c r="G1053" s="112" t="s">
        <v>3216</v>
      </c>
      <c r="H1053" s="112" t="s">
        <v>3217</v>
      </c>
      <c r="I1053" s="112" t="s">
        <v>384</v>
      </c>
      <c r="J1053" s="112" t="s">
        <v>660</v>
      </c>
      <c r="K1053" s="112" t="s">
        <v>367</v>
      </c>
      <c r="L1053" s="112" t="s">
        <v>339</v>
      </c>
      <c r="M1053" s="112" t="s">
        <v>368</v>
      </c>
      <c r="N1053" s="112" t="s">
        <v>4197</v>
      </c>
      <c r="O1053" s="112" t="s">
        <v>342</v>
      </c>
      <c r="P1053" s="112" t="s">
        <v>380</v>
      </c>
      <c r="Q1053" s="112" t="s">
        <v>4198</v>
      </c>
      <c r="R1053" s="112">
        <v>662.90000000000009</v>
      </c>
      <c r="S1053" s="112">
        <v>5</v>
      </c>
      <c r="T1053" s="112">
        <v>0</v>
      </c>
      <c r="U1053" s="112">
        <v>291.2</v>
      </c>
    </row>
    <row r="1054" spans="1:21">
      <c r="A1054" s="20" t="str">
        <f t="shared" si="32"/>
        <v>202102</v>
      </c>
      <c r="B1054" s="20" t="str">
        <f t="shared" si="33"/>
        <v>202106</v>
      </c>
      <c r="C1054" s="112" t="s">
        <v>4196</v>
      </c>
      <c r="D1054" s="113">
        <v>44228</v>
      </c>
      <c r="E1054" s="113">
        <v>44233</v>
      </c>
      <c r="F1054" s="112" t="s">
        <v>346</v>
      </c>
      <c r="G1054" s="112" t="s">
        <v>3216</v>
      </c>
      <c r="H1054" s="112" t="s">
        <v>3217</v>
      </c>
      <c r="I1054" s="112" t="s">
        <v>384</v>
      </c>
      <c r="J1054" s="112" t="s">
        <v>660</v>
      </c>
      <c r="K1054" s="112" t="s">
        <v>367</v>
      </c>
      <c r="L1054" s="112" t="s">
        <v>339</v>
      </c>
      <c r="M1054" s="112" t="s">
        <v>368</v>
      </c>
      <c r="N1054" s="112" t="s">
        <v>3593</v>
      </c>
      <c r="O1054" s="112" t="s">
        <v>372</v>
      </c>
      <c r="P1054" s="112" t="s">
        <v>394</v>
      </c>
      <c r="Q1054" s="112" t="s">
        <v>3594</v>
      </c>
      <c r="R1054" s="112">
        <v>6898.5</v>
      </c>
      <c r="S1054" s="112">
        <v>5</v>
      </c>
      <c r="T1054" s="112">
        <v>0</v>
      </c>
      <c r="U1054" s="112">
        <v>758.8</v>
      </c>
    </row>
    <row r="1055" spans="1:21">
      <c r="A1055" s="20" t="str">
        <f t="shared" si="32"/>
        <v>202105</v>
      </c>
      <c r="B1055" s="20" t="str">
        <f t="shared" si="33"/>
        <v>202122</v>
      </c>
      <c r="C1055" s="112" t="s">
        <v>4199</v>
      </c>
      <c r="D1055" s="113">
        <v>44345</v>
      </c>
      <c r="E1055" s="113">
        <v>44349</v>
      </c>
      <c r="F1055" s="112" t="s">
        <v>346</v>
      </c>
      <c r="G1055" s="112" t="s">
        <v>3624</v>
      </c>
      <c r="H1055" s="112" t="s">
        <v>3625</v>
      </c>
      <c r="I1055" s="112" t="s">
        <v>336</v>
      </c>
      <c r="J1055" s="112" t="s">
        <v>366</v>
      </c>
      <c r="K1055" s="112" t="s">
        <v>367</v>
      </c>
      <c r="L1055" s="112" t="s">
        <v>339</v>
      </c>
      <c r="M1055" s="112" t="s">
        <v>368</v>
      </c>
      <c r="N1055" s="112" t="s">
        <v>2646</v>
      </c>
      <c r="O1055" s="112" t="s">
        <v>342</v>
      </c>
      <c r="P1055" s="112" t="s">
        <v>455</v>
      </c>
      <c r="Q1055" s="112" t="s">
        <v>2647</v>
      </c>
      <c r="R1055" s="112">
        <v>1137.6959999999999</v>
      </c>
      <c r="S1055" s="112">
        <v>6</v>
      </c>
      <c r="T1055" s="112">
        <v>0.2</v>
      </c>
      <c r="U1055" s="112">
        <v>-185.30399999999997</v>
      </c>
    </row>
    <row r="1056" spans="1:21">
      <c r="A1056" s="20" t="str">
        <f t="shared" si="32"/>
        <v>202105</v>
      </c>
      <c r="B1056" s="20" t="str">
        <f t="shared" si="33"/>
        <v>202122</v>
      </c>
      <c r="C1056" s="112" t="s">
        <v>1940</v>
      </c>
      <c r="D1056" s="113">
        <v>44345</v>
      </c>
      <c r="E1056" s="113">
        <v>44350</v>
      </c>
      <c r="F1056" s="112" t="s">
        <v>346</v>
      </c>
      <c r="G1056" s="112" t="s">
        <v>2497</v>
      </c>
      <c r="H1056" s="112" t="s">
        <v>2498</v>
      </c>
      <c r="I1056" s="112" t="s">
        <v>349</v>
      </c>
      <c r="J1056" s="112" t="s">
        <v>801</v>
      </c>
      <c r="K1056" s="112" t="s">
        <v>501</v>
      </c>
      <c r="L1056" s="112" t="s">
        <v>339</v>
      </c>
      <c r="M1056" s="112" t="s">
        <v>392</v>
      </c>
      <c r="N1056" s="112" t="s">
        <v>711</v>
      </c>
      <c r="O1056" s="112" t="s">
        <v>342</v>
      </c>
      <c r="P1056" s="112" t="s">
        <v>369</v>
      </c>
      <c r="Q1056" s="112" t="s">
        <v>712</v>
      </c>
      <c r="R1056" s="112">
        <v>2540.6640000000002</v>
      </c>
      <c r="S1056" s="112">
        <v>3</v>
      </c>
      <c r="T1056" s="112">
        <v>0.4</v>
      </c>
      <c r="U1056" s="112">
        <v>-1397.6759999999999</v>
      </c>
    </row>
    <row r="1057" spans="1:21">
      <c r="A1057" s="20" t="str">
        <f t="shared" si="32"/>
        <v>202102</v>
      </c>
      <c r="B1057" s="20" t="str">
        <f t="shared" si="33"/>
        <v>202108</v>
      </c>
      <c r="C1057" s="112" t="s">
        <v>1025</v>
      </c>
      <c r="D1057" s="113">
        <v>44244</v>
      </c>
      <c r="E1057" s="113">
        <v>44247</v>
      </c>
      <c r="F1057" s="112" t="s">
        <v>402</v>
      </c>
      <c r="G1057" s="112" t="s">
        <v>1737</v>
      </c>
      <c r="H1057" s="112" t="s">
        <v>1738</v>
      </c>
      <c r="I1057" s="112" t="s">
        <v>384</v>
      </c>
      <c r="J1057" s="112" t="s">
        <v>2479</v>
      </c>
      <c r="K1057" s="112" t="s">
        <v>351</v>
      </c>
      <c r="L1057" s="112" t="s">
        <v>339</v>
      </c>
      <c r="M1057" s="112" t="s">
        <v>352</v>
      </c>
      <c r="N1057" s="112" t="s">
        <v>1439</v>
      </c>
      <c r="O1057" s="112" t="s">
        <v>377</v>
      </c>
      <c r="P1057" s="112" t="s">
        <v>431</v>
      </c>
      <c r="Q1057" s="112" t="s">
        <v>1440</v>
      </c>
      <c r="R1057" s="112">
        <v>141.036</v>
      </c>
      <c r="S1057" s="112">
        <v>1</v>
      </c>
      <c r="T1057" s="112">
        <v>0.4</v>
      </c>
      <c r="U1057" s="112">
        <v>9.2959999999999923</v>
      </c>
    </row>
    <row r="1058" spans="1:21">
      <c r="A1058" s="20" t="str">
        <f t="shared" si="32"/>
        <v>202102</v>
      </c>
      <c r="B1058" s="20" t="str">
        <f t="shared" si="33"/>
        <v>202108</v>
      </c>
      <c r="C1058" s="112" t="s">
        <v>1025</v>
      </c>
      <c r="D1058" s="113">
        <v>44244</v>
      </c>
      <c r="E1058" s="113">
        <v>44247</v>
      </c>
      <c r="F1058" s="112" t="s">
        <v>402</v>
      </c>
      <c r="G1058" s="112" t="s">
        <v>1737</v>
      </c>
      <c r="H1058" s="112" t="s">
        <v>1738</v>
      </c>
      <c r="I1058" s="112" t="s">
        <v>384</v>
      </c>
      <c r="J1058" s="112" t="s">
        <v>2479</v>
      </c>
      <c r="K1058" s="112" t="s">
        <v>351</v>
      </c>
      <c r="L1058" s="112" t="s">
        <v>339</v>
      </c>
      <c r="M1058" s="112" t="s">
        <v>352</v>
      </c>
      <c r="N1058" s="112" t="s">
        <v>3961</v>
      </c>
      <c r="O1058" s="112" t="s">
        <v>377</v>
      </c>
      <c r="P1058" s="112" t="s">
        <v>425</v>
      </c>
      <c r="Q1058" s="112" t="s">
        <v>3962</v>
      </c>
      <c r="R1058" s="112">
        <v>7403.2559999999994</v>
      </c>
      <c r="S1058" s="112">
        <v>6</v>
      </c>
      <c r="T1058" s="112">
        <v>0.4</v>
      </c>
      <c r="U1058" s="112">
        <v>-3702.3840000000009</v>
      </c>
    </row>
    <row r="1059" spans="1:21">
      <c r="A1059" s="20" t="str">
        <f t="shared" si="32"/>
        <v>202101</v>
      </c>
      <c r="B1059" s="20" t="str">
        <f t="shared" si="33"/>
        <v>202102</v>
      </c>
      <c r="C1059" s="112" t="s">
        <v>4200</v>
      </c>
      <c r="D1059" s="113">
        <v>44204</v>
      </c>
      <c r="E1059" s="113">
        <v>44208</v>
      </c>
      <c r="F1059" s="112" t="s">
        <v>346</v>
      </c>
      <c r="G1059" s="112" t="s">
        <v>3097</v>
      </c>
      <c r="H1059" s="112" t="s">
        <v>3098</v>
      </c>
      <c r="I1059" s="112" t="s">
        <v>349</v>
      </c>
      <c r="J1059" s="112" t="s">
        <v>998</v>
      </c>
      <c r="K1059" s="112" t="s">
        <v>371</v>
      </c>
      <c r="L1059" s="112" t="s">
        <v>339</v>
      </c>
      <c r="M1059" s="112" t="s">
        <v>340</v>
      </c>
      <c r="N1059" s="112" t="s">
        <v>1914</v>
      </c>
      <c r="O1059" s="112" t="s">
        <v>372</v>
      </c>
      <c r="P1059" s="112" t="s">
        <v>400</v>
      </c>
      <c r="Q1059" s="112" t="s">
        <v>1915</v>
      </c>
      <c r="R1059" s="112">
        <v>1555.12</v>
      </c>
      <c r="S1059" s="112">
        <v>4</v>
      </c>
      <c r="T1059" s="112">
        <v>0</v>
      </c>
      <c r="U1059" s="112">
        <v>62.160000000000004</v>
      </c>
    </row>
    <row r="1060" spans="1:21">
      <c r="A1060" s="20" t="str">
        <f t="shared" si="32"/>
        <v>202101</v>
      </c>
      <c r="B1060" s="20" t="str">
        <f t="shared" si="33"/>
        <v>202102</v>
      </c>
      <c r="C1060" s="112" t="s">
        <v>4200</v>
      </c>
      <c r="D1060" s="113">
        <v>44204</v>
      </c>
      <c r="E1060" s="113">
        <v>44208</v>
      </c>
      <c r="F1060" s="112" t="s">
        <v>346</v>
      </c>
      <c r="G1060" s="112" t="s">
        <v>3097</v>
      </c>
      <c r="H1060" s="112" t="s">
        <v>3098</v>
      </c>
      <c r="I1060" s="112" t="s">
        <v>349</v>
      </c>
      <c r="J1060" s="112" t="s">
        <v>998</v>
      </c>
      <c r="K1060" s="112" t="s">
        <v>371</v>
      </c>
      <c r="L1060" s="112" t="s">
        <v>339</v>
      </c>
      <c r="M1060" s="112" t="s">
        <v>340</v>
      </c>
      <c r="N1060" s="112" t="s">
        <v>2633</v>
      </c>
      <c r="O1060" s="112" t="s">
        <v>377</v>
      </c>
      <c r="P1060" s="112" t="s">
        <v>378</v>
      </c>
      <c r="Q1060" s="112" t="s">
        <v>2634</v>
      </c>
      <c r="R1060" s="112">
        <v>759.92000000000007</v>
      </c>
      <c r="S1060" s="112">
        <v>2</v>
      </c>
      <c r="T1060" s="112">
        <v>0</v>
      </c>
      <c r="U1060" s="112">
        <v>281.12</v>
      </c>
    </row>
    <row r="1061" spans="1:21">
      <c r="A1061" s="20" t="str">
        <f t="shared" si="32"/>
        <v>202106</v>
      </c>
      <c r="B1061" s="20" t="str">
        <f t="shared" si="33"/>
        <v>202124</v>
      </c>
      <c r="C1061" s="112" t="s">
        <v>4187</v>
      </c>
      <c r="D1061" s="113">
        <v>44355</v>
      </c>
      <c r="E1061" s="113">
        <v>44360</v>
      </c>
      <c r="F1061" s="112" t="s">
        <v>333</v>
      </c>
      <c r="G1061" s="112" t="s">
        <v>3012</v>
      </c>
      <c r="H1061" s="112" t="s">
        <v>3013</v>
      </c>
      <c r="I1061" s="112" t="s">
        <v>349</v>
      </c>
      <c r="J1061" s="112" t="s">
        <v>513</v>
      </c>
      <c r="K1061" s="112" t="s">
        <v>385</v>
      </c>
      <c r="L1061" s="112" t="s">
        <v>339</v>
      </c>
      <c r="M1061" s="112" t="s">
        <v>386</v>
      </c>
      <c r="N1061" s="112" t="s">
        <v>1258</v>
      </c>
      <c r="O1061" s="112" t="s">
        <v>372</v>
      </c>
      <c r="P1061" s="112" t="s">
        <v>400</v>
      </c>
      <c r="Q1061" s="112" t="s">
        <v>1259</v>
      </c>
      <c r="R1061" s="112">
        <v>1274</v>
      </c>
      <c r="S1061" s="112">
        <v>2</v>
      </c>
      <c r="T1061" s="112">
        <v>0</v>
      </c>
      <c r="U1061" s="112">
        <v>63.56</v>
      </c>
    </row>
    <row r="1062" spans="1:21">
      <c r="A1062" s="20" t="str">
        <f t="shared" si="32"/>
        <v>202106</v>
      </c>
      <c r="B1062" s="20" t="str">
        <f t="shared" si="33"/>
        <v>202124</v>
      </c>
      <c r="C1062" s="112" t="s">
        <v>4187</v>
      </c>
      <c r="D1062" s="113">
        <v>44355</v>
      </c>
      <c r="E1062" s="113">
        <v>44360</v>
      </c>
      <c r="F1062" s="112" t="s">
        <v>333</v>
      </c>
      <c r="G1062" s="112" t="s">
        <v>3012</v>
      </c>
      <c r="H1062" s="112" t="s">
        <v>3013</v>
      </c>
      <c r="I1062" s="112" t="s">
        <v>349</v>
      </c>
      <c r="J1062" s="112" t="s">
        <v>513</v>
      </c>
      <c r="K1062" s="112" t="s">
        <v>385</v>
      </c>
      <c r="L1062" s="112" t="s">
        <v>339</v>
      </c>
      <c r="M1062" s="112" t="s">
        <v>386</v>
      </c>
      <c r="N1062" s="112" t="s">
        <v>3445</v>
      </c>
      <c r="O1062" s="112" t="s">
        <v>342</v>
      </c>
      <c r="P1062" s="112" t="s">
        <v>407</v>
      </c>
      <c r="Q1062" s="112" t="s">
        <v>3446</v>
      </c>
      <c r="R1062" s="112">
        <v>96.32</v>
      </c>
      <c r="S1062" s="112">
        <v>2</v>
      </c>
      <c r="T1062" s="112">
        <v>0</v>
      </c>
      <c r="U1062" s="112">
        <v>0.84</v>
      </c>
    </row>
    <row r="1063" spans="1:21">
      <c r="A1063" s="20" t="str">
        <f t="shared" si="32"/>
        <v>202106</v>
      </c>
      <c r="B1063" s="20" t="str">
        <f t="shared" si="33"/>
        <v>202124</v>
      </c>
      <c r="C1063" s="112" t="s">
        <v>4187</v>
      </c>
      <c r="D1063" s="113">
        <v>44355</v>
      </c>
      <c r="E1063" s="113">
        <v>44360</v>
      </c>
      <c r="F1063" s="112" t="s">
        <v>333</v>
      </c>
      <c r="G1063" s="112" t="s">
        <v>3012</v>
      </c>
      <c r="H1063" s="112" t="s">
        <v>3013</v>
      </c>
      <c r="I1063" s="112" t="s">
        <v>349</v>
      </c>
      <c r="J1063" s="112" t="s">
        <v>513</v>
      </c>
      <c r="K1063" s="112" t="s">
        <v>385</v>
      </c>
      <c r="L1063" s="112" t="s">
        <v>339</v>
      </c>
      <c r="M1063" s="112" t="s">
        <v>386</v>
      </c>
      <c r="N1063" s="112" t="s">
        <v>3924</v>
      </c>
      <c r="O1063" s="112" t="s">
        <v>377</v>
      </c>
      <c r="P1063" s="112" t="s">
        <v>378</v>
      </c>
      <c r="Q1063" s="112" t="s">
        <v>3925</v>
      </c>
      <c r="R1063" s="112">
        <v>614.32000000000005</v>
      </c>
      <c r="S1063" s="112">
        <v>2</v>
      </c>
      <c r="T1063" s="112">
        <v>0</v>
      </c>
      <c r="U1063" s="112">
        <v>24.36</v>
      </c>
    </row>
    <row r="1064" spans="1:21">
      <c r="A1064" s="20" t="str">
        <f t="shared" si="32"/>
        <v>202106</v>
      </c>
      <c r="B1064" s="20" t="str">
        <f t="shared" si="33"/>
        <v>202124</v>
      </c>
      <c r="C1064" s="112" t="s">
        <v>4187</v>
      </c>
      <c r="D1064" s="113">
        <v>44355</v>
      </c>
      <c r="E1064" s="113">
        <v>44360</v>
      </c>
      <c r="F1064" s="112" t="s">
        <v>333</v>
      </c>
      <c r="G1064" s="112" t="s">
        <v>3012</v>
      </c>
      <c r="H1064" s="112" t="s">
        <v>3013</v>
      </c>
      <c r="I1064" s="112" t="s">
        <v>349</v>
      </c>
      <c r="J1064" s="112" t="s">
        <v>513</v>
      </c>
      <c r="K1064" s="112" t="s">
        <v>385</v>
      </c>
      <c r="L1064" s="112" t="s">
        <v>339</v>
      </c>
      <c r="M1064" s="112" t="s">
        <v>386</v>
      </c>
      <c r="N1064" s="112" t="s">
        <v>1984</v>
      </c>
      <c r="O1064" s="112" t="s">
        <v>377</v>
      </c>
      <c r="P1064" s="112" t="s">
        <v>425</v>
      </c>
      <c r="Q1064" s="112" t="s">
        <v>1985</v>
      </c>
      <c r="R1064" s="112">
        <v>7733.0399999999991</v>
      </c>
      <c r="S1064" s="112">
        <v>4</v>
      </c>
      <c r="T1064" s="112">
        <v>0</v>
      </c>
      <c r="U1064" s="112">
        <v>2164.96</v>
      </c>
    </row>
    <row r="1065" spans="1:21">
      <c r="A1065" s="20" t="str">
        <f t="shared" si="32"/>
        <v>202104</v>
      </c>
      <c r="B1065" s="20" t="str">
        <f t="shared" si="33"/>
        <v>202116</v>
      </c>
      <c r="C1065" s="112" t="s">
        <v>2100</v>
      </c>
      <c r="D1065" s="113">
        <v>44301</v>
      </c>
      <c r="E1065" s="113">
        <v>44304</v>
      </c>
      <c r="F1065" s="112" t="s">
        <v>333</v>
      </c>
      <c r="G1065" s="112" t="s">
        <v>2954</v>
      </c>
      <c r="H1065" s="112" t="s">
        <v>2955</v>
      </c>
      <c r="I1065" s="112" t="s">
        <v>349</v>
      </c>
      <c r="J1065" s="112" t="s">
        <v>2296</v>
      </c>
      <c r="K1065" s="112" t="s">
        <v>371</v>
      </c>
      <c r="L1065" s="112" t="s">
        <v>339</v>
      </c>
      <c r="M1065" s="112" t="s">
        <v>340</v>
      </c>
      <c r="N1065" s="112" t="s">
        <v>3081</v>
      </c>
      <c r="O1065" s="112" t="s">
        <v>377</v>
      </c>
      <c r="P1065" s="112" t="s">
        <v>431</v>
      </c>
      <c r="Q1065" s="112" t="s">
        <v>3082</v>
      </c>
      <c r="R1065" s="112">
        <v>1450.68</v>
      </c>
      <c r="S1065" s="112">
        <v>6</v>
      </c>
      <c r="T1065" s="112">
        <v>0</v>
      </c>
      <c r="U1065" s="112">
        <v>391.44000000000005</v>
      </c>
    </row>
    <row r="1066" spans="1:21">
      <c r="A1066" s="20" t="str">
        <f t="shared" si="32"/>
        <v>202104</v>
      </c>
      <c r="B1066" s="20" t="str">
        <f t="shared" si="33"/>
        <v>202116</v>
      </c>
      <c r="C1066" s="112" t="s">
        <v>2100</v>
      </c>
      <c r="D1066" s="113">
        <v>44301</v>
      </c>
      <c r="E1066" s="113">
        <v>44304</v>
      </c>
      <c r="F1066" s="112" t="s">
        <v>333</v>
      </c>
      <c r="G1066" s="112" t="s">
        <v>2954</v>
      </c>
      <c r="H1066" s="112" t="s">
        <v>2955</v>
      </c>
      <c r="I1066" s="112" t="s">
        <v>349</v>
      </c>
      <c r="J1066" s="112" t="s">
        <v>2296</v>
      </c>
      <c r="K1066" s="112" t="s">
        <v>371</v>
      </c>
      <c r="L1066" s="112" t="s">
        <v>339</v>
      </c>
      <c r="M1066" s="112" t="s">
        <v>340</v>
      </c>
      <c r="N1066" s="112" t="s">
        <v>4166</v>
      </c>
      <c r="O1066" s="112" t="s">
        <v>342</v>
      </c>
      <c r="P1066" s="112" t="s">
        <v>440</v>
      </c>
      <c r="Q1066" s="112" t="s">
        <v>4167</v>
      </c>
      <c r="R1066" s="112">
        <v>167.72</v>
      </c>
      <c r="S1066" s="112">
        <v>2</v>
      </c>
      <c r="T1066" s="112">
        <v>0</v>
      </c>
      <c r="U1066" s="112">
        <v>8.1199999999999992</v>
      </c>
    </row>
    <row r="1067" spans="1:21">
      <c r="A1067" s="20" t="str">
        <f t="shared" si="32"/>
        <v>202103</v>
      </c>
      <c r="B1067" s="20" t="str">
        <f t="shared" si="33"/>
        <v>202111</v>
      </c>
      <c r="C1067" s="112" t="s">
        <v>4149</v>
      </c>
      <c r="D1067" s="113">
        <v>44266</v>
      </c>
      <c r="E1067" s="113">
        <v>44271</v>
      </c>
      <c r="F1067" s="112" t="s">
        <v>346</v>
      </c>
      <c r="G1067" s="112" t="s">
        <v>3832</v>
      </c>
      <c r="H1067" s="112" t="s">
        <v>3833</v>
      </c>
      <c r="I1067" s="112" t="s">
        <v>336</v>
      </c>
      <c r="J1067" s="112" t="s">
        <v>938</v>
      </c>
      <c r="K1067" s="112" t="s">
        <v>501</v>
      </c>
      <c r="L1067" s="112" t="s">
        <v>339</v>
      </c>
      <c r="M1067" s="112" t="s">
        <v>392</v>
      </c>
      <c r="N1067" s="112" t="s">
        <v>3977</v>
      </c>
      <c r="O1067" s="112" t="s">
        <v>342</v>
      </c>
      <c r="P1067" s="112" t="s">
        <v>380</v>
      </c>
      <c r="Q1067" s="112" t="s">
        <v>3978</v>
      </c>
      <c r="R1067" s="112">
        <v>830.76</v>
      </c>
      <c r="S1067" s="112">
        <v>6</v>
      </c>
      <c r="T1067" s="112">
        <v>0</v>
      </c>
      <c r="U1067" s="112">
        <v>398.15999999999997</v>
      </c>
    </row>
    <row r="1068" spans="1:21">
      <c r="A1068" s="20" t="str">
        <f t="shared" si="32"/>
        <v>202105</v>
      </c>
      <c r="B1068" s="20" t="str">
        <f t="shared" si="33"/>
        <v>202121</v>
      </c>
      <c r="C1068" s="112" t="s">
        <v>4203</v>
      </c>
      <c r="D1068" s="113">
        <v>44335</v>
      </c>
      <c r="E1068" s="113">
        <v>44337</v>
      </c>
      <c r="F1068" s="112" t="s">
        <v>333</v>
      </c>
      <c r="G1068" s="112" t="s">
        <v>709</v>
      </c>
      <c r="H1068" s="112" t="s">
        <v>710</v>
      </c>
      <c r="I1068" s="112" t="s">
        <v>336</v>
      </c>
      <c r="J1068" s="112" t="s">
        <v>541</v>
      </c>
      <c r="K1068" s="112" t="s">
        <v>541</v>
      </c>
      <c r="L1068" s="112" t="s">
        <v>339</v>
      </c>
      <c r="M1068" s="112" t="s">
        <v>439</v>
      </c>
      <c r="N1068" s="112" t="s">
        <v>3887</v>
      </c>
      <c r="O1068" s="112" t="s">
        <v>342</v>
      </c>
      <c r="P1068" s="112" t="s">
        <v>343</v>
      </c>
      <c r="Q1068" s="112" t="s">
        <v>3888</v>
      </c>
      <c r="R1068" s="112">
        <v>635.59999999999991</v>
      </c>
      <c r="S1068" s="112">
        <v>4</v>
      </c>
      <c r="T1068" s="112">
        <v>0</v>
      </c>
      <c r="U1068" s="112">
        <v>152.32000000000002</v>
      </c>
    </row>
    <row r="1069" spans="1:21">
      <c r="A1069" s="20" t="str">
        <f t="shared" si="32"/>
        <v>202105</v>
      </c>
      <c r="B1069" s="20" t="str">
        <f t="shared" si="33"/>
        <v>202121</v>
      </c>
      <c r="C1069" s="112" t="s">
        <v>4203</v>
      </c>
      <c r="D1069" s="113">
        <v>44335</v>
      </c>
      <c r="E1069" s="113">
        <v>44337</v>
      </c>
      <c r="F1069" s="112" t="s">
        <v>333</v>
      </c>
      <c r="G1069" s="112" t="s">
        <v>709</v>
      </c>
      <c r="H1069" s="112" t="s">
        <v>710</v>
      </c>
      <c r="I1069" s="112" t="s">
        <v>336</v>
      </c>
      <c r="J1069" s="112" t="s">
        <v>541</v>
      </c>
      <c r="K1069" s="112" t="s">
        <v>541</v>
      </c>
      <c r="L1069" s="112" t="s">
        <v>339</v>
      </c>
      <c r="M1069" s="112" t="s">
        <v>439</v>
      </c>
      <c r="N1069" s="112" t="s">
        <v>2887</v>
      </c>
      <c r="O1069" s="112" t="s">
        <v>342</v>
      </c>
      <c r="P1069" s="112" t="s">
        <v>343</v>
      </c>
      <c r="Q1069" s="112" t="s">
        <v>3688</v>
      </c>
      <c r="R1069" s="112">
        <v>666.96</v>
      </c>
      <c r="S1069" s="112">
        <v>3</v>
      </c>
      <c r="T1069" s="112">
        <v>0</v>
      </c>
      <c r="U1069" s="112">
        <v>59.64</v>
      </c>
    </row>
    <row r="1070" spans="1:21">
      <c r="A1070" s="20" t="str">
        <f t="shared" si="32"/>
        <v>202105</v>
      </c>
      <c r="B1070" s="20" t="str">
        <f t="shared" si="33"/>
        <v>202119</v>
      </c>
      <c r="C1070" s="112" t="s">
        <v>3923</v>
      </c>
      <c r="D1070" s="113">
        <v>44323</v>
      </c>
      <c r="E1070" s="113">
        <v>44328</v>
      </c>
      <c r="F1070" s="112" t="s">
        <v>346</v>
      </c>
      <c r="G1070" s="112" t="s">
        <v>682</v>
      </c>
      <c r="H1070" s="112" t="s">
        <v>683</v>
      </c>
      <c r="I1070" s="112" t="s">
        <v>336</v>
      </c>
      <c r="J1070" s="112" t="s">
        <v>513</v>
      </c>
      <c r="K1070" s="112" t="s">
        <v>385</v>
      </c>
      <c r="L1070" s="112" t="s">
        <v>339</v>
      </c>
      <c r="M1070" s="112" t="s">
        <v>386</v>
      </c>
      <c r="N1070" s="112" t="s">
        <v>2290</v>
      </c>
      <c r="O1070" s="112" t="s">
        <v>377</v>
      </c>
      <c r="P1070" s="112" t="s">
        <v>431</v>
      </c>
      <c r="Q1070" s="112" t="s">
        <v>2291</v>
      </c>
      <c r="R1070" s="112">
        <v>1454.88</v>
      </c>
      <c r="S1070" s="112">
        <v>6</v>
      </c>
      <c r="T1070" s="112">
        <v>0</v>
      </c>
      <c r="U1070" s="112">
        <v>115.92</v>
      </c>
    </row>
    <row r="1071" spans="1:21">
      <c r="A1071" s="20" t="str">
        <f t="shared" si="32"/>
        <v>202105</v>
      </c>
      <c r="B1071" s="20" t="str">
        <f t="shared" si="33"/>
        <v>202119</v>
      </c>
      <c r="C1071" s="112" t="s">
        <v>3923</v>
      </c>
      <c r="D1071" s="113">
        <v>44323</v>
      </c>
      <c r="E1071" s="113">
        <v>44328</v>
      </c>
      <c r="F1071" s="112" t="s">
        <v>346</v>
      </c>
      <c r="G1071" s="112" t="s">
        <v>682</v>
      </c>
      <c r="H1071" s="112" t="s">
        <v>683</v>
      </c>
      <c r="I1071" s="112" t="s">
        <v>336</v>
      </c>
      <c r="J1071" s="112" t="s">
        <v>513</v>
      </c>
      <c r="K1071" s="112" t="s">
        <v>385</v>
      </c>
      <c r="L1071" s="112" t="s">
        <v>339</v>
      </c>
      <c r="M1071" s="112" t="s">
        <v>386</v>
      </c>
      <c r="N1071" s="112" t="s">
        <v>1494</v>
      </c>
      <c r="O1071" s="112" t="s">
        <v>342</v>
      </c>
      <c r="P1071" s="112" t="s">
        <v>407</v>
      </c>
      <c r="Q1071" s="112" t="s">
        <v>1495</v>
      </c>
      <c r="R1071" s="112">
        <v>237.44</v>
      </c>
      <c r="S1071" s="112">
        <v>4</v>
      </c>
      <c r="T1071" s="112">
        <v>0</v>
      </c>
      <c r="U1071" s="112">
        <v>23.52</v>
      </c>
    </row>
    <row r="1072" spans="1:21">
      <c r="A1072" s="20" t="str">
        <f t="shared" si="32"/>
        <v>202103</v>
      </c>
      <c r="B1072" s="20" t="str">
        <f t="shared" si="33"/>
        <v>202110</v>
      </c>
      <c r="C1072" s="112" t="s">
        <v>4204</v>
      </c>
      <c r="D1072" s="113">
        <v>44257</v>
      </c>
      <c r="E1072" s="113">
        <v>44260</v>
      </c>
      <c r="F1072" s="112" t="s">
        <v>333</v>
      </c>
      <c r="G1072" s="112" t="s">
        <v>810</v>
      </c>
      <c r="H1072" s="112" t="s">
        <v>811</v>
      </c>
      <c r="I1072" s="112" t="s">
        <v>349</v>
      </c>
      <c r="J1072" s="112" t="s">
        <v>2808</v>
      </c>
      <c r="K1072" s="112" t="s">
        <v>521</v>
      </c>
      <c r="L1072" s="112" t="s">
        <v>339</v>
      </c>
      <c r="M1072" s="112" t="s">
        <v>368</v>
      </c>
      <c r="N1072" s="112" t="s">
        <v>1797</v>
      </c>
      <c r="O1072" s="112" t="s">
        <v>342</v>
      </c>
      <c r="P1072" s="112" t="s">
        <v>407</v>
      </c>
      <c r="Q1072" s="112" t="s">
        <v>1798</v>
      </c>
      <c r="R1072" s="112">
        <v>408.8</v>
      </c>
      <c r="S1072" s="112">
        <v>8</v>
      </c>
      <c r="T1072" s="112">
        <v>0</v>
      </c>
      <c r="U1072" s="112">
        <v>7.8400000000000007</v>
      </c>
    </row>
    <row r="1073" spans="1:21">
      <c r="A1073" s="20" t="str">
        <f t="shared" si="32"/>
        <v>202103</v>
      </c>
      <c r="B1073" s="20" t="str">
        <f t="shared" si="33"/>
        <v>202110</v>
      </c>
      <c r="C1073" s="112" t="s">
        <v>4204</v>
      </c>
      <c r="D1073" s="113">
        <v>44257</v>
      </c>
      <c r="E1073" s="113">
        <v>44260</v>
      </c>
      <c r="F1073" s="112" t="s">
        <v>333</v>
      </c>
      <c r="G1073" s="112" t="s">
        <v>810</v>
      </c>
      <c r="H1073" s="112" t="s">
        <v>811</v>
      </c>
      <c r="I1073" s="112" t="s">
        <v>349</v>
      </c>
      <c r="J1073" s="112" t="s">
        <v>2808</v>
      </c>
      <c r="K1073" s="112" t="s">
        <v>521</v>
      </c>
      <c r="L1073" s="112" t="s">
        <v>339</v>
      </c>
      <c r="M1073" s="112" t="s">
        <v>368</v>
      </c>
      <c r="N1073" s="112" t="s">
        <v>2418</v>
      </c>
      <c r="O1073" s="112" t="s">
        <v>377</v>
      </c>
      <c r="P1073" s="112" t="s">
        <v>425</v>
      </c>
      <c r="Q1073" s="112" t="s">
        <v>2419</v>
      </c>
      <c r="R1073" s="112">
        <v>3661.5599999999995</v>
      </c>
      <c r="S1073" s="112">
        <v>2</v>
      </c>
      <c r="T1073" s="112">
        <v>0</v>
      </c>
      <c r="U1073" s="112">
        <v>1025.08</v>
      </c>
    </row>
    <row r="1074" spans="1:21">
      <c r="A1074" s="20" t="str">
        <f t="shared" si="32"/>
        <v>202103</v>
      </c>
      <c r="B1074" s="20" t="str">
        <f t="shared" si="33"/>
        <v>202110</v>
      </c>
      <c r="C1074" s="112" t="s">
        <v>4204</v>
      </c>
      <c r="D1074" s="113">
        <v>44257</v>
      </c>
      <c r="E1074" s="113">
        <v>44260</v>
      </c>
      <c r="F1074" s="112" t="s">
        <v>333</v>
      </c>
      <c r="G1074" s="112" t="s">
        <v>810</v>
      </c>
      <c r="H1074" s="112" t="s">
        <v>811</v>
      </c>
      <c r="I1074" s="112" t="s">
        <v>349</v>
      </c>
      <c r="J1074" s="112" t="s">
        <v>2808</v>
      </c>
      <c r="K1074" s="112" t="s">
        <v>521</v>
      </c>
      <c r="L1074" s="112" t="s">
        <v>339</v>
      </c>
      <c r="M1074" s="112" t="s">
        <v>368</v>
      </c>
      <c r="N1074" s="112" t="s">
        <v>2978</v>
      </c>
      <c r="O1074" s="112" t="s">
        <v>372</v>
      </c>
      <c r="P1074" s="112" t="s">
        <v>400</v>
      </c>
      <c r="Q1074" s="112" t="s">
        <v>2979</v>
      </c>
      <c r="R1074" s="112">
        <v>1156.2599999999998</v>
      </c>
      <c r="S1074" s="112">
        <v>3</v>
      </c>
      <c r="T1074" s="112">
        <v>0</v>
      </c>
      <c r="U1074" s="112">
        <v>462.41999999999996</v>
      </c>
    </row>
    <row r="1075" spans="1:21">
      <c r="A1075" s="20" t="str">
        <f t="shared" si="32"/>
        <v>202103</v>
      </c>
      <c r="B1075" s="20" t="str">
        <f t="shared" si="33"/>
        <v>202110</v>
      </c>
      <c r="C1075" s="112" t="s">
        <v>4204</v>
      </c>
      <c r="D1075" s="113">
        <v>44257</v>
      </c>
      <c r="E1075" s="113">
        <v>44260</v>
      </c>
      <c r="F1075" s="112" t="s">
        <v>333</v>
      </c>
      <c r="G1075" s="112" t="s">
        <v>810</v>
      </c>
      <c r="H1075" s="112" t="s">
        <v>811</v>
      </c>
      <c r="I1075" s="112" t="s">
        <v>349</v>
      </c>
      <c r="J1075" s="112" t="s">
        <v>2808</v>
      </c>
      <c r="K1075" s="112" t="s">
        <v>521</v>
      </c>
      <c r="L1075" s="112" t="s">
        <v>339</v>
      </c>
      <c r="M1075" s="112" t="s">
        <v>368</v>
      </c>
      <c r="N1075" s="112" t="s">
        <v>2406</v>
      </c>
      <c r="O1075" s="112" t="s">
        <v>342</v>
      </c>
      <c r="P1075" s="112" t="s">
        <v>343</v>
      </c>
      <c r="Q1075" s="112" t="s">
        <v>2407</v>
      </c>
      <c r="R1075" s="112">
        <v>577.92000000000007</v>
      </c>
      <c r="S1075" s="112">
        <v>3</v>
      </c>
      <c r="T1075" s="112">
        <v>0</v>
      </c>
      <c r="U1075" s="112">
        <v>196.14</v>
      </c>
    </row>
    <row r="1076" spans="1:21">
      <c r="A1076" s="20" t="str">
        <f t="shared" si="32"/>
        <v>202103</v>
      </c>
      <c r="B1076" s="20" t="str">
        <f t="shared" si="33"/>
        <v>202110</v>
      </c>
      <c r="C1076" s="112" t="s">
        <v>4204</v>
      </c>
      <c r="D1076" s="113">
        <v>44257</v>
      </c>
      <c r="E1076" s="113">
        <v>44260</v>
      </c>
      <c r="F1076" s="112" t="s">
        <v>333</v>
      </c>
      <c r="G1076" s="112" t="s">
        <v>810</v>
      </c>
      <c r="H1076" s="112" t="s">
        <v>811</v>
      </c>
      <c r="I1076" s="112" t="s">
        <v>349</v>
      </c>
      <c r="J1076" s="112" t="s">
        <v>2808</v>
      </c>
      <c r="K1076" s="112" t="s">
        <v>521</v>
      </c>
      <c r="L1076" s="112" t="s">
        <v>339</v>
      </c>
      <c r="M1076" s="112" t="s">
        <v>368</v>
      </c>
      <c r="N1076" s="112" t="s">
        <v>1991</v>
      </c>
      <c r="O1076" s="112" t="s">
        <v>377</v>
      </c>
      <c r="P1076" s="112" t="s">
        <v>431</v>
      </c>
      <c r="Q1076" s="112" t="s">
        <v>1992</v>
      </c>
      <c r="R1076" s="112">
        <v>1485.12</v>
      </c>
      <c r="S1076" s="112">
        <v>6</v>
      </c>
      <c r="T1076" s="112">
        <v>0</v>
      </c>
      <c r="U1076" s="112">
        <v>236.88</v>
      </c>
    </row>
    <row r="1077" spans="1:21">
      <c r="A1077" s="20" t="str">
        <f t="shared" si="32"/>
        <v>202103</v>
      </c>
      <c r="B1077" s="20" t="str">
        <f t="shared" si="33"/>
        <v>202110</v>
      </c>
      <c r="C1077" s="112" t="s">
        <v>4204</v>
      </c>
      <c r="D1077" s="113">
        <v>44257</v>
      </c>
      <c r="E1077" s="113">
        <v>44260</v>
      </c>
      <c r="F1077" s="112" t="s">
        <v>333</v>
      </c>
      <c r="G1077" s="112" t="s">
        <v>810</v>
      </c>
      <c r="H1077" s="112" t="s">
        <v>811</v>
      </c>
      <c r="I1077" s="112" t="s">
        <v>349</v>
      </c>
      <c r="J1077" s="112" t="s">
        <v>2808</v>
      </c>
      <c r="K1077" s="112" t="s">
        <v>521</v>
      </c>
      <c r="L1077" s="112" t="s">
        <v>339</v>
      </c>
      <c r="M1077" s="112" t="s">
        <v>368</v>
      </c>
      <c r="N1077" s="112" t="s">
        <v>765</v>
      </c>
      <c r="O1077" s="112" t="s">
        <v>377</v>
      </c>
      <c r="P1077" s="112" t="s">
        <v>431</v>
      </c>
      <c r="Q1077" s="112" t="s">
        <v>766</v>
      </c>
      <c r="R1077" s="112">
        <v>399.41999999999996</v>
      </c>
      <c r="S1077" s="112">
        <v>3</v>
      </c>
      <c r="T1077" s="112">
        <v>0</v>
      </c>
      <c r="U1077" s="112">
        <v>119.69999999999999</v>
      </c>
    </row>
    <row r="1078" spans="1:21">
      <c r="A1078" s="20" t="str">
        <f t="shared" si="32"/>
        <v>202103</v>
      </c>
      <c r="B1078" s="20" t="str">
        <f t="shared" si="33"/>
        <v>202110</v>
      </c>
      <c r="C1078" s="112" t="s">
        <v>4204</v>
      </c>
      <c r="D1078" s="113">
        <v>44257</v>
      </c>
      <c r="E1078" s="113">
        <v>44260</v>
      </c>
      <c r="F1078" s="112" t="s">
        <v>333</v>
      </c>
      <c r="G1078" s="112" t="s">
        <v>810</v>
      </c>
      <c r="H1078" s="112" t="s">
        <v>811</v>
      </c>
      <c r="I1078" s="112" t="s">
        <v>349</v>
      </c>
      <c r="J1078" s="112" t="s">
        <v>2808</v>
      </c>
      <c r="K1078" s="112" t="s">
        <v>521</v>
      </c>
      <c r="L1078" s="112" t="s">
        <v>339</v>
      </c>
      <c r="M1078" s="112" t="s">
        <v>368</v>
      </c>
      <c r="N1078" s="112" t="s">
        <v>1823</v>
      </c>
      <c r="O1078" s="112" t="s">
        <v>377</v>
      </c>
      <c r="P1078" s="112" t="s">
        <v>431</v>
      </c>
      <c r="Q1078" s="112" t="s">
        <v>1824</v>
      </c>
      <c r="R1078" s="112">
        <v>483.84000000000003</v>
      </c>
      <c r="S1078" s="112">
        <v>2</v>
      </c>
      <c r="T1078" s="112">
        <v>0</v>
      </c>
      <c r="U1078" s="112">
        <v>106.39999999999999</v>
      </c>
    </row>
    <row r="1079" spans="1:21">
      <c r="A1079" s="20" t="str">
        <f t="shared" si="32"/>
        <v>202105</v>
      </c>
      <c r="B1079" s="20" t="str">
        <f t="shared" si="33"/>
        <v>202121</v>
      </c>
      <c r="C1079" s="112" t="s">
        <v>4037</v>
      </c>
      <c r="D1079" s="113">
        <v>44332</v>
      </c>
      <c r="E1079" s="113">
        <v>44336</v>
      </c>
      <c r="F1079" s="112" t="s">
        <v>346</v>
      </c>
      <c r="G1079" s="112" t="s">
        <v>3694</v>
      </c>
      <c r="H1079" s="112" t="s">
        <v>3695</v>
      </c>
      <c r="I1079" s="112" t="s">
        <v>336</v>
      </c>
      <c r="J1079" s="112" t="s">
        <v>1312</v>
      </c>
      <c r="K1079" s="112" t="s">
        <v>790</v>
      </c>
      <c r="L1079" s="112" t="s">
        <v>339</v>
      </c>
      <c r="M1079" s="112" t="s">
        <v>439</v>
      </c>
      <c r="N1079" s="112" t="s">
        <v>4197</v>
      </c>
      <c r="O1079" s="112" t="s">
        <v>342</v>
      </c>
      <c r="P1079" s="112" t="s">
        <v>380</v>
      </c>
      <c r="Q1079" s="112" t="s">
        <v>4198</v>
      </c>
      <c r="R1079" s="112">
        <v>132.58000000000001</v>
      </c>
      <c r="S1079" s="112">
        <v>1</v>
      </c>
      <c r="T1079" s="112">
        <v>0</v>
      </c>
      <c r="U1079" s="112">
        <v>58.24</v>
      </c>
    </row>
    <row r="1080" spans="1:21">
      <c r="A1080" s="20" t="str">
        <f t="shared" si="32"/>
        <v>202105</v>
      </c>
      <c r="B1080" s="20" t="str">
        <f t="shared" si="33"/>
        <v>202121</v>
      </c>
      <c r="C1080" s="112" t="s">
        <v>4037</v>
      </c>
      <c r="D1080" s="113">
        <v>44332</v>
      </c>
      <c r="E1080" s="113">
        <v>44336</v>
      </c>
      <c r="F1080" s="112" t="s">
        <v>346</v>
      </c>
      <c r="G1080" s="112" t="s">
        <v>3694</v>
      </c>
      <c r="H1080" s="112" t="s">
        <v>3695</v>
      </c>
      <c r="I1080" s="112" t="s">
        <v>336</v>
      </c>
      <c r="J1080" s="112" t="s">
        <v>1312</v>
      </c>
      <c r="K1080" s="112" t="s">
        <v>790</v>
      </c>
      <c r="L1080" s="112" t="s">
        <v>339</v>
      </c>
      <c r="M1080" s="112" t="s">
        <v>439</v>
      </c>
      <c r="N1080" s="112" t="s">
        <v>1155</v>
      </c>
      <c r="O1080" s="112" t="s">
        <v>342</v>
      </c>
      <c r="P1080" s="112" t="s">
        <v>357</v>
      </c>
      <c r="Q1080" s="112" t="s">
        <v>1156</v>
      </c>
      <c r="R1080" s="112">
        <v>275.24</v>
      </c>
      <c r="S1080" s="112">
        <v>2</v>
      </c>
      <c r="T1080" s="112">
        <v>0</v>
      </c>
      <c r="U1080" s="112">
        <v>126.55999999999999</v>
      </c>
    </row>
    <row r="1081" spans="1:21">
      <c r="A1081" s="20" t="str">
        <f t="shared" si="32"/>
        <v>202105</v>
      </c>
      <c r="B1081" s="20" t="str">
        <f t="shared" si="33"/>
        <v>202121</v>
      </c>
      <c r="C1081" s="112" t="s">
        <v>4037</v>
      </c>
      <c r="D1081" s="113">
        <v>44332</v>
      </c>
      <c r="E1081" s="113">
        <v>44336</v>
      </c>
      <c r="F1081" s="112" t="s">
        <v>346</v>
      </c>
      <c r="G1081" s="112" t="s">
        <v>3694</v>
      </c>
      <c r="H1081" s="112" t="s">
        <v>3695</v>
      </c>
      <c r="I1081" s="112" t="s">
        <v>336</v>
      </c>
      <c r="J1081" s="112" t="s">
        <v>1312</v>
      </c>
      <c r="K1081" s="112" t="s">
        <v>790</v>
      </c>
      <c r="L1081" s="112" t="s">
        <v>339</v>
      </c>
      <c r="M1081" s="112" t="s">
        <v>439</v>
      </c>
      <c r="N1081" s="112" t="s">
        <v>2919</v>
      </c>
      <c r="O1081" s="112" t="s">
        <v>342</v>
      </c>
      <c r="P1081" s="112" t="s">
        <v>354</v>
      </c>
      <c r="Q1081" s="112" t="s">
        <v>2920</v>
      </c>
      <c r="R1081" s="112">
        <v>1399.44</v>
      </c>
      <c r="S1081" s="112">
        <v>6</v>
      </c>
      <c r="T1081" s="112">
        <v>0</v>
      </c>
      <c r="U1081" s="112">
        <v>83.16</v>
      </c>
    </row>
    <row r="1082" spans="1:21">
      <c r="A1082" s="20" t="str">
        <f t="shared" si="32"/>
        <v>202102</v>
      </c>
      <c r="B1082" s="20" t="str">
        <f t="shared" si="33"/>
        <v>202109</v>
      </c>
      <c r="C1082" s="112" t="s">
        <v>4205</v>
      </c>
      <c r="D1082" s="113">
        <v>44252</v>
      </c>
      <c r="E1082" s="113">
        <v>44255</v>
      </c>
      <c r="F1082" s="112" t="s">
        <v>346</v>
      </c>
      <c r="G1082" s="112" t="s">
        <v>1625</v>
      </c>
      <c r="H1082" s="112" t="s">
        <v>1626</v>
      </c>
      <c r="I1082" s="112" t="s">
        <v>349</v>
      </c>
      <c r="J1082" s="112" t="s">
        <v>1244</v>
      </c>
      <c r="K1082" s="112" t="s">
        <v>607</v>
      </c>
      <c r="L1082" s="112" t="s">
        <v>339</v>
      </c>
      <c r="M1082" s="112" t="s">
        <v>368</v>
      </c>
      <c r="N1082" s="112" t="s">
        <v>4206</v>
      </c>
      <c r="O1082" s="112" t="s">
        <v>372</v>
      </c>
      <c r="P1082" s="112" t="s">
        <v>400</v>
      </c>
      <c r="Q1082" s="112" t="s">
        <v>4207</v>
      </c>
      <c r="R1082" s="112">
        <v>1711.5</v>
      </c>
      <c r="S1082" s="112">
        <v>5</v>
      </c>
      <c r="T1082" s="112">
        <v>0</v>
      </c>
      <c r="U1082" s="112">
        <v>375.90000000000003</v>
      </c>
    </row>
    <row r="1083" spans="1:21">
      <c r="A1083" s="20" t="str">
        <f t="shared" si="32"/>
        <v>202102</v>
      </c>
      <c r="B1083" s="20" t="str">
        <f t="shared" si="33"/>
        <v>202109</v>
      </c>
      <c r="C1083" s="112" t="s">
        <v>4205</v>
      </c>
      <c r="D1083" s="113">
        <v>44252</v>
      </c>
      <c r="E1083" s="113">
        <v>44255</v>
      </c>
      <c r="F1083" s="112" t="s">
        <v>346</v>
      </c>
      <c r="G1083" s="112" t="s">
        <v>1625</v>
      </c>
      <c r="H1083" s="112" t="s">
        <v>1626</v>
      </c>
      <c r="I1083" s="112" t="s">
        <v>349</v>
      </c>
      <c r="J1083" s="112" t="s">
        <v>1244</v>
      </c>
      <c r="K1083" s="112" t="s">
        <v>607</v>
      </c>
      <c r="L1083" s="112" t="s">
        <v>339</v>
      </c>
      <c r="M1083" s="112" t="s">
        <v>368</v>
      </c>
      <c r="N1083" s="112" t="s">
        <v>2718</v>
      </c>
      <c r="O1083" s="112" t="s">
        <v>377</v>
      </c>
      <c r="P1083" s="112" t="s">
        <v>431</v>
      </c>
      <c r="Q1083" s="112" t="s">
        <v>2719</v>
      </c>
      <c r="R1083" s="112">
        <v>2564.1000000000004</v>
      </c>
      <c r="S1083" s="112">
        <v>5</v>
      </c>
      <c r="T1083" s="112">
        <v>0</v>
      </c>
      <c r="U1083" s="112">
        <v>435.4</v>
      </c>
    </row>
    <row r="1084" spans="1:21">
      <c r="A1084" s="20" t="str">
        <f t="shared" si="32"/>
        <v>202104</v>
      </c>
      <c r="B1084" s="20" t="str">
        <f t="shared" si="33"/>
        <v>202116</v>
      </c>
      <c r="C1084" s="112" t="s">
        <v>4208</v>
      </c>
      <c r="D1084" s="113">
        <v>44297</v>
      </c>
      <c r="E1084" s="113">
        <v>44299</v>
      </c>
      <c r="F1084" s="112" t="s">
        <v>402</v>
      </c>
      <c r="G1084" s="112" t="s">
        <v>616</v>
      </c>
      <c r="H1084" s="112" t="s">
        <v>617</v>
      </c>
      <c r="I1084" s="112" t="s">
        <v>384</v>
      </c>
      <c r="J1084" s="112" t="s">
        <v>3072</v>
      </c>
      <c r="K1084" s="112" t="s">
        <v>363</v>
      </c>
      <c r="L1084" s="112" t="s">
        <v>339</v>
      </c>
      <c r="M1084" s="112" t="s">
        <v>340</v>
      </c>
      <c r="N1084" s="112" t="s">
        <v>3149</v>
      </c>
      <c r="O1084" s="112" t="s">
        <v>342</v>
      </c>
      <c r="P1084" s="112" t="s">
        <v>455</v>
      </c>
      <c r="Q1084" s="112" t="s">
        <v>3150</v>
      </c>
      <c r="R1084" s="112">
        <v>87.023999999999972</v>
      </c>
      <c r="S1084" s="112">
        <v>6</v>
      </c>
      <c r="T1084" s="112">
        <v>0.8</v>
      </c>
      <c r="U1084" s="112">
        <v>-139.77600000000001</v>
      </c>
    </row>
    <row r="1085" spans="1:21">
      <c r="A1085" s="20" t="str">
        <f t="shared" si="32"/>
        <v>202104</v>
      </c>
      <c r="B1085" s="20" t="str">
        <f t="shared" si="33"/>
        <v>202116</v>
      </c>
      <c r="C1085" s="112" t="s">
        <v>4208</v>
      </c>
      <c r="D1085" s="113">
        <v>44297</v>
      </c>
      <c r="E1085" s="113">
        <v>44299</v>
      </c>
      <c r="F1085" s="112" t="s">
        <v>402</v>
      </c>
      <c r="G1085" s="112" t="s">
        <v>616</v>
      </c>
      <c r="H1085" s="112" t="s">
        <v>617</v>
      </c>
      <c r="I1085" s="112" t="s">
        <v>384</v>
      </c>
      <c r="J1085" s="112" t="s">
        <v>3072</v>
      </c>
      <c r="K1085" s="112" t="s">
        <v>363</v>
      </c>
      <c r="L1085" s="112" t="s">
        <v>339</v>
      </c>
      <c r="M1085" s="112" t="s">
        <v>340</v>
      </c>
      <c r="N1085" s="112" t="s">
        <v>1722</v>
      </c>
      <c r="O1085" s="112" t="s">
        <v>377</v>
      </c>
      <c r="P1085" s="112" t="s">
        <v>425</v>
      </c>
      <c r="Q1085" s="112" t="s">
        <v>1723</v>
      </c>
      <c r="R1085" s="112">
        <v>3316.32</v>
      </c>
      <c r="S1085" s="112">
        <v>7</v>
      </c>
      <c r="T1085" s="112">
        <v>0.4</v>
      </c>
      <c r="U1085" s="112">
        <v>109.75999999999931</v>
      </c>
    </row>
    <row r="1086" spans="1:21">
      <c r="A1086" s="20" t="str">
        <f t="shared" si="32"/>
        <v>202104</v>
      </c>
      <c r="B1086" s="20" t="str">
        <f t="shared" si="33"/>
        <v>202116</v>
      </c>
      <c r="C1086" s="112" t="s">
        <v>4208</v>
      </c>
      <c r="D1086" s="113">
        <v>44297</v>
      </c>
      <c r="E1086" s="113">
        <v>44299</v>
      </c>
      <c r="F1086" s="112" t="s">
        <v>402</v>
      </c>
      <c r="G1086" s="112" t="s">
        <v>616</v>
      </c>
      <c r="H1086" s="112" t="s">
        <v>617</v>
      </c>
      <c r="I1086" s="112" t="s">
        <v>384</v>
      </c>
      <c r="J1086" s="112" t="s">
        <v>3072</v>
      </c>
      <c r="K1086" s="112" t="s">
        <v>363</v>
      </c>
      <c r="L1086" s="112" t="s">
        <v>339</v>
      </c>
      <c r="M1086" s="112" t="s">
        <v>340</v>
      </c>
      <c r="N1086" s="112" t="s">
        <v>421</v>
      </c>
      <c r="O1086" s="112" t="s">
        <v>342</v>
      </c>
      <c r="P1086" s="112" t="s">
        <v>343</v>
      </c>
      <c r="Q1086" s="112" t="s">
        <v>422</v>
      </c>
      <c r="R1086" s="112">
        <v>728.78399999999988</v>
      </c>
      <c r="S1086" s="112">
        <v>9</v>
      </c>
      <c r="T1086" s="112">
        <v>0.4</v>
      </c>
      <c r="U1086" s="112">
        <v>48.384000000000071</v>
      </c>
    </row>
    <row r="1087" spans="1:21">
      <c r="A1087" s="20" t="str">
        <f t="shared" si="32"/>
        <v>202104</v>
      </c>
      <c r="B1087" s="20" t="str">
        <f t="shared" si="33"/>
        <v>202116</v>
      </c>
      <c r="C1087" s="112" t="s">
        <v>4208</v>
      </c>
      <c r="D1087" s="113">
        <v>44297</v>
      </c>
      <c r="E1087" s="113">
        <v>44299</v>
      </c>
      <c r="F1087" s="112" t="s">
        <v>402</v>
      </c>
      <c r="G1087" s="112" t="s">
        <v>616</v>
      </c>
      <c r="H1087" s="112" t="s">
        <v>617</v>
      </c>
      <c r="I1087" s="112" t="s">
        <v>384</v>
      </c>
      <c r="J1087" s="112" t="s">
        <v>3072</v>
      </c>
      <c r="K1087" s="112" t="s">
        <v>363</v>
      </c>
      <c r="L1087" s="112" t="s">
        <v>339</v>
      </c>
      <c r="M1087" s="112" t="s">
        <v>340</v>
      </c>
      <c r="N1087" s="112" t="s">
        <v>2899</v>
      </c>
      <c r="O1087" s="112" t="s">
        <v>377</v>
      </c>
      <c r="P1087" s="112" t="s">
        <v>462</v>
      </c>
      <c r="Q1087" s="112" t="s">
        <v>2900</v>
      </c>
      <c r="R1087" s="112">
        <v>4152.4000000000005</v>
      </c>
      <c r="S1087" s="112">
        <v>5</v>
      </c>
      <c r="T1087" s="112">
        <v>0.6</v>
      </c>
      <c r="U1087" s="112">
        <v>-2180.5000000000005</v>
      </c>
    </row>
    <row r="1088" spans="1:21">
      <c r="A1088" s="20" t="str">
        <f t="shared" si="32"/>
        <v>202105</v>
      </c>
      <c r="B1088" s="20" t="str">
        <f t="shared" si="33"/>
        <v>202122</v>
      </c>
      <c r="C1088" s="112" t="s">
        <v>3187</v>
      </c>
      <c r="D1088" s="113">
        <v>44341</v>
      </c>
      <c r="E1088" s="113">
        <v>44342</v>
      </c>
      <c r="F1088" s="112" t="s">
        <v>402</v>
      </c>
      <c r="G1088" s="112" t="s">
        <v>3729</v>
      </c>
      <c r="H1088" s="112" t="s">
        <v>3730</v>
      </c>
      <c r="I1088" s="112" t="s">
        <v>349</v>
      </c>
      <c r="J1088" s="112" t="s">
        <v>3868</v>
      </c>
      <c r="K1088" s="112" t="s">
        <v>521</v>
      </c>
      <c r="L1088" s="112" t="s">
        <v>339</v>
      </c>
      <c r="M1088" s="112" t="s">
        <v>368</v>
      </c>
      <c r="N1088" s="112" t="s">
        <v>3307</v>
      </c>
      <c r="O1088" s="112" t="s">
        <v>342</v>
      </c>
      <c r="P1088" s="112" t="s">
        <v>343</v>
      </c>
      <c r="Q1088" s="112" t="s">
        <v>3308</v>
      </c>
      <c r="R1088" s="112">
        <v>129.07999999999998</v>
      </c>
      <c r="S1088" s="112">
        <v>2</v>
      </c>
      <c r="T1088" s="112">
        <v>0</v>
      </c>
      <c r="U1088" s="112">
        <v>47.6</v>
      </c>
    </row>
    <row r="1089" spans="1:21">
      <c r="A1089" s="20" t="str">
        <f t="shared" si="32"/>
        <v>202105</v>
      </c>
      <c r="B1089" s="20" t="str">
        <f t="shared" si="33"/>
        <v>202122</v>
      </c>
      <c r="C1089" s="112" t="s">
        <v>3187</v>
      </c>
      <c r="D1089" s="113">
        <v>44341</v>
      </c>
      <c r="E1089" s="113">
        <v>44342</v>
      </c>
      <c r="F1089" s="112" t="s">
        <v>402</v>
      </c>
      <c r="G1089" s="112" t="s">
        <v>3729</v>
      </c>
      <c r="H1089" s="112" t="s">
        <v>3730</v>
      </c>
      <c r="I1089" s="112" t="s">
        <v>349</v>
      </c>
      <c r="J1089" s="112" t="s">
        <v>3868</v>
      </c>
      <c r="K1089" s="112" t="s">
        <v>521</v>
      </c>
      <c r="L1089" s="112" t="s">
        <v>339</v>
      </c>
      <c r="M1089" s="112" t="s">
        <v>368</v>
      </c>
      <c r="N1089" s="112" t="s">
        <v>4112</v>
      </c>
      <c r="O1089" s="112" t="s">
        <v>372</v>
      </c>
      <c r="P1089" s="112" t="s">
        <v>394</v>
      </c>
      <c r="Q1089" s="112" t="s">
        <v>4113</v>
      </c>
      <c r="R1089" s="112">
        <v>1197.8400000000001</v>
      </c>
      <c r="S1089" s="112">
        <v>2</v>
      </c>
      <c r="T1089" s="112">
        <v>0</v>
      </c>
      <c r="U1089" s="112">
        <v>467.03999999999996</v>
      </c>
    </row>
    <row r="1090" spans="1:21">
      <c r="A1090" s="20" t="str">
        <f t="shared" si="32"/>
        <v>202105</v>
      </c>
      <c r="B1090" s="20" t="str">
        <f t="shared" si="33"/>
        <v>202122</v>
      </c>
      <c r="C1090" s="112" t="s">
        <v>3187</v>
      </c>
      <c r="D1090" s="113">
        <v>44341</v>
      </c>
      <c r="E1090" s="113">
        <v>44342</v>
      </c>
      <c r="F1090" s="112" t="s">
        <v>402</v>
      </c>
      <c r="G1090" s="112" t="s">
        <v>3729</v>
      </c>
      <c r="H1090" s="112" t="s">
        <v>3730</v>
      </c>
      <c r="I1090" s="112" t="s">
        <v>349</v>
      </c>
      <c r="J1090" s="112" t="s">
        <v>3868</v>
      </c>
      <c r="K1090" s="112" t="s">
        <v>521</v>
      </c>
      <c r="L1090" s="112" t="s">
        <v>339</v>
      </c>
      <c r="M1090" s="112" t="s">
        <v>368</v>
      </c>
      <c r="N1090" s="112" t="s">
        <v>2841</v>
      </c>
      <c r="O1090" s="112" t="s">
        <v>342</v>
      </c>
      <c r="P1090" s="112" t="s">
        <v>369</v>
      </c>
      <c r="Q1090" s="112" t="s">
        <v>2842</v>
      </c>
      <c r="R1090" s="112">
        <v>1194.48</v>
      </c>
      <c r="S1090" s="112">
        <v>3</v>
      </c>
      <c r="T1090" s="112">
        <v>0</v>
      </c>
      <c r="U1090" s="112">
        <v>167.16</v>
      </c>
    </row>
    <row r="1091" spans="1:21">
      <c r="A1091" s="20" t="str">
        <f t="shared" ref="A1091:A1154" si="34">YEAR(D1091)&amp;TEXT(MONTH(D1091),"00")</f>
        <v>202105</v>
      </c>
      <c r="B1091" s="20" t="str">
        <f t="shared" ref="B1091:B1154" si="35">YEAR(D1091)&amp;TEXT(WEEKNUM(D1091),"00")</f>
        <v>202123</v>
      </c>
      <c r="C1091" s="112" t="s">
        <v>4211</v>
      </c>
      <c r="D1091" s="113">
        <v>44346</v>
      </c>
      <c r="E1091" s="113">
        <v>44350</v>
      </c>
      <c r="F1091" s="112" t="s">
        <v>346</v>
      </c>
      <c r="G1091" s="112" t="s">
        <v>3548</v>
      </c>
      <c r="H1091" s="112" t="s">
        <v>3549</v>
      </c>
      <c r="I1091" s="112" t="s">
        <v>349</v>
      </c>
      <c r="J1091" s="112" t="s">
        <v>792</v>
      </c>
      <c r="K1091" s="112" t="s">
        <v>535</v>
      </c>
      <c r="L1091" s="112" t="s">
        <v>339</v>
      </c>
      <c r="M1091" s="112" t="s">
        <v>368</v>
      </c>
      <c r="N1091" s="112" t="s">
        <v>3279</v>
      </c>
      <c r="O1091" s="112" t="s">
        <v>377</v>
      </c>
      <c r="P1091" s="112" t="s">
        <v>431</v>
      </c>
      <c r="Q1091" s="112" t="s">
        <v>3280</v>
      </c>
      <c r="R1091" s="112">
        <v>265.85999999999996</v>
      </c>
      <c r="S1091" s="112">
        <v>3</v>
      </c>
      <c r="T1091" s="112">
        <v>0</v>
      </c>
      <c r="U1091" s="112">
        <v>60.900000000000006</v>
      </c>
    </row>
    <row r="1092" spans="1:21">
      <c r="A1092" s="20" t="str">
        <f t="shared" si="34"/>
        <v>202105</v>
      </c>
      <c r="B1092" s="20" t="str">
        <f t="shared" si="35"/>
        <v>202123</v>
      </c>
      <c r="C1092" s="112" t="s">
        <v>4211</v>
      </c>
      <c r="D1092" s="113">
        <v>44346</v>
      </c>
      <c r="E1092" s="113">
        <v>44350</v>
      </c>
      <c r="F1092" s="112" t="s">
        <v>346</v>
      </c>
      <c r="G1092" s="112" t="s">
        <v>3548</v>
      </c>
      <c r="H1092" s="112" t="s">
        <v>3549</v>
      </c>
      <c r="I1092" s="112" t="s">
        <v>349</v>
      </c>
      <c r="J1092" s="112" t="s">
        <v>792</v>
      </c>
      <c r="K1092" s="112" t="s">
        <v>535</v>
      </c>
      <c r="L1092" s="112" t="s">
        <v>339</v>
      </c>
      <c r="M1092" s="112" t="s">
        <v>368</v>
      </c>
      <c r="N1092" s="112" t="s">
        <v>4009</v>
      </c>
      <c r="O1092" s="112" t="s">
        <v>342</v>
      </c>
      <c r="P1092" s="112" t="s">
        <v>381</v>
      </c>
      <c r="Q1092" s="112" t="s">
        <v>4010</v>
      </c>
      <c r="R1092" s="112">
        <v>203.7</v>
      </c>
      <c r="S1092" s="112">
        <v>3</v>
      </c>
      <c r="T1092" s="112">
        <v>0</v>
      </c>
      <c r="U1092" s="112">
        <v>26.46</v>
      </c>
    </row>
    <row r="1093" spans="1:21">
      <c r="A1093" s="20" t="str">
        <f t="shared" si="34"/>
        <v>202102</v>
      </c>
      <c r="B1093" s="20" t="str">
        <f t="shared" si="35"/>
        <v>202108</v>
      </c>
      <c r="C1093" s="112" t="s">
        <v>3651</v>
      </c>
      <c r="D1093" s="113">
        <v>44247</v>
      </c>
      <c r="E1093" s="113">
        <v>44251</v>
      </c>
      <c r="F1093" s="112" t="s">
        <v>346</v>
      </c>
      <c r="G1093" s="112" t="s">
        <v>1669</v>
      </c>
      <c r="H1093" s="112" t="s">
        <v>1670</v>
      </c>
      <c r="I1093" s="112" t="s">
        <v>349</v>
      </c>
      <c r="J1093" s="112" t="s">
        <v>2875</v>
      </c>
      <c r="K1093" s="112" t="s">
        <v>438</v>
      </c>
      <c r="L1093" s="112" t="s">
        <v>339</v>
      </c>
      <c r="M1093" s="112" t="s">
        <v>439</v>
      </c>
      <c r="N1093" s="112" t="s">
        <v>649</v>
      </c>
      <c r="O1093" s="112" t="s">
        <v>342</v>
      </c>
      <c r="P1093" s="112" t="s">
        <v>440</v>
      </c>
      <c r="Q1093" s="112" t="s">
        <v>650</v>
      </c>
      <c r="R1093" s="112">
        <v>2778.2999999999997</v>
      </c>
      <c r="S1093" s="112">
        <v>3</v>
      </c>
      <c r="T1093" s="112">
        <v>0</v>
      </c>
      <c r="U1093" s="112">
        <v>222.18</v>
      </c>
    </row>
    <row r="1094" spans="1:21">
      <c r="A1094" s="20" t="str">
        <f t="shared" si="34"/>
        <v>202104</v>
      </c>
      <c r="B1094" s="20" t="str">
        <f t="shared" si="35"/>
        <v>202118</v>
      </c>
      <c r="C1094" s="112" t="s">
        <v>2357</v>
      </c>
      <c r="D1094" s="113">
        <v>44316</v>
      </c>
      <c r="E1094" s="113">
        <v>44321</v>
      </c>
      <c r="F1094" s="112" t="s">
        <v>346</v>
      </c>
      <c r="G1094" s="112" t="s">
        <v>2672</v>
      </c>
      <c r="H1094" s="112" t="s">
        <v>2673</v>
      </c>
      <c r="I1094" s="112" t="s">
        <v>336</v>
      </c>
      <c r="J1094" s="112" t="s">
        <v>3438</v>
      </c>
      <c r="K1094" s="112" t="s">
        <v>1594</v>
      </c>
      <c r="L1094" s="112" t="s">
        <v>339</v>
      </c>
      <c r="M1094" s="112" t="s">
        <v>386</v>
      </c>
      <c r="N1094" s="112" t="s">
        <v>3555</v>
      </c>
      <c r="O1094" s="112" t="s">
        <v>342</v>
      </c>
      <c r="P1094" s="112" t="s">
        <v>455</v>
      </c>
      <c r="Q1094" s="112" t="s">
        <v>3556</v>
      </c>
      <c r="R1094" s="112">
        <v>646.1</v>
      </c>
      <c r="S1094" s="112">
        <v>5</v>
      </c>
      <c r="T1094" s="112">
        <v>0</v>
      </c>
      <c r="U1094" s="112">
        <v>25.2</v>
      </c>
    </row>
    <row r="1095" spans="1:21">
      <c r="A1095" s="20" t="str">
        <f t="shared" si="34"/>
        <v>202104</v>
      </c>
      <c r="B1095" s="20" t="str">
        <f t="shared" si="35"/>
        <v>202118</v>
      </c>
      <c r="C1095" s="112" t="s">
        <v>2357</v>
      </c>
      <c r="D1095" s="113">
        <v>44316</v>
      </c>
      <c r="E1095" s="113">
        <v>44321</v>
      </c>
      <c r="F1095" s="112" t="s">
        <v>346</v>
      </c>
      <c r="G1095" s="112" t="s">
        <v>2672</v>
      </c>
      <c r="H1095" s="112" t="s">
        <v>2673</v>
      </c>
      <c r="I1095" s="112" t="s">
        <v>336</v>
      </c>
      <c r="J1095" s="112" t="s">
        <v>3438</v>
      </c>
      <c r="K1095" s="112" t="s">
        <v>1594</v>
      </c>
      <c r="L1095" s="112" t="s">
        <v>339</v>
      </c>
      <c r="M1095" s="112" t="s">
        <v>386</v>
      </c>
      <c r="N1095" s="112" t="s">
        <v>3658</v>
      </c>
      <c r="O1095" s="112" t="s">
        <v>372</v>
      </c>
      <c r="P1095" s="112" t="s">
        <v>400</v>
      </c>
      <c r="Q1095" s="112" t="s">
        <v>3659</v>
      </c>
      <c r="R1095" s="112">
        <v>581.14</v>
      </c>
      <c r="S1095" s="112">
        <v>1</v>
      </c>
      <c r="T1095" s="112">
        <v>0</v>
      </c>
      <c r="U1095" s="112">
        <v>75.459999999999994</v>
      </c>
    </row>
    <row r="1096" spans="1:21">
      <c r="A1096" s="20" t="str">
        <f t="shared" si="34"/>
        <v>202104</v>
      </c>
      <c r="B1096" s="20" t="str">
        <f t="shared" si="35"/>
        <v>202118</v>
      </c>
      <c r="C1096" s="112" t="s">
        <v>2357</v>
      </c>
      <c r="D1096" s="113">
        <v>44316</v>
      </c>
      <c r="E1096" s="113">
        <v>44321</v>
      </c>
      <c r="F1096" s="112" t="s">
        <v>346</v>
      </c>
      <c r="G1096" s="112" t="s">
        <v>2672</v>
      </c>
      <c r="H1096" s="112" t="s">
        <v>2673</v>
      </c>
      <c r="I1096" s="112" t="s">
        <v>336</v>
      </c>
      <c r="J1096" s="112" t="s">
        <v>3438</v>
      </c>
      <c r="K1096" s="112" t="s">
        <v>1594</v>
      </c>
      <c r="L1096" s="112" t="s">
        <v>339</v>
      </c>
      <c r="M1096" s="112" t="s">
        <v>386</v>
      </c>
      <c r="N1096" s="112" t="s">
        <v>2870</v>
      </c>
      <c r="O1096" s="112" t="s">
        <v>377</v>
      </c>
      <c r="P1096" s="112" t="s">
        <v>378</v>
      </c>
      <c r="Q1096" s="112" t="s">
        <v>2871</v>
      </c>
      <c r="R1096" s="112">
        <v>2147.5999999999995</v>
      </c>
      <c r="S1096" s="112">
        <v>1</v>
      </c>
      <c r="T1096" s="112">
        <v>0</v>
      </c>
      <c r="U1096" s="112">
        <v>364.98</v>
      </c>
    </row>
    <row r="1097" spans="1:21">
      <c r="A1097" s="20" t="str">
        <f t="shared" si="34"/>
        <v>202104</v>
      </c>
      <c r="B1097" s="20" t="str">
        <f t="shared" si="35"/>
        <v>202118</v>
      </c>
      <c r="C1097" s="112" t="s">
        <v>2357</v>
      </c>
      <c r="D1097" s="113">
        <v>44316</v>
      </c>
      <c r="E1097" s="113">
        <v>44321</v>
      </c>
      <c r="F1097" s="112" t="s">
        <v>346</v>
      </c>
      <c r="G1097" s="112" t="s">
        <v>2672</v>
      </c>
      <c r="H1097" s="112" t="s">
        <v>2673</v>
      </c>
      <c r="I1097" s="112" t="s">
        <v>336</v>
      </c>
      <c r="J1097" s="112" t="s">
        <v>3438</v>
      </c>
      <c r="K1097" s="112" t="s">
        <v>1594</v>
      </c>
      <c r="L1097" s="112" t="s">
        <v>339</v>
      </c>
      <c r="M1097" s="112" t="s">
        <v>386</v>
      </c>
      <c r="N1097" s="112" t="s">
        <v>3260</v>
      </c>
      <c r="O1097" s="112" t="s">
        <v>372</v>
      </c>
      <c r="P1097" s="112" t="s">
        <v>394</v>
      </c>
      <c r="Q1097" s="112" t="s">
        <v>3261</v>
      </c>
      <c r="R1097" s="112">
        <v>5323.5</v>
      </c>
      <c r="S1097" s="112">
        <v>3</v>
      </c>
      <c r="T1097" s="112">
        <v>0</v>
      </c>
      <c r="U1097" s="112">
        <v>2555.2799999999997</v>
      </c>
    </row>
    <row r="1098" spans="1:21">
      <c r="A1098" s="20" t="str">
        <f t="shared" si="34"/>
        <v>202101</v>
      </c>
      <c r="B1098" s="20" t="str">
        <f t="shared" si="35"/>
        <v>202103</v>
      </c>
      <c r="C1098" s="112" t="s">
        <v>2455</v>
      </c>
      <c r="D1098" s="113">
        <v>44212</v>
      </c>
      <c r="E1098" s="113">
        <v>44215</v>
      </c>
      <c r="F1098" s="112" t="s">
        <v>402</v>
      </c>
      <c r="G1098" s="112" t="s">
        <v>2033</v>
      </c>
      <c r="H1098" s="112" t="s">
        <v>2034</v>
      </c>
      <c r="I1098" s="112" t="s">
        <v>349</v>
      </c>
      <c r="J1098" s="112" t="s">
        <v>1397</v>
      </c>
      <c r="K1098" s="112" t="s">
        <v>397</v>
      </c>
      <c r="L1098" s="112" t="s">
        <v>339</v>
      </c>
      <c r="M1098" s="112" t="s">
        <v>340</v>
      </c>
      <c r="N1098" s="112" t="s">
        <v>3222</v>
      </c>
      <c r="O1098" s="112" t="s">
        <v>342</v>
      </c>
      <c r="P1098" s="112" t="s">
        <v>369</v>
      </c>
      <c r="Q1098" s="112" t="s">
        <v>3223</v>
      </c>
      <c r="R1098" s="112">
        <v>7341.5999999999995</v>
      </c>
      <c r="S1098" s="112">
        <v>3</v>
      </c>
      <c r="T1098" s="112">
        <v>0</v>
      </c>
      <c r="U1098" s="112">
        <v>3670.8</v>
      </c>
    </row>
    <row r="1099" spans="1:21">
      <c r="A1099" s="20" t="str">
        <f t="shared" si="34"/>
        <v>202101</v>
      </c>
      <c r="B1099" s="20" t="str">
        <f t="shared" si="35"/>
        <v>202103</v>
      </c>
      <c r="C1099" s="112" t="s">
        <v>2562</v>
      </c>
      <c r="D1099" s="113">
        <v>44209</v>
      </c>
      <c r="E1099" s="113">
        <v>44214</v>
      </c>
      <c r="F1099" s="112" t="s">
        <v>346</v>
      </c>
      <c r="G1099" s="112" t="s">
        <v>1475</v>
      </c>
      <c r="H1099" s="112" t="s">
        <v>1476</v>
      </c>
      <c r="I1099" s="112" t="s">
        <v>336</v>
      </c>
      <c r="J1099" s="112" t="s">
        <v>1629</v>
      </c>
      <c r="K1099" s="112" t="s">
        <v>397</v>
      </c>
      <c r="L1099" s="112" t="s">
        <v>339</v>
      </c>
      <c r="M1099" s="112" t="s">
        <v>340</v>
      </c>
      <c r="N1099" s="112" t="s">
        <v>4212</v>
      </c>
      <c r="O1099" s="112" t="s">
        <v>372</v>
      </c>
      <c r="P1099" s="112" t="s">
        <v>400</v>
      </c>
      <c r="Q1099" s="112" t="s">
        <v>4213</v>
      </c>
      <c r="R1099" s="112">
        <v>2298.7999999999997</v>
      </c>
      <c r="S1099" s="112">
        <v>4</v>
      </c>
      <c r="T1099" s="112">
        <v>0</v>
      </c>
      <c r="U1099" s="112">
        <v>275.52</v>
      </c>
    </row>
    <row r="1100" spans="1:21">
      <c r="A1100" s="20" t="str">
        <f t="shared" si="34"/>
        <v>202104</v>
      </c>
      <c r="B1100" s="20" t="str">
        <f t="shared" si="35"/>
        <v>202118</v>
      </c>
      <c r="C1100" s="112" t="s">
        <v>3773</v>
      </c>
      <c r="D1100" s="113">
        <v>44311</v>
      </c>
      <c r="E1100" s="113">
        <v>44315</v>
      </c>
      <c r="F1100" s="112" t="s">
        <v>346</v>
      </c>
      <c r="G1100" s="112" t="s">
        <v>1749</v>
      </c>
      <c r="H1100" s="112" t="s">
        <v>1750</v>
      </c>
      <c r="I1100" s="112" t="s">
        <v>384</v>
      </c>
      <c r="J1100" s="112" t="s">
        <v>1599</v>
      </c>
      <c r="K1100" s="112" t="s">
        <v>363</v>
      </c>
      <c r="L1100" s="112" t="s">
        <v>339</v>
      </c>
      <c r="M1100" s="112" t="s">
        <v>340</v>
      </c>
      <c r="N1100" s="112" t="s">
        <v>2549</v>
      </c>
      <c r="O1100" s="112" t="s">
        <v>342</v>
      </c>
      <c r="P1100" s="112" t="s">
        <v>440</v>
      </c>
      <c r="Q1100" s="112" t="s">
        <v>2550</v>
      </c>
      <c r="R1100" s="112">
        <v>1129.8</v>
      </c>
      <c r="S1100" s="112">
        <v>5</v>
      </c>
      <c r="T1100" s="112">
        <v>0</v>
      </c>
      <c r="U1100" s="112">
        <v>135.1</v>
      </c>
    </row>
    <row r="1101" spans="1:21">
      <c r="A1101" s="20" t="str">
        <f t="shared" si="34"/>
        <v>202103</v>
      </c>
      <c r="B1101" s="20" t="str">
        <f t="shared" si="35"/>
        <v>202113</v>
      </c>
      <c r="C1101" s="112" t="s">
        <v>434</v>
      </c>
      <c r="D1101" s="113">
        <v>44279</v>
      </c>
      <c r="E1101" s="113">
        <v>44284</v>
      </c>
      <c r="F1101" s="112" t="s">
        <v>333</v>
      </c>
      <c r="G1101" s="112" t="s">
        <v>1733</v>
      </c>
      <c r="H1101" s="112" t="s">
        <v>1734</v>
      </c>
      <c r="I1101" s="112" t="s">
        <v>349</v>
      </c>
      <c r="J1101" s="112" t="s">
        <v>390</v>
      </c>
      <c r="K1101" s="112" t="s">
        <v>391</v>
      </c>
      <c r="L1101" s="112" t="s">
        <v>339</v>
      </c>
      <c r="M1101" s="112" t="s">
        <v>392</v>
      </c>
      <c r="N1101" s="112" t="s">
        <v>1119</v>
      </c>
      <c r="O1101" s="112" t="s">
        <v>377</v>
      </c>
      <c r="P1101" s="112" t="s">
        <v>431</v>
      </c>
      <c r="Q1101" s="112" t="s">
        <v>1120</v>
      </c>
      <c r="R1101" s="112">
        <v>791.28</v>
      </c>
      <c r="S1101" s="112">
        <v>3</v>
      </c>
      <c r="T1101" s="112">
        <v>0</v>
      </c>
      <c r="U1101" s="112">
        <v>363.72</v>
      </c>
    </row>
    <row r="1102" spans="1:21">
      <c r="A1102" s="20" t="str">
        <f t="shared" si="34"/>
        <v>202103</v>
      </c>
      <c r="B1102" s="20" t="str">
        <f t="shared" si="35"/>
        <v>202113</v>
      </c>
      <c r="C1102" s="112" t="s">
        <v>434</v>
      </c>
      <c r="D1102" s="113">
        <v>44279</v>
      </c>
      <c r="E1102" s="113">
        <v>44284</v>
      </c>
      <c r="F1102" s="112" t="s">
        <v>333</v>
      </c>
      <c r="G1102" s="112" t="s">
        <v>1733</v>
      </c>
      <c r="H1102" s="112" t="s">
        <v>1734</v>
      </c>
      <c r="I1102" s="112" t="s">
        <v>349</v>
      </c>
      <c r="J1102" s="112" t="s">
        <v>390</v>
      </c>
      <c r="K1102" s="112" t="s">
        <v>391</v>
      </c>
      <c r="L1102" s="112" t="s">
        <v>339</v>
      </c>
      <c r="M1102" s="112" t="s">
        <v>392</v>
      </c>
      <c r="N1102" s="112" t="s">
        <v>2266</v>
      </c>
      <c r="O1102" s="112" t="s">
        <v>342</v>
      </c>
      <c r="P1102" s="112" t="s">
        <v>343</v>
      </c>
      <c r="Q1102" s="112" t="s">
        <v>2267</v>
      </c>
      <c r="R1102" s="112">
        <v>1052.8</v>
      </c>
      <c r="S1102" s="112">
        <v>10</v>
      </c>
      <c r="T1102" s="112">
        <v>0</v>
      </c>
      <c r="U1102" s="112">
        <v>126</v>
      </c>
    </row>
    <row r="1103" spans="1:21">
      <c r="A1103" s="20" t="str">
        <f t="shared" si="34"/>
        <v>202106</v>
      </c>
      <c r="B1103" s="20" t="str">
        <f t="shared" si="35"/>
        <v>202127</v>
      </c>
      <c r="C1103" s="112" t="s">
        <v>1658</v>
      </c>
      <c r="D1103" s="113">
        <v>44376</v>
      </c>
      <c r="E1103" s="113">
        <v>44381</v>
      </c>
      <c r="F1103" s="112" t="s">
        <v>346</v>
      </c>
      <c r="G1103" s="112" t="s">
        <v>1875</v>
      </c>
      <c r="H1103" s="112" t="s">
        <v>1876</v>
      </c>
      <c r="I1103" s="112" t="s">
        <v>349</v>
      </c>
      <c r="J1103" s="112" t="s">
        <v>3051</v>
      </c>
      <c r="K1103" s="112" t="s">
        <v>351</v>
      </c>
      <c r="L1103" s="112" t="s">
        <v>339</v>
      </c>
      <c r="M1103" s="112" t="s">
        <v>352</v>
      </c>
      <c r="N1103" s="112" t="s">
        <v>1215</v>
      </c>
      <c r="O1103" s="112" t="s">
        <v>342</v>
      </c>
      <c r="P1103" s="112" t="s">
        <v>357</v>
      </c>
      <c r="Q1103" s="112" t="s">
        <v>1216</v>
      </c>
      <c r="R1103" s="112">
        <v>64.679999999999993</v>
      </c>
      <c r="S1103" s="112">
        <v>2</v>
      </c>
      <c r="T1103" s="112">
        <v>0.4</v>
      </c>
      <c r="U1103" s="112">
        <v>-23.799999999999997</v>
      </c>
    </row>
    <row r="1104" spans="1:21">
      <c r="A1104" s="20" t="str">
        <f t="shared" si="34"/>
        <v>202106</v>
      </c>
      <c r="B1104" s="20" t="str">
        <f t="shared" si="35"/>
        <v>202127</v>
      </c>
      <c r="C1104" s="112" t="s">
        <v>1658</v>
      </c>
      <c r="D1104" s="113">
        <v>44376</v>
      </c>
      <c r="E1104" s="113">
        <v>44381</v>
      </c>
      <c r="F1104" s="112" t="s">
        <v>346</v>
      </c>
      <c r="G1104" s="112" t="s">
        <v>1875</v>
      </c>
      <c r="H1104" s="112" t="s">
        <v>1876</v>
      </c>
      <c r="I1104" s="112" t="s">
        <v>349</v>
      </c>
      <c r="J1104" s="112" t="s">
        <v>3051</v>
      </c>
      <c r="K1104" s="112" t="s">
        <v>351</v>
      </c>
      <c r="L1104" s="112" t="s">
        <v>339</v>
      </c>
      <c r="M1104" s="112" t="s">
        <v>352</v>
      </c>
      <c r="N1104" s="112" t="s">
        <v>3284</v>
      </c>
      <c r="O1104" s="112" t="s">
        <v>342</v>
      </c>
      <c r="P1104" s="112" t="s">
        <v>343</v>
      </c>
      <c r="Q1104" s="112" t="s">
        <v>3285</v>
      </c>
      <c r="R1104" s="112">
        <v>245.952</v>
      </c>
      <c r="S1104" s="112">
        <v>2</v>
      </c>
      <c r="T1104" s="112">
        <v>0.4</v>
      </c>
      <c r="U1104" s="112">
        <v>-143.52800000000002</v>
      </c>
    </row>
    <row r="1105" spans="1:21">
      <c r="A1105" s="20" t="str">
        <f t="shared" si="34"/>
        <v>202106</v>
      </c>
      <c r="B1105" s="20" t="str">
        <f t="shared" si="35"/>
        <v>202127</v>
      </c>
      <c r="C1105" s="112" t="s">
        <v>1658</v>
      </c>
      <c r="D1105" s="113">
        <v>44376</v>
      </c>
      <c r="E1105" s="113">
        <v>44381</v>
      </c>
      <c r="F1105" s="112" t="s">
        <v>346</v>
      </c>
      <c r="G1105" s="112" t="s">
        <v>1875</v>
      </c>
      <c r="H1105" s="112" t="s">
        <v>1876</v>
      </c>
      <c r="I1105" s="112" t="s">
        <v>349</v>
      </c>
      <c r="J1105" s="112" t="s">
        <v>3051</v>
      </c>
      <c r="K1105" s="112" t="s">
        <v>351</v>
      </c>
      <c r="L1105" s="112" t="s">
        <v>339</v>
      </c>
      <c r="M1105" s="112" t="s">
        <v>352</v>
      </c>
      <c r="N1105" s="112" t="s">
        <v>3304</v>
      </c>
      <c r="O1105" s="112" t="s">
        <v>377</v>
      </c>
      <c r="P1105" s="112" t="s">
        <v>431</v>
      </c>
      <c r="Q1105" s="112" t="s">
        <v>3305</v>
      </c>
      <c r="R1105" s="112">
        <v>211.17599999999999</v>
      </c>
      <c r="S1105" s="112">
        <v>3</v>
      </c>
      <c r="T1105" s="112">
        <v>0.4</v>
      </c>
      <c r="U1105" s="112">
        <v>-67.28400000000002</v>
      </c>
    </row>
    <row r="1106" spans="1:21">
      <c r="A1106" s="20" t="str">
        <f t="shared" si="34"/>
        <v>202106</v>
      </c>
      <c r="B1106" s="20" t="str">
        <f t="shared" si="35"/>
        <v>202127</v>
      </c>
      <c r="C1106" s="112" t="s">
        <v>1658</v>
      </c>
      <c r="D1106" s="113">
        <v>44376</v>
      </c>
      <c r="E1106" s="113">
        <v>44381</v>
      </c>
      <c r="F1106" s="112" t="s">
        <v>346</v>
      </c>
      <c r="G1106" s="112" t="s">
        <v>1875</v>
      </c>
      <c r="H1106" s="112" t="s">
        <v>1876</v>
      </c>
      <c r="I1106" s="112" t="s">
        <v>349</v>
      </c>
      <c r="J1106" s="112" t="s">
        <v>3051</v>
      </c>
      <c r="K1106" s="112" t="s">
        <v>351</v>
      </c>
      <c r="L1106" s="112" t="s">
        <v>339</v>
      </c>
      <c r="M1106" s="112" t="s">
        <v>352</v>
      </c>
      <c r="N1106" s="112" t="s">
        <v>1184</v>
      </c>
      <c r="O1106" s="112" t="s">
        <v>377</v>
      </c>
      <c r="P1106" s="112" t="s">
        <v>378</v>
      </c>
      <c r="Q1106" s="112" t="s">
        <v>1185</v>
      </c>
      <c r="R1106" s="112">
        <v>384.72</v>
      </c>
      <c r="S1106" s="112">
        <v>1</v>
      </c>
      <c r="T1106" s="112">
        <v>0.4</v>
      </c>
      <c r="U1106" s="112">
        <v>-12.880000000000052</v>
      </c>
    </row>
    <row r="1107" spans="1:21">
      <c r="A1107" s="20" t="str">
        <f t="shared" si="34"/>
        <v>202104</v>
      </c>
      <c r="B1107" s="20" t="str">
        <f t="shared" si="35"/>
        <v>202115</v>
      </c>
      <c r="C1107" s="112" t="s">
        <v>2795</v>
      </c>
      <c r="D1107" s="113">
        <v>44292</v>
      </c>
      <c r="E1107" s="113">
        <v>44296</v>
      </c>
      <c r="F1107" s="112" t="s">
        <v>346</v>
      </c>
      <c r="G1107" s="112" t="s">
        <v>1938</v>
      </c>
      <c r="H1107" s="112" t="s">
        <v>1939</v>
      </c>
      <c r="I1107" s="112" t="s">
        <v>349</v>
      </c>
      <c r="J1107" s="112" t="s">
        <v>735</v>
      </c>
      <c r="K1107" s="112" t="s">
        <v>736</v>
      </c>
      <c r="L1107" s="112" t="s">
        <v>339</v>
      </c>
      <c r="M1107" s="112" t="s">
        <v>352</v>
      </c>
      <c r="N1107" s="112" t="s">
        <v>1193</v>
      </c>
      <c r="O1107" s="112" t="s">
        <v>377</v>
      </c>
      <c r="P1107" s="112" t="s">
        <v>378</v>
      </c>
      <c r="Q1107" s="112" t="s">
        <v>1194</v>
      </c>
      <c r="R1107" s="112">
        <v>558.32000000000005</v>
      </c>
      <c r="S1107" s="112">
        <v>2</v>
      </c>
      <c r="T1107" s="112">
        <v>0</v>
      </c>
      <c r="U1107" s="112">
        <v>117.03999999999999</v>
      </c>
    </row>
    <row r="1108" spans="1:21">
      <c r="A1108" s="20" t="str">
        <f t="shared" si="34"/>
        <v>202103</v>
      </c>
      <c r="B1108" s="20" t="str">
        <f t="shared" si="35"/>
        <v>202112</v>
      </c>
      <c r="C1108" s="112" t="s">
        <v>2993</v>
      </c>
      <c r="D1108" s="113">
        <v>44269</v>
      </c>
      <c r="E1108" s="113">
        <v>44273</v>
      </c>
      <c r="F1108" s="112" t="s">
        <v>346</v>
      </c>
      <c r="G1108" s="112" t="s">
        <v>1659</v>
      </c>
      <c r="H1108" s="112" t="s">
        <v>1660</v>
      </c>
      <c r="I1108" s="112" t="s">
        <v>384</v>
      </c>
      <c r="J1108" s="112" t="s">
        <v>4214</v>
      </c>
      <c r="K1108" s="112" t="s">
        <v>351</v>
      </c>
      <c r="L1108" s="112" t="s">
        <v>339</v>
      </c>
      <c r="M1108" s="112" t="s">
        <v>352</v>
      </c>
      <c r="N1108" s="112" t="s">
        <v>1616</v>
      </c>
      <c r="O1108" s="112" t="s">
        <v>342</v>
      </c>
      <c r="P1108" s="112" t="s">
        <v>407</v>
      </c>
      <c r="Q1108" s="112" t="s">
        <v>1617</v>
      </c>
      <c r="R1108" s="112">
        <v>66.64</v>
      </c>
      <c r="S1108" s="112">
        <v>2</v>
      </c>
      <c r="T1108" s="112">
        <v>0</v>
      </c>
      <c r="U1108" s="112">
        <v>18.48</v>
      </c>
    </row>
    <row r="1109" spans="1:21">
      <c r="A1109" s="20" t="str">
        <f t="shared" si="34"/>
        <v>202105</v>
      </c>
      <c r="B1109" s="20" t="str">
        <f t="shared" si="35"/>
        <v>202119</v>
      </c>
      <c r="C1109" s="112" t="s">
        <v>3283</v>
      </c>
      <c r="D1109" s="113">
        <v>44320</v>
      </c>
      <c r="E1109" s="113">
        <v>44321</v>
      </c>
      <c r="F1109" s="112" t="s">
        <v>402</v>
      </c>
      <c r="G1109" s="112" t="s">
        <v>1391</v>
      </c>
      <c r="H1109" s="112" t="s">
        <v>1392</v>
      </c>
      <c r="I1109" s="112" t="s">
        <v>349</v>
      </c>
      <c r="J1109" s="112" t="s">
        <v>1593</v>
      </c>
      <c r="K1109" s="112" t="s">
        <v>1594</v>
      </c>
      <c r="L1109" s="112" t="s">
        <v>339</v>
      </c>
      <c r="M1109" s="112" t="s">
        <v>386</v>
      </c>
      <c r="N1109" s="112" t="s">
        <v>2055</v>
      </c>
      <c r="O1109" s="112" t="s">
        <v>342</v>
      </c>
      <c r="P1109" s="112" t="s">
        <v>407</v>
      </c>
      <c r="Q1109" s="112" t="s">
        <v>2056</v>
      </c>
      <c r="R1109" s="112">
        <v>143.63999999999999</v>
      </c>
      <c r="S1109" s="112">
        <v>3</v>
      </c>
      <c r="T1109" s="112">
        <v>0</v>
      </c>
      <c r="U1109" s="112">
        <v>5.46</v>
      </c>
    </row>
    <row r="1110" spans="1:21">
      <c r="A1110" s="20" t="str">
        <f t="shared" si="34"/>
        <v>202105</v>
      </c>
      <c r="B1110" s="20" t="str">
        <f t="shared" si="35"/>
        <v>202119</v>
      </c>
      <c r="C1110" s="112" t="s">
        <v>3283</v>
      </c>
      <c r="D1110" s="113">
        <v>44320</v>
      </c>
      <c r="E1110" s="113">
        <v>44321</v>
      </c>
      <c r="F1110" s="112" t="s">
        <v>402</v>
      </c>
      <c r="G1110" s="112" t="s">
        <v>1391</v>
      </c>
      <c r="H1110" s="112" t="s">
        <v>1392</v>
      </c>
      <c r="I1110" s="112" t="s">
        <v>349</v>
      </c>
      <c r="J1110" s="112" t="s">
        <v>1593</v>
      </c>
      <c r="K1110" s="112" t="s">
        <v>1594</v>
      </c>
      <c r="L1110" s="112" t="s">
        <v>339</v>
      </c>
      <c r="M1110" s="112" t="s">
        <v>386</v>
      </c>
      <c r="N1110" s="112" t="s">
        <v>481</v>
      </c>
      <c r="O1110" s="112" t="s">
        <v>342</v>
      </c>
      <c r="P1110" s="112" t="s">
        <v>354</v>
      </c>
      <c r="Q1110" s="112" t="s">
        <v>482</v>
      </c>
      <c r="R1110" s="112">
        <v>535.5</v>
      </c>
      <c r="S1110" s="112">
        <v>3</v>
      </c>
      <c r="T1110" s="112">
        <v>0</v>
      </c>
      <c r="U1110" s="112">
        <v>224.7</v>
      </c>
    </row>
    <row r="1111" spans="1:21">
      <c r="A1111" s="20" t="str">
        <f t="shared" si="34"/>
        <v>202105</v>
      </c>
      <c r="B1111" s="20" t="str">
        <f t="shared" si="35"/>
        <v>202119</v>
      </c>
      <c r="C1111" s="112" t="s">
        <v>3283</v>
      </c>
      <c r="D1111" s="113">
        <v>44320</v>
      </c>
      <c r="E1111" s="113">
        <v>44321</v>
      </c>
      <c r="F1111" s="112" t="s">
        <v>402</v>
      </c>
      <c r="G1111" s="112" t="s">
        <v>1391</v>
      </c>
      <c r="H1111" s="112" t="s">
        <v>1392</v>
      </c>
      <c r="I1111" s="112" t="s">
        <v>349</v>
      </c>
      <c r="J1111" s="112" t="s">
        <v>1593</v>
      </c>
      <c r="K1111" s="112" t="s">
        <v>1594</v>
      </c>
      <c r="L1111" s="112" t="s">
        <v>339</v>
      </c>
      <c r="M1111" s="112" t="s">
        <v>386</v>
      </c>
      <c r="N1111" s="112" t="s">
        <v>3461</v>
      </c>
      <c r="O1111" s="112" t="s">
        <v>342</v>
      </c>
      <c r="P1111" s="112" t="s">
        <v>440</v>
      </c>
      <c r="Q1111" s="112" t="s">
        <v>3462</v>
      </c>
      <c r="R1111" s="112">
        <v>3304.7000000000003</v>
      </c>
      <c r="S1111" s="112">
        <v>5</v>
      </c>
      <c r="T1111" s="112">
        <v>0</v>
      </c>
      <c r="U1111" s="112">
        <v>1321.6</v>
      </c>
    </row>
    <row r="1112" spans="1:21">
      <c r="A1112" s="20" t="str">
        <f t="shared" si="34"/>
        <v>202104</v>
      </c>
      <c r="B1112" s="20" t="str">
        <f t="shared" si="35"/>
        <v>202114</v>
      </c>
      <c r="C1112" s="112" t="s">
        <v>611</v>
      </c>
      <c r="D1112" s="113">
        <v>44289</v>
      </c>
      <c r="E1112" s="113">
        <v>44291</v>
      </c>
      <c r="F1112" s="112" t="s">
        <v>402</v>
      </c>
      <c r="G1112" s="112" t="s">
        <v>2443</v>
      </c>
      <c r="H1112" s="112" t="s">
        <v>2444</v>
      </c>
      <c r="I1112" s="112" t="s">
        <v>336</v>
      </c>
      <c r="J1112" s="112" t="s">
        <v>390</v>
      </c>
      <c r="K1112" s="112" t="s">
        <v>391</v>
      </c>
      <c r="L1112" s="112" t="s">
        <v>339</v>
      </c>
      <c r="M1112" s="112" t="s">
        <v>392</v>
      </c>
      <c r="N1112" s="112" t="s">
        <v>2508</v>
      </c>
      <c r="O1112" s="112" t="s">
        <v>342</v>
      </c>
      <c r="P1112" s="112" t="s">
        <v>381</v>
      </c>
      <c r="Q1112" s="112" t="s">
        <v>2509</v>
      </c>
      <c r="R1112" s="112">
        <v>101.36</v>
      </c>
      <c r="S1112" s="112">
        <v>2</v>
      </c>
      <c r="T1112" s="112">
        <v>0</v>
      </c>
      <c r="U1112" s="112">
        <v>23.24</v>
      </c>
    </row>
    <row r="1113" spans="1:21">
      <c r="A1113" s="20" t="str">
        <f t="shared" si="34"/>
        <v>202104</v>
      </c>
      <c r="B1113" s="20" t="str">
        <f t="shared" si="35"/>
        <v>202114</v>
      </c>
      <c r="C1113" s="112" t="s">
        <v>611</v>
      </c>
      <c r="D1113" s="113">
        <v>44289</v>
      </c>
      <c r="E1113" s="113">
        <v>44291</v>
      </c>
      <c r="F1113" s="112" t="s">
        <v>402</v>
      </c>
      <c r="G1113" s="112" t="s">
        <v>2443</v>
      </c>
      <c r="H1113" s="112" t="s">
        <v>2444</v>
      </c>
      <c r="I1113" s="112" t="s">
        <v>336</v>
      </c>
      <c r="J1113" s="112" t="s">
        <v>390</v>
      </c>
      <c r="K1113" s="112" t="s">
        <v>391</v>
      </c>
      <c r="L1113" s="112" t="s">
        <v>339</v>
      </c>
      <c r="M1113" s="112" t="s">
        <v>392</v>
      </c>
      <c r="N1113" s="112" t="s">
        <v>2926</v>
      </c>
      <c r="O1113" s="112" t="s">
        <v>372</v>
      </c>
      <c r="P1113" s="112" t="s">
        <v>400</v>
      </c>
      <c r="Q1113" s="112" t="s">
        <v>2927</v>
      </c>
      <c r="R1113" s="112">
        <v>2005.08</v>
      </c>
      <c r="S1113" s="112">
        <v>3</v>
      </c>
      <c r="T1113" s="112">
        <v>0</v>
      </c>
      <c r="U1113" s="112">
        <v>300.72000000000003</v>
      </c>
    </row>
    <row r="1114" spans="1:21">
      <c r="A1114" s="20" t="str">
        <f t="shared" si="34"/>
        <v>202104</v>
      </c>
      <c r="B1114" s="20" t="str">
        <f t="shared" si="35"/>
        <v>202114</v>
      </c>
      <c r="C1114" s="112" t="s">
        <v>611</v>
      </c>
      <c r="D1114" s="113">
        <v>44289</v>
      </c>
      <c r="E1114" s="113">
        <v>44291</v>
      </c>
      <c r="F1114" s="112" t="s">
        <v>402</v>
      </c>
      <c r="G1114" s="112" t="s">
        <v>2443</v>
      </c>
      <c r="H1114" s="112" t="s">
        <v>2444</v>
      </c>
      <c r="I1114" s="112" t="s">
        <v>336</v>
      </c>
      <c r="J1114" s="112" t="s">
        <v>390</v>
      </c>
      <c r="K1114" s="112" t="s">
        <v>391</v>
      </c>
      <c r="L1114" s="112" t="s">
        <v>339</v>
      </c>
      <c r="M1114" s="112" t="s">
        <v>392</v>
      </c>
      <c r="N1114" s="112" t="s">
        <v>1467</v>
      </c>
      <c r="O1114" s="112" t="s">
        <v>372</v>
      </c>
      <c r="P1114" s="112" t="s">
        <v>394</v>
      </c>
      <c r="Q1114" s="112" t="s">
        <v>1468</v>
      </c>
      <c r="R1114" s="112">
        <v>2257.64</v>
      </c>
      <c r="S1114" s="112">
        <v>2</v>
      </c>
      <c r="T1114" s="112">
        <v>0</v>
      </c>
      <c r="U1114" s="112">
        <v>45.080000000000005</v>
      </c>
    </row>
    <row r="1115" spans="1:21">
      <c r="A1115" s="20" t="str">
        <f t="shared" si="34"/>
        <v>202105</v>
      </c>
      <c r="B1115" s="20" t="str">
        <f t="shared" si="35"/>
        <v>202121</v>
      </c>
      <c r="C1115" s="112" t="s">
        <v>4085</v>
      </c>
      <c r="D1115" s="113">
        <v>44336</v>
      </c>
      <c r="E1115" s="113">
        <v>44340</v>
      </c>
      <c r="F1115" s="112" t="s">
        <v>346</v>
      </c>
      <c r="G1115" s="112" t="s">
        <v>1487</v>
      </c>
      <c r="H1115" s="112" t="s">
        <v>1488</v>
      </c>
      <c r="I1115" s="112" t="s">
        <v>336</v>
      </c>
      <c r="J1115" s="112" t="s">
        <v>1806</v>
      </c>
      <c r="K1115" s="112" t="s">
        <v>521</v>
      </c>
      <c r="L1115" s="112" t="s">
        <v>339</v>
      </c>
      <c r="M1115" s="112" t="s">
        <v>368</v>
      </c>
      <c r="N1115" s="112" t="s">
        <v>3059</v>
      </c>
      <c r="O1115" s="112" t="s">
        <v>342</v>
      </c>
      <c r="P1115" s="112" t="s">
        <v>440</v>
      </c>
      <c r="Q1115" s="112" t="s">
        <v>3060</v>
      </c>
      <c r="R1115" s="112">
        <v>208.04</v>
      </c>
      <c r="S1115" s="112">
        <v>2</v>
      </c>
      <c r="T1115" s="112">
        <v>0</v>
      </c>
      <c r="U1115" s="112">
        <v>18.48</v>
      </c>
    </row>
    <row r="1116" spans="1:21">
      <c r="A1116" s="20" t="str">
        <f t="shared" si="34"/>
        <v>202105</v>
      </c>
      <c r="B1116" s="20" t="str">
        <f t="shared" si="35"/>
        <v>202121</v>
      </c>
      <c r="C1116" s="112" t="s">
        <v>4085</v>
      </c>
      <c r="D1116" s="113">
        <v>44336</v>
      </c>
      <c r="E1116" s="113">
        <v>44340</v>
      </c>
      <c r="F1116" s="112" t="s">
        <v>346</v>
      </c>
      <c r="G1116" s="112" t="s">
        <v>1487</v>
      </c>
      <c r="H1116" s="112" t="s">
        <v>1488</v>
      </c>
      <c r="I1116" s="112" t="s">
        <v>336</v>
      </c>
      <c r="J1116" s="112" t="s">
        <v>1806</v>
      </c>
      <c r="K1116" s="112" t="s">
        <v>521</v>
      </c>
      <c r="L1116" s="112" t="s">
        <v>339</v>
      </c>
      <c r="M1116" s="112" t="s">
        <v>368</v>
      </c>
      <c r="N1116" s="112" t="s">
        <v>879</v>
      </c>
      <c r="O1116" s="112" t="s">
        <v>372</v>
      </c>
      <c r="P1116" s="112" t="s">
        <v>398</v>
      </c>
      <c r="Q1116" s="112" t="s">
        <v>880</v>
      </c>
      <c r="R1116" s="112">
        <v>1137.78</v>
      </c>
      <c r="S1116" s="112">
        <v>3</v>
      </c>
      <c r="T1116" s="112">
        <v>0</v>
      </c>
      <c r="U1116" s="112">
        <v>375.06</v>
      </c>
    </row>
    <row r="1117" spans="1:21">
      <c r="A1117" s="20" t="str">
        <f t="shared" si="34"/>
        <v>202101</v>
      </c>
      <c r="B1117" s="20" t="str">
        <f t="shared" si="35"/>
        <v>202105</v>
      </c>
      <c r="C1117" s="112" t="s">
        <v>924</v>
      </c>
      <c r="D1117" s="113">
        <v>44224</v>
      </c>
      <c r="E1117" s="113">
        <v>44226</v>
      </c>
      <c r="F1117" s="112" t="s">
        <v>402</v>
      </c>
      <c r="G1117" s="112" t="s">
        <v>975</v>
      </c>
      <c r="H1117" s="112" t="s">
        <v>976</v>
      </c>
      <c r="I1117" s="112" t="s">
        <v>336</v>
      </c>
      <c r="J1117" s="112" t="s">
        <v>541</v>
      </c>
      <c r="K1117" s="112" t="s">
        <v>541</v>
      </c>
      <c r="L1117" s="112" t="s">
        <v>339</v>
      </c>
      <c r="M1117" s="112" t="s">
        <v>439</v>
      </c>
      <c r="N1117" s="112" t="s">
        <v>3524</v>
      </c>
      <c r="O1117" s="112" t="s">
        <v>377</v>
      </c>
      <c r="P1117" s="112" t="s">
        <v>378</v>
      </c>
      <c r="Q1117" s="112" t="s">
        <v>3525</v>
      </c>
      <c r="R1117" s="112">
        <v>783.16</v>
      </c>
      <c r="S1117" s="112">
        <v>2</v>
      </c>
      <c r="T1117" s="112">
        <v>0</v>
      </c>
      <c r="U1117" s="112">
        <v>289.52</v>
      </c>
    </row>
    <row r="1118" spans="1:21">
      <c r="A1118" s="20" t="str">
        <f t="shared" si="34"/>
        <v>202103</v>
      </c>
      <c r="B1118" s="20" t="str">
        <f t="shared" si="35"/>
        <v>202111</v>
      </c>
      <c r="C1118" s="112" t="s">
        <v>1803</v>
      </c>
      <c r="D1118" s="113">
        <v>44265</v>
      </c>
      <c r="E1118" s="113">
        <v>44267</v>
      </c>
      <c r="F1118" s="112" t="s">
        <v>402</v>
      </c>
      <c r="G1118" s="112" t="s">
        <v>4065</v>
      </c>
      <c r="H1118" s="112" t="s">
        <v>4066</v>
      </c>
      <c r="I1118" s="112" t="s">
        <v>384</v>
      </c>
      <c r="J1118" s="112" t="s">
        <v>2072</v>
      </c>
      <c r="K1118" s="112" t="s">
        <v>391</v>
      </c>
      <c r="L1118" s="112" t="s">
        <v>339</v>
      </c>
      <c r="M1118" s="112" t="s">
        <v>392</v>
      </c>
      <c r="N1118" s="112" t="s">
        <v>3550</v>
      </c>
      <c r="O1118" s="112" t="s">
        <v>377</v>
      </c>
      <c r="P1118" s="112" t="s">
        <v>431</v>
      </c>
      <c r="Q1118" s="112" t="s">
        <v>3551</v>
      </c>
      <c r="R1118" s="112">
        <v>682.92000000000007</v>
      </c>
      <c r="S1118" s="112">
        <v>3</v>
      </c>
      <c r="T1118" s="112">
        <v>0</v>
      </c>
      <c r="U1118" s="112">
        <v>27.299999999999997</v>
      </c>
    </row>
    <row r="1119" spans="1:21">
      <c r="A1119" s="20" t="str">
        <f t="shared" si="34"/>
        <v>202103</v>
      </c>
      <c r="B1119" s="20" t="str">
        <f t="shared" si="35"/>
        <v>202111</v>
      </c>
      <c r="C1119" s="112" t="s">
        <v>1803</v>
      </c>
      <c r="D1119" s="113">
        <v>44265</v>
      </c>
      <c r="E1119" s="113">
        <v>44267</v>
      </c>
      <c r="F1119" s="112" t="s">
        <v>402</v>
      </c>
      <c r="G1119" s="112" t="s">
        <v>4065</v>
      </c>
      <c r="H1119" s="112" t="s">
        <v>4066</v>
      </c>
      <c r="I1119" s="112" t="s">
        <v>384</v>
      </c>
      <c r="J1119" s="112" t="s">
        <v>2072</v>
      </c>
      <c r="K1119" s="112" t="s">
        <v>391</v>
      </c>
      <c r="L1119" s="112" t="s">
        <v>339</v>
      </c>
      <c r="M1119" s="112" t="s">
        <v>392</v>
      </c>
      <c r="N1119" s="112" t="s">
        <v>2777</v>
      </c>
      <c r="O1119" s="112" t="s">
        <v>377</v>
      </c>
      <c r="P1119" s="112" t="s">
        <v>378</v>
      </c>
      <c r="Q1119" s="112" t="s">
        <v>2778</v>
      </c>
      <c r="R1119" s="112">
        <v>6377.2799999999988</v>
      </c>
      <c r="S1119" s="112">
        <v>3</v>
      </c>
      <c r="T1119" s="112">
        <v>0</v>
      </c>
      <c r="U1119" s="112">
        <v>2486.8200000000002</v>
      </c>
    </row>
    <row r="1120" spans="1:21">
      <c r="A1120" s="20" t="str">
        <f t="shared" si="34"/>
        <v>202103</v>
      </c>
      <c r="B1120" s="20" t="str">
        <f t="shared" si="35"/>
        <v>202111</v>
      </c>
      <c r="C1120" s="112" t="s">
        <v>1803</v>
      </c>
      <c r="D1120" s="113">
        <v>44265</v>
      </c>
      <c r="E1120" s="113">
        <v>44267</v>
      </c>
      <c r="F1120" s="112" t="s">
        <v>402</v>
      </c>
      <c r="G1120" s="112" t="s">
        <v>4065</v>
      </c>
      <c r="H1120" s="112" t="s">
        <v>4066</v>
      </c>
      <c r="I1120" s="112" t="s">
        <v>384</v>
      </c>
      <c r="J1120" s="112" t="s">
        <v>2072</v>
      </c>
      <c r="K1120" s="112" t="s">
        <v>391</v>
      </c>
      <c r="L1120" s="112" t="s">
        <v>339</v>
      </c>
      <c r="M1120" s="112" t="s">
        <v>392</v>
      </c>
      <c r="N1120" s="112" t="s">
        <v>2062</v>
      </c>
      <c r="O1120" s="112" t="s">
        <v>377</v>
      </c>
      <c r="P1120" s="112" t="s">
        <v>378</v>
      </c>
      <c r="Q1120" s="112" t="s">
        <v>2063</v>
      </c>
      <c r="R1120" s="112">
        <v>1590.6800000000003</v>
      </c>
      <c r="S1120" s="112">
        <v>2</v>
      </c>
      <c r="T1120" s="112">
        <v>0</v>
      </c>
      <c r="U1120" s="112">
        <v>413.56</v>
      </c>
    </row>
    <row r="1121" spans="1:21">
      <c r="A1121" s="20" t="str">
        <f t="shared" si="34"/>
        <v>202105</v>
      </c>
      <c r="B1121" s="20" t="str">
        <f t="shared" si="35"/>
        <v>202119</v>
      </c>
      <c r="C1121" s="112" t="s">
        <v>3571</v>
      </c>
      <c r="D1121" s="113">
        <v>44323</v>
      </c>
      <c r="E1121" s="113">
        <v>44328</v>
      </c>
      <c r="F1121" s="112" t="s">
        <v>333</v>
      </c>
      <c r="G1121" s="112" t="s">
        <v>713</v>
      </c>
      <c r="H1121" s="112" t="s">
        <v>714</v>
      </c>
      <c r="I1121" s="112" t="s">
        <v>336</v>
      </c>
      <c r="J1121" s="112" t="s">
        <v>819</v>
      </c>
      <c r="K1121" s="112" t="s">
        <v>438</v>
      </c>
      <c r="L1121" s="112" t="s">
        <v>339</v>
      </c>
      <c r="M1121" s="112" t="s">
        <v>439</v>
      </c>
      <c r="N1121" s="112" t="s">
        <v>4215</v>
      </c>
      <c r="O1121" s="112" t="s">
        <v>377</v>
      </c>
      <c r="P1121" s="112" t="s">
        <v>462</v>
      </c>
      <c r="Q1121" s="112" t="s">
        <v>4216</v>
      </c>
      <c r="R1121" s="112">
        <v>8802.1500000000015</v>
      </c>
      <c r="S1121" s="112">
        <v>5</v>
      </c>
      <c r="T1121" s="112">
        <v>0.25</v>
      </c>
      <c r="U1121" s="112">
        <v>586.24999999999955</v>
      </c>
    </row>
    <row r="1122" spans="1:21">
      <c r="A1122" s="20" t="str">
        <f t="shared" si="34"/>
        <v>202105</v>
      </c>
      <c r="B1122" s="20" t="str">
        <f t="shared" si="35"/>
        <v>202119</v>
      </c>
      <c r="C1122" s="112" t="s">
        <v>3571</v>
      </c>
      <c r="D1122" s="113">
        <v>44323</v>
      </c>
      <c r="E1122" s="113">
        <v>44328</v>
      </c>
      <c r="F1122" s="112" t="s">
        <v>333</v>
      </c>
      <c r="G1122" s="112" t="s">
        <v>713</v>
      </c>
      <c r="H1122" s="112" t="s">
        <v>714</v>
      </c>
      <c r="I1122" s="112" t="s">
        <v>336</v>
      </c>
      <c r="J1122" s="112" t="s">
        <v>819</v>
      </c>
      <c r="K1122" s="112" t="s">
        <v>438</v>
      </c>
      <c r="L1122" s="112" t="s">
        <v>339</v>
      </c>
      <c r="M1122" s="112" t="s">
        <v>439</v>
      </c>
      <c r="N1122" s="112" t="s">
        <v>2866</v>
      </c>
      <c r="O1122" s="112" t="s">
        <v>342</v>
      </c>
      <c r="P1122" s="112" t="s">
        <v>354</v>
      </c>
      <c r="Q1122" s="112" t="s">
        <v>2867</v>
      </c>
      <c r="R1122" s="112">
        <v>218.39999999999995</v>
      </c>
      <c r="S1122" s="112">
        <v>6</v>
      </c>
      <c r="T1122" s="112">
        <v>0</v>
      </c>
      <c r="U1122" s="112">
        <v>89.039999999999992</v>
      </c>
    </row>
    <row r="1123" spans="1:21">
      <c r="A1123" s="20" t="str">
        <f t="shared" si="34"/>
        <v>202101</v>
      </c>
      <c r="B1123" s="20" t="str">
        <f t="shared" si="35"/>
        <v>202103</v>
      </c>
      <c r="C1123" s="112" t="s">
        <v>2211</v>
      </c>
      <c r="D1123" s="113">
        <v>44209</v>
      </c>
      <c r="E1123" s="113">
        <v>44216</v>
      </c>
      <c r="F1123" s="112" t="s">
        <v>346</v>
      </c>
      <c r="G1123" s="112" t="s">
        <v>3652</v>
      </c>
      <c r="H1123" s="112" t="s">
        <v>3653</v>
      </c>
      <c r="I1123" s="112" t="s">
        <v>349</v>
      </c>
      <c r="J1123" s="112" t="s">
        <v>4086</v>
      </c>
      <c r="K1123" s="112" t="s">
        <v>487</v>
      </c>
      <c r="L1123" s="112" t="s">
        <v>339</v>
      </c>
      <c r="M1123" s="112" t="s">
        <v>392</v>
      </c>
      <c r="N1123" s="112" t="s">
        <v>2876</v>
      </c>
      <c r="O1123" s="112" t="s">
        <v>342</v>
      </c>
      <c r="P1123" s="112" t="s">
        <v>343</v>
      </c>
      <c r="Q1123" s="112" t="s">
        <v>2877</v>
      </c>
      <c r="R1123" s="112">
        <v>150.36000000000001</v>
      </c>
      <c r="S1123" s="112">
        <v>1</v>
      </c>
      <c r="T1123" s="112">
        <v>0</v>
      </c>
      <c r="U1123" s="112">
        <v>58.519999999999996</v>
      </c>
    </row>
    <row r="1124" spans="1:21">
      <c r="A1124" s="20" t="str">
        <f t="shared" si="34"/>
        <v>202101</v>
      </c>
      <c r="B1124" s="20" t="str">
        <f t="shared" si="35"/>
        <v>202103</v>
      </c>
      <c r="C1124" s="112" t="s">
        <v>2211</v>
      </c>
      <c r="D1124" s="113">
        <v>44209</v>
      </c>
      <c r="E1124" s="113">
        <v>44216</v>
      </c>
      <c r="F1124" s="112" t="s">
        <v>346</v>
      </c>
      <c r="G1124" s="112" t="s">
        <v>3652</v>
      </c>
      <c r="H1124" s="112" t="s">
        <v>3653</v>
      </c>
      <c r="I1124" s="112" t="s">
        <v>349</v>
      </c>
      <c r="J1124" s="112" t="s">
        <v>4086</v>
      </c>
      <c r="K1124" s="112" t="s">
        <v>487</v>
      </c>
      <c r="L1124" s="112" t="s">
        <v>339</v>
      </c>
      <c r="M1124" s="112" t="s">
        <v>392</v>
      </c>
      <c r="N1124" s="112" t="s">
        <v>2741</v>
      </c>
      <c r="O1124" s="112" t="s">
        <v>372</v>
      </c>
      <c r="P1124" s="112" t="s">
        <v>394</v>
      </c>
      <c r="Q1124" s="112" t="s">
        <v>2742</v>
      </c>
      <c r="R1124" s="112">
        <v>2271.08</v>
      </c>
      <c r="S1124" s="112">
        <v>2</v>
      </c>
      <c r="T1124" s="112">
        <v>0</v>
      </c>
      <c r="U1124" s="112">
        <v>1067.3599999999999</v>
      </c>
    </row>
    <row r="1125" spans="1:21">
      <c r="A1125" s="20" t="str">
        <f t="shared" si="34"/>
        <v>202106</v>
      </c>
      <c r="B1125" s="20" t="str">
        <f t="shared" si="35"/>
        <v>202124</v>
      </c>
      <c r="C1125" s="112" t="s">
        <v>1276</v>
      </c>
      <c r="D1125" s="113">
        <v>44359</v>
      </c>
      <c r="E1125" s="113">
        <v>44362</v>
      </c>
      <c r="F1125" s="112" t="s">
        <v>402</v>
      </c>
      <c r="G1125" s="112" t="s">
        <v>3185</v>
      </c>
      <c r="H1125" s="112" t="s">
        <v>3186</v>
      </c>
      <c r="I1125" s="112" t="s">
        <v>349</v>
      </c>
      <c r="J1125" s="112" t="s">
        <v>4219</v>
      </c>
      <c r="K1125" s="112" t="s">
        <v>397</v>
      </c>
      <c r="L1125" s="112" t="s">
        <v>339</v>
      </c>
      <c r="M1125" s="112" t="s">
        <v>340</v>
      </c>
      <c r="N1125" s="112" t="s">
        <v>1517</v>
      </c>
      <c r="O1125" s="112" t="s">
        <v>342</v>
      </c>
      <c r="P1125" s="112" t="s">
        <v>354</v>
      </c>
      <c r="Q1125" s="112" t="s">
        <v>1518</v>
      </c>
      <c r="R1125" s="112">
        <v>188.44</v>
      </c>
      <c r="S1125" s="112">
        <v>2</v>
      </c>
      <c r="T1125" s="112">
        <v>0</v>
      </c>
      <c r="U1125" s="112">
        <v>9.24</v>
      </c>
    </row>
    <row r="1126" spans="1:21">
      <c r="A1126" s="20" t="str">
        <f t="shared" si="34"/>
        <v>202102</v>
      </c>
      <c r="B1126" s="20" t="str">
        <f t="shared" si="35"/>
        <v>202108</v>
      </c>
      <c r="C1126" s="112" t="s">
        <v>4158</v>
      </c>
      <c r="D1126" s="113">
        <v>44242</v>
      </c>
      <c r="E1126" s="113">
        <v>44246</v>
      </c>
      <c r="F1126" s="112" t="s">
        <v>346</v>
      </c>
      <c r="G1126" s="112" t="s">
        <v>4220</v>
      </c>
      <c r="H1126" s="112" t="s">
        <v>4221</v>
      </c>
      <c r="I1126" s="112" t="s">
        <v>349</v>
      </c>
      <c r="J1126" s="112" t="s">
        <v>1056</v>
      </c>
      <c r="K1126" s="112" t="s">
        <v>460</v>
      </c>
      <c r="L1126" s="112" t="s">
        <v>339</v>
      </c>
      <c r="M1126" s="112" t="s">
        <v>340</v>
      </c>
      <c r="N1126" s="112" t="s">
        <v>1545</v>
      </c>
      <c r="O1126" s="112" t="s">
        <v>372</v>
      </c>
      <c r="P1126" s="112" t="s">
        <v>400</v>
      </c>
      <c r="Q1126" s="112" t="s">
        <v>1546</v>
      </c>
      <c r="R1126" s="112">
        <v>1618.12</v>
      </c>
      <c r="S1126" s="112">
        <v>2</v>
      </c>
      <c r="T1126" s="112">
        <v>0</v>
      </c>
      <c r="U1126" s="112">
        <v>776.44</v>
      </c>
    </row>
    <row r="1127" spans="1:21">
      <c r="A1127" s="20" t="str">
        <f t="shared" si="34"/>
        <v>202103</v>
      </c>
      <c r="B1127" s="20" t="str">
        <f t="shared" si="35"/>
        <v>202110</v>
      </c>
      <c r="C1127" s="112" t="s">
        <v>3492</v>
      </c>
      <c r="D1127" s="113">
        <v>44259</v>
      </c>
      <c r="E1127" s="113">
        <v>44264</v>
      </c>
      <c r="F1127" s="112" t="s">
        <v>346</v>
      </c>
      <c r="G1127" s="112" t="s">
        <v>3472</v>
      </c>
      <c r="H1127" s="112" t="s">
        <v>3473</v>
      </c>
      <c r="I1127" s="112" t="s">
        <v>336</v>
      </c>
      <c r="J1127" s="112" t="s">
        <v>3096</v>
      </c>
      <c r="K1127" s="112" t="s">
        <v>510</v>
      </c>
      <c r="L1127" s="112" t="s">
        <v>339</v>
      </c>
      <c r="M1127" s="112" t="s">
        <v>368</v>
      </c>
      <c r="N1127" s="112" t="s">
        <v>4222</v>
      </c>
      <c r="O1127" s="112" t="s">
        <v>372</v>
      </c>
      <c r="P1127" s="112" t="s">
        <v>373</v>
      </c>
      <c r="Q1127" s="112" t="s">
        <v>4223</v>
      </c>
      <c r="R1127" s="112">
        <v>2214.5760000000005</v>
      </c>
      <c r="S1127" s="112">
        <v>3</v>
      </c>
      <c r="T1127" s="112">
        <v>0.4</v>
      </c>
      <c r="U1127" s="112">
        <v>-590.60400000000027</v>
      </c>
    </row>
    <row r="1128" spans="1:21">
      <c r="A1128" s="20" t="str">
        <f t="shared" si="34"/>
        <v>202103</v>
      </c>
      <c r="B1128" s="20" t="str">
        <f t="shared" si="35"/>
        <v>202110</v>
      </c>
      <c r="C1128" s="112" t="s">
        <v>3492</v>
      </c>
      <c r="D1128" s="113">
        <v>44259</v>
      </c>
      <c r="E1128" s="113">
        <v>44264</v>
      </c>
      <c r="F1128" s="112" t="s">
        <v>346</v>
      </c>
      <c r="G1128" s="112" t="s">
        <v>3472</v>
      </c>
      <c r="H1128" s="112" t="s">
        <v>3473</v>
      </c>
      <c r="I1128" s="112" t="s">
        <v>336</v>
      </c>
      <c r="J1128" s="112" t="s">
        <v>3096</v>
      </c>
      <c r="K1128" s="112" t="s">
        <v>510</v>
      </c>
      <c r="L1128" s="112" t="s">
        <v>339</v>
      </c>
      <c r="M1128" s="112" t="s">
        <v>368</v>
      </c>
      <c r="N1128" s="112" t="s">
        <v>3505</v>
      </c>
      <c r="O1128" s="112" t="s">
        <v>377</v>
      </c>
      <c r="P1128" s="112" t="s">
        <v>431</v>
      </c>
      <c r="Q1128" s="112" t="s">
        <v>3506</v>
      </c>
      <c r="R1128" s="112">
        <v>246.11999999999998</v>
      </c>
      <c r="S1128" s="112">
        <v>2</v>
      </c>
      <c r="T1128" s="112">
        <v>0.4</v>
      </c>
      <c r="U1128" s="112">
        <v>-24.640000000000015</v>
      </c>
    </row>
    <row r="1129" spans="1:21">
      <c r="A1129" s="20" t="str">
        <f t="shared" si="34"/>
        <v>202103</v>
      </c>
      <c r="B1129" s="20" t="str">
        <f t="shared" si="35"/>
        <v>202110</v>
      </c>
      <c r="C1129" s="112" t="s">
        <v>3492</v>
      </c>
      <c r="D1129" s="113">
        <v>44259</v>
      </c>
      <c r="E1129" s="113">
        <v>44264</v>
      </c>
      <c r="F1129" s="112" t="s">
        <v>346</v>
      </c>
      <c r="G1129" s="112" t="s">
        <v>3472</v>
      </c>
      <c r="H1129" s="112" t="s">
        <v>3473</v>
      </c>
      <c r="I1129" s="112" t="s">
        <v>336</v>
      </c>
      <c r="J1129" s="112" t="s">
        <v>3096</v>
      </c>
      <c r="K1129" s="112" t="s">
        <v>510</v>
      </c>
      <c r="L1129" s="112" t="s">
        <v>339</v>
      </c>
      <c r="M1129" s="112" t="s">
        <v>368</v>
      </c>
      <c r="N1129" s="112" t="s">
        <v>3372</v>
      </c>
      <c r="O1129" s="112" t="s">
        <v>377</v>
      </c>
      <c r="P1129" s="112" t="s">
        <v>425</v>
      </c>
      <c r="Q1129" s="112" t="s">
        <v>3373</v>
      </c>
      <c r="R1129" s="112">
        <v>8139.9359999999997</v>
      </c>
      <c r="S1129" s="112">
        <v>8</v>
      </c>
      <c r="T1129" s="112">
        <v>0.4</v>
      </c>
      <c r="U1129" s="112">
        <v>270.8159999999998</v>
      </c>
    </row>
    <row r="1130" spans="1:21">
      <c r="A1130" s="20" t="str">
        <f t="shared" si="34"/>
        <v>202103</v>
      </c>
      <c r="B1130" s="20" t="str">
        <f t="shared" si="35"/>
        <v>202110</v>
      </c>
      <c r="C1130" s="112" t="s">
        <v>3492</v>
      </c>
      <c r="D1130" s="113">
        <v>44259</v>
      </c>
      <c r="E1130" s="113">
        <v>44264</v>
      </c>
      <c r="F1130" s="112" t="s">
        <v>346</v>
      </c>
      <c r="G1130" s="112" t="s">
        <v>3472</v>
      </c>
      <c r="H1130" s="112" t="s">
        <v>3473</v>
      </c>
      <c r="I1130" s="112" t="s">
        <v>336</v>
      </c>
      <c r="J1130" s="112" t="s">
        <v>3096</v>
      </c>
      <c r="K1130" s="112" t="s">
        <v>510</v>
      </c>
      <c r="L1130" s="112" t="s">
        <v>339</v>
      </c>
      <c r="M1130" s="112" t="s">
        <v>368</v>
      </c>
      <c r="N1130" s="112" t="s">
        <v>697</v>
      </c>
      <c r="O1130" s="112" t="s">
        <v>342</v>
      </c>
      <c r="P1130" s="112" t="s">
        <v>440</v>
      </c>
      <c r="Q1130" s="112" t="s">
        <v>698</v>
      </c>
      <c r="R1130" s="112">
        <v>110.60000000000001</v>
      </c>
      <c r="S1130" s="112">
        <v>1</v>
      </c>
      <c r="T1130" s="112">
        <v>0</v>
      </c>
      <c r="U1130" s="112">
        <v>0</v>
      </c>
    </row>
    <row r="1131" spans="1:21">
      <c r="A1131" s="20" t="str">
        <f t="shared" si="34"/>
        <v>202106</v>
      </c>
      <c r="B1131" s="20" t="str">
        <f t="shared" si="35"/>
        <v>202125</v>
      </c>
      <c r="C1131" s="112" t="s">
        <v>2939</v>
      </c>
      <c r="D1131" s="113">
        <v>44361</v>
      </c>
      <c r="E1131" s="113">
        <v>44365</v>
      </c>
      <c r="F1131" s="112" t="s">
        <v>346</v>
      </c>
      <c r="G1131" s="112" t="s">
        <v>3190</v>
      </c>
      <c r="H1131" s="112" t="s">
        <v>3191</v>
      </c>
      <c r="I1131" s="112" t="s">
        <v>349</v>
      </c>
      <c r="J1131" s="112" t="s">
        <v>606</v>
      </c>
      <c r="K1131" s="112" t="s">
        <v>607</v>
      </c>
      <c r="L1131" s="112" t="s">
        <v>339</v>
      </c>
      <c r="M1131" s="112" t="s">
        <v>368</v>
      </c>
      <c r="N1131" s="112" t="s">
        <v>3874</v>
      </c>
      <c r="O1131" s="112" t="s">
        <v>372</v>
      </c>
      <c r="P1131" s="112" t="s">
        <v>373</v>
      </c>
      <c r="Q1131" s="112" t="s">
        <v>3875</v>
      </c>
      <c r="R1131" s="112">
        <v>6127.8000000000011</v>
      </c>
      <c r="S1131" s="112">
        <v>5</v>
      </c>
      <c r="T1131" s="112">
        <v>0</v>
      </c>
      <c r="U1131" s="112">
        <v>490</v>
      </c>
    </row>
    <row r="1132" spans="1:21">
      <c r="A1132" s="20" t="str">
        <f t="shared" si="34"/>
        <v>202106</v>
      </c>
      <c r="B1132" s="20" t="str">
        <f t="shared" si="35"/>
        <v>202125</v>
      </c>
      <c r="C1132" s="112" t="s">
        <v>2939</v>
      </c>
      <c r="D1132" s="113">
        <v>44361</v>
      </c>
      <c r="E1132" s="113">
        <v>44365</v>
      </c>
      <c r="F1132" s="112" t="s">
        <v>346</v>
      </c>
      <c r="G1132" s="112" t="s">
        <v>3190</v>
      </c>
      <c r="H1132" s="112" t="s">
        <v>3191</v>
      </c>
      <c r="I1132" s="112" t="s">
        <v>349</v>
      </c>
      <c r="J1132" s="112" t="s">
        <v>606</v>
      </c>
      <c r="K1132" s="112" t="s">
        <v>607</v>
      </c>
      <c r="L1132" s="112" t="s">
        <v>339</v>
      </c>
      <c r="M1132" s="112" t="s">
        <v>368</v>
      </c>
      <c r="N1132" s="112" t="s">
        <v>856</v>
      </c>
      <c r="O1132" s="112" t="s">
        <v>342</v>
      </c>
      <c r="P1132" s="112" t="s">
        <v>380</v>
      </c>
      <c r="Q1132" s="112" t="s">
        <v>857</v>
      </c>
      <c r="R1132" s="112">
        <v>865.76</v>
      </c>
      <c r="S1132" s="112">
        <v>4</v>
      </c>
      <c r="T1132" s="112">
        <v>0</v>
      </c>
      <c r="U1132" s="112">
        <v>415.52</v>
      </c>
    </row>
    <row r="1133" spans="1:21">
      <c r="A1133" s="20" t="str">
        <f t="shared" si="34"/>
        <v>202106</v>
      </c>
      <c r="B1133" s="20" t="str">
        <f t="shared" si="35"/>
        <v>202125</v>
      </c>
      <c r="C1133" s="112" t="s">
        <v>2939</v>
      </c>
      <c r="D1133" s="113">
        <v>44361</v>
      </c>
      <c r="E1133" s="113">
        <v>44365</v>
      </c>
      <c r="F1133" s="112" t="s">
        <v>346</v>
      </c>
      <c r="G1133" s="112" t="s">
        <v>3190</v>
      </c>
      <c r="H1133" s="112" t="s">
        <v>3191</v>
      </c>
      <c r="I1133" s="112" t="s">
        <v>349</v>
      </c>
      <c r="J1133" s="112" t="s">
        <v>606</v>
      </c>
      <c r="K1133" s="112" t="s">
        <v>607</v>
      </c>
      <c r="L1133" s="112" t="s">
        <v>339</v>
      </c>
      <c r="M1133" s="112" t="s">
        <v>368</v>
      </c>
      <c r="N1133" s="112" t="s">
        <v>2360</v>
      </c>
      <c r="O1133" s="112" t="s">
        <v>342</v>
      </c>
      <c r="P1133" s="112" t="s">
        <v>343</v>
      </c>
      <c r="Q1133" s="112" t="s">
        <v>2361</v>
      </c>
      <c r="R1133" s="112">
        <v>205.24</v>
      </c>
      <c r="S1133" s="112">
        <v>1</v>
      </c>
      <c r="T1133" s="112">
        <v>0</v>
      </c>
      <c r="U1133" s="112">
        <v>45.080000000000005</v>
      </c>
    </row>
    <row r="1134" spans="1:21">
      <c r="A1134" s="20" t="str">
        <f t="shared" si="34"/>
        <v>202106</v>
      </c>
      <c r="B1134" s="20" t="str">
        <f t="shared" si="35"/>
        <v>202125</v>
      </c>
      <c r="C1134" s="112" t="s">
        <v>2939</v>
      </c>
      <c r="D1134" s="113">
        <v>44361</v>
      </c>
      <c r="E1134" s="113">
        <v>44365</v>
      </c>
      <c r="F1134" s="112" t="s">
        <v>346</v>
      </c>
      <c r="G1134" s="112" t="s">
        <v>3190</v>
      </c>
      <c r="H1134" s="112" t="s">
        <v>3191</v>
      </c>
      <c r="I1134" s="112" t="s">
        <v>349</v>
      </c>
      <c r="J1134" s="112" t="s">
        <v>606</v>
      </c>
      <c r="K1134" s="112" t="s">
        <v>607</v>
      </c>
      <c r="L1134" s="112" t="s">
        <v>339</v>
      </c>
      <c r="M1134" s="112" t="s">
        <v>368</v>
      </c>
      <c r="N1134" s="112" t="s">
        <v>1932</v>
      </c>
      <c r="O1134" s="112" t="s">
        <v>342</v>
      </c>
      <c r="P1134" s="112" t="s">
        <v>369</v>
      </c>
      <c r="Q1134" s="112" t="s">
        <v>1933</v>
      </c>
      <c r="R1134" s="112">
        <v>2878.96</v>
      </c>
      <c r="S1134" s="112">
        <v>2</v>
      </c>
      <c r="T1134" s="112">
        <v>0</v>
      </c>
      <c r="U1134" s="112">
        <v>834.68</v>
      </c>
    </row>
    <row r="1135" spans="1:21">
      <c r="A1135" s="20" t="str">
        <f t="shared" si="34"/>
        <v>202101</v>
      </c>
      <c r="B1135" s="20" t="str">
        <f t="shared" si="35"/>
        <v>202104</v>
      </c>
      <c r="C1135" s="112" t="s">
        <v>603</v>
      </c>
      <c r="D1135" s="113">
        <v>44216</v>
      </c>
      <c r="E1135" s="113">
        <v>44221</v>
      </c>
      <c r="F1135" s="112" t="s">
        <v>346</v>
      </c>
      <c r="G1135" s="112" t="s">
        <v>1078</v>
      </c>
      <c r="H1135" s="112" t="s">
        <v>1079</v>
      </c>
      <c r="I1135" s="112" t="s">
        <v>349</v>
      </c>
      <c r="J1135" s="112" t="s">
        <v>1022</v>
      </c>
      <c r="K1135" s="112" t="s">
        <v>691</v>
      </c>
      <c r="L1135" s="112" t="s">
        <v>339</v>
      </c>
      <c r="M1135" s="112" t="s">
        <v>352</v>
      </c>
      <c r="N1135" s="112" t="s">
        <v>2523</v>
      </c>
      <c r="O1135" s="112" t="s">
        <v>342</v>
      </c>
      <c r="P1135" s="112" t="s">
        <v>369</v>
      </c>
      <c r="Q1135" s="112" t="s">
        <v>2524</v>
      </c>
      <c r="R1135" s="112">
        <v>10326.399999999998</v>
      </c>
      <c r="S1135" s="112">
        <v>8</v>
      </c>
      <c r="T1135" s="112">
        <v>0</v>
      </c>
      <c r="U1135" s="112">
        <v>1032.6400000000001</v>
      </c>
    </row>
    <row r="1136" spans="1:21">
      <c r="A1136" s="20" t="str">
        <f t="shared" si="34"/>
        <v>202105</v>
      </c>
      <c r="B1136" s="20" t="str">
        <f t="shared" si="35"/>
        <v>202121</v>
      </c>
      <c r="C1136" s="112" t="s">
        <v>4225</v>
      </c>
      <c r="D1136" s="113">
        <v>44334</v>
      </c>
      <c r="E1136" s="113">
        <v>44339</v>
      </c>
      <c r="F1136" s="112" t="s">
        <v>346</v>
      </c>
      <c r="G1136" s="112" t="s">
        <v>3880</v>
      </c>
      <c r="H1136" s="112" t="s">
        <v>3881</v>
      </c>
      <c r="I1136" s="112" t="s">
        <v>349</v>
      </c>
      <c r="J1136" s="112" t="s">
        <v>3772</v>
      </c>
      <c r="K1136" s="112" t="s">
        <v>391</v>
      </c>
      <c r="L1136" s="112" t="s">
        <v>339</v>
      </c>
      <c r="M1136" s="112" t="s">
        <v>392</v>
      </c>
      <c r="N1136" s="112" t="s">
        <v>3006</v>
      </c>
      <c r="O1136" s="112" t="s">
        <v>342</v>
      </c>
      <c r="P1136" s="112" t="s">
        <v>369</v>
      </c>
      <c r="Q1136" s="112" t="s">
        <v>3007</v>
      </c>
      <c r="R1136" s="112">
        <v>3198.7200000000003</v>
      </c>
      <c r="S1136" s="112">
        <v>7</v>
      </c>
      <c r="T1136" s="112">
        <v>0</v>
      </c>
      <c r="U1136" s="112">
        <v>1023.12</v>
      </c>
    </row>
    <row r="1137" spans="1:21">
      <c r="A1137" s="20" t="str">
        <f t="shared" si="34"/>
        <v>202106</v>
      </c>
      <c r="B1137" s="20" t="str">
        <f t="shared" si="35"/>
        <v>202125</v>
      </c>
      <c r="C1137" s="112" t="s">
        <v>2255</v>
      </c>
      <c r="D1137" s="113">
        <v>44361</v>
      </c>
      <c r="E1137" s="113">
        <v>44361</v>
      </c>
      <c r="F1137" s="112" t="s">
        <v>534</v>
      </c>
      <c r="G1137" s="112" t="s">
        <v>1731</v>
      </c>
      <c r="H1137" s="112" t="s">
        <v>1732</v>
      </c>
      <c r="I1137" s="112" t="s">
        <v>336</v>
      </c>
      <c r="J1137" s="112" t="s">
        <v>1739</v>
      </c>
      <c r="K1137" s="112" t="s">
        <v>704</v>
      </c>
      <c r="L1137" s="112" t="s">
        <v>339</v>
      </c>
      <c r="M1137" s="112" t="s">
        <v>368</v>
      </c>
      <c r="N1137" s="112" t="s">
        <v>705</v>
      </c>
      <c r="O1137" s="112" t="s">
        <v>342</v>
      </c>
      <c r="P1137" s="112" t="s">
        <v>343</v>
      </c>
      <c r="Q1137" s="112" t="s">
        <v>706</v>
      </c>
      <c r="R1137" s="112">
        <v>952.69999999999993</v>
      </c>
      <c r="S1137" s="112">
        <v>5</v>
      </c>
      <c r="T1137" s="112">
        <v>0</v>
      </c>
      <c r="U1137" s="112">
        <v>238</v>
      </c>
    </row>
    <row r="1138" spans="1:21">
      <c r="A1138" s="20" t="str">
        <f t="shared" si="34"/>
        <v>202106</v>
      </c>
      <c r="B1138" s="20" t="str">
        <f t="shared" si="35"/>
        <v>202125</v>
      </c>
      <c r="C1138" s="112" t="s">
        <v>2255</v>
      </c>
      <c r="D1138" s="113">
        <v>44361</v>
      </c>
      <c r="E1138" s="113">
        <v>44361</v>
      </c>
      <c r="F1138" s="112" t="s">
        <v>534</v>
      </c>
      <c r="G1138" s="112" t="s">
        <v>1731</v>
      </c>
      <c r="H1138" s="112" t="s">
        <v>1732</v>
      </c>
      <c r="I1138" s="112" t="s">
        <v>336</v>
      </c>
      <c r="J1138" s="112" t="s">
        <v>1739</v>
      </c>
      <c r="K1138" s="112" t="s">
        <v>704</v>
      </c>
      <c r="L1138" s="112" t="s">
        <v>339</v>
      </c>
      <c r="M1138" s="112" t="s">
        <v>368</v>
      </c>
      <c r="N1138" s="112" t="s">
        <v>3844</v>
      </c>
      <c r="O1138" s="112" t="s">
        <v>377</v>
      </c>
      <c r="P1138" s="112" t="s">
        <v>425</v>
      </c>
      <c r="Q1138" s="112" t="s">
        <v>3845</v>
      </c>
      <c r="R1138" s="112">
        <v>2325.96</v>
      </c>
      <c r="S1138" s="112">
        <v>3</v>
      </c>
      <c r="T1138" s="112">
        <v>0</v>
      </c>
      <c r="U1138" s="112">
        <v>1000.02</v>
      </c>
    </row>
    <row r="1139" spans="1:21">
      <c r="A1139" s="20" t="str">
        <f t="shared" si="34"/>
        <v>202106</v>
      </c>
      <c r="B1139" s="20" t="str">
        <f t="shared" si="35"/>
        <v>202125</v>
      </c>
      <c r="C1139" s="112" t="s">
        <v>2255</v>
      </c>
      <c r="D1139" s="113">
        <v>44361</v>
      </c>
      <c r="E1139" s="113">
        <v>44361</v>
      </c>
      <c r="F1139" s="112" t="s">
        <v>534</v>
      </c>
      <c r="G1139" s="112" t="s">
        <v>1731</v>
      </c>
      <c r="H1139" s="112" t="s">
        <v>1732</v>
      </c>
      <c r="I1139" s="112" t="s">
        <v>336</v>
      </c>
      <c r="J1139" s="112" t="s">
        <v>1739</v>
      </c>
      <c r="K1139" s="112" t="s">
        <v>704</v>
      </c>
      <c r="L1139" s="112" t="s">
        <v>339</v>
      </c>
      <c r="M1139" s="112" t="s">
        <v>368</v>
      </c>
      <c r="N1139" s="112" t="s">
        <v>2983</v>
      </c>
      <c r="O1139" s="112" t="s">
        <v>377</v>
      </c>
      <c r="P1139" s="112" t="s">
        <v>378</v>
      </c>
      <c r="Q1139" s="112" t="s">
        <v>2984</v>
      </c>
      <c r="R1139" s="112">
        <v>798.71399999999994</v>
      </c>
      <c r="S1139" s="112">
        <v>3</v>
      </c>
      <c r="T1139" s="112">
        <v>0.1</v>
      </c>
      <c r="U1139" s="112">
        <v>248.09400000000002</v>
      </c>
    </row>
    <row r="1140" spans="1:21">
      <c r="A1140" s="20" t="str">
        <f t="shared" si="34"/>
        <v>202101</v>
      </c>
      <c r="B1140" s="20" t="str">
        <f t="shared" si="35"/>
        <v>202104</v>
      </c>
      <c r="C1140" s="112" t="s">
        <v>1176</v>
      </c>
      <c r="D1140" s="113">
        <v>44217</v>
      </c>
      <c r="E1140" s="113">
        <v>44222</v>
      </c>
      <c r="F1140" s="112" t="s">
        <v>333</v>
      </c>
      <c r="G1140" s="112" t="s">
        <v>1362</v>
      </c>
      <c r="H1140" s="112" t="s">
        <v>1363</v>
      </c>
      <c r="I1140" s="112" t="s">
        <v>349</v>
      </c>
      <c r="J1140" s="112" t="s">
        <v>678</v>
      </c>
      <c r="K1140" s="112" t="s">
        <v>363</v>
      </c>
      <c r="L1140" s="112" t="s">
        <v>339</v>
      </c>
      <c r="M1140" s="112" t="s">
        <v>340</v>
      </c>
      <c r="N1140" s="112" t="s">
        <v>3284</v>
      </c>
      <c r="O1140" s="112" t="s">
        <v>342</v>
      </c>
      <c r="P1140" s="112" t="s">
        <v>343</v>
      </c>
      <c r="Q1140" s="112" t="s">
        <v>3285</v>
      </c>
      <c r="R1140" s="112">
        <v>614.88</v>
      </c>
      <c r="S1140" s="112">
        <v>5</v>
      </c>
      <c r="T1140" s="112">
        <v>0.4</v>
      </c>
      <c r="U1140" s="112">
        <v>-358.82000000000005</v>
      </c>
    </row>
    <row r="1141" spans="1:21">
      <c r="A1141" s="20" t="str">
        <f t="shared" si="34"/>
        <v>202101</v>
      </c>
      <c r="B1141" s="20" t="str">
        <f t="shared" si="35"/>
        <v>202104</v>
      </c>
      <c r="C1141" s="112" t="s">
        <v>3946</v>
      </c>
      <c r="D1141" s="113">
        <v>44218</v>
      </c>
      <c r="E1141" s="113">
        <v>44225</v>
      </c>
      <c r="F1141" s="112" t="s">
        <v>346</v>
      </c>
      <c r="G1141" s="112" t="s">
        <v>3077</v>
      </c>
      <c r="H1141" s="112" t="s">
        <v>3078</v>
      </c>
      <c r="I1141" s="112" t="s">
        <v>349</v>
      </c>
      <c r="J1141" s="112" t="s">
        <v>2212</v>
      </c>
      <c r="K1141" s="112" t="s">
        <v>367</v>
      </c>
      <c r="L1141" s="112" t="s">
        <v>339</v>
      </c>
      <c r="M1141" s="112" t="s">
        <v>368</v>
      </c>
      <c r="N1141" s="112" t="s">
        <v>4125</v>
      </c>
      <c r="O1141" s="112" t="s">
        <v>342</v>
      </c>
      <c r="P1141" s="112" t="s">
        <v>357</v>
      </c>
      <c r="Q1141" s="112" t="s">
        <v>4126</v>
      </c>
      <c r="R1141" s="112">
        <v>822.36</v>
      </c>
      <c r="S1141" s="112">
        <v>6</v>
      </c>
      <c r="T1141" s="112">
        <v>0</v>
      </c>
      <c r="U1141" s="112">
        <v>15.96</v>
      </c>
    </row>
    <row r="1142" spans="1:21">
      <c r="A1142" s="20" t="str">
        <f t="shared" si="34"/>
        <v>202101</v>
      </c>
      <c r="B1142" s="20" t="str">
        <f t="shared" si="35"/>
        <v>202104</v>
      </c>
      <c r="C1142" s="112" t="s">
        <v>3946</v>
      </c>
      <c r="D1142" s="113">
        <v>44218</v>
      </c>
      <c r="E1142" s="113">
        <v>44225</v>
      </c>
      <c r="F1142" s="112" t="s">
        <v>346</v>
      </c>
      <c r="G1142" s="112" t="s">
        <v>3077</v>
      </c>
      <c r="H1142" s="112" t="s">
        <v>3078</v>
      </c>
      <c r="I1142" s="112" t="s">
        <v>349</v>
      </c>
      <c r="J1142" s="112" t="s">
        <v>2212</v>
      </c>
      <c r="K1142" s="112" t="s">
        <v>367</v>
      </c>
      <c r="L1142" s="112" t="s">
        <v>339</v>
      </c>
      <c r="M1142" s="112" t="s">
        <v>368</v>
      </c>
      <c r="N1142" s="112" t="s">
        <v>3341</v>
      </c>
      <c r="O1142" s="112" t="s">
        <v>377</v>
      </c>
      <c r="P1142" s="112" t="s">
        <v>431</v>
      </c>
      <c r="Q1142" s="112" t="s">
        <v>3342</v>
      </c>
      <c r="R1142" s="112">
        <v>104.16</v>
      </c>
      <c r="S1142" s="112">
        <v>1</v>
      </c>
      <c r="T1142" s="112">
        <v>0</v>
      </c>
      <c r="U1142" s="112">
        <v>10.36</v>
      </c>
    </row>
    <row r="1143" spans="1:21">
      <c r="A1143" s="20" t="str">
        <f t="shared" si="34"/>
        <v>202104</v>
      </c>
      <c r="B1143" s="20" t="str">
        <f t="shared" si="35"/>
        <v>202117</v>
      </c>
      <c r="C1143" s="112" t="s">
        <v>3812</v>
      </c>
      <c r="D1143" s="113">
        <v>44307</v>
      </c>
      <c r="E1143" s="113">
        <v>44311</v>
      </c>
      <c r="F1143" s="112" t="s">
        <v>346</v>
      </c>
      <c r="G1143" s="112" t="s">
        <v>3972</v>
      </c>
      <c r="H1143" s="112" t="s">
        <v>3973</v>
      </c>
      <c r="I1143" s="112" t="s">
        <v>349</v>
      </c>
      <c r="J1143" s="112" t="s">
        <v>500</v>
      </c>
      <c r="K1143" s="112" t="s">
        <v>501</v>
      </c>
      <c r="L1143" s="112" t="s">
        <v>339</v>
      </c>
      <c r="M1143" s="112" t="s">
        <v>392</v>
      </c>
      <c r="N1143" s="112" t="s">
        <v>1424</v>
      </c>
      <c r="O1143" s="112" t="s">
        <v>342</v>
      </c>
      <c r="P1143" s="112" t="s">
        <v>440</v>
      </c>
      <c r="Q1143" s="112" t="s">
        <v>1425</v>
      </c>
      <c r="R1143" s="112">
        <v>1606.92</v>
      </c>
      <c r="S1143" s="112">
        <v>6</v>
      </c>
      <c r="T1143" s="112">
        <v>0</v>
      </c>
      <c r="U1143" s="112">
        <v>368.76</v>
      </c>
    </row>
    <row r="1144" spans="1:21">
      <c r="A1144" s="20" t="str">
        <f t="shared" si="34"/>
        <v>202104</v>
      </c>
      <c r="B1144" s="20" t="str">
        <f t="shared" si="35"/>
        <v>202117</v>
      </c>
      <c r="C1144" s="112" t="s">
        <v>3812</v>
      </c>
      <c r="D1144" s="113">
        <v>44307</v>
      </c>
      <c r="E1144" s="113">
        <v>44311</v>
      </c>
      <c r="F1144" s="112" t="s">
        <v>346</v>
      </c>
      <c r="G1144" s="112" t="s">
        <v>3972</v>
      </c>
      <c r="H1144" s="112" t="s">
        <v>3973</v>
      </c>
      <c r="I1144" s="112" t="s">
        <v>349</v>
      </c>
      <c r="J1144" s="112" t="s">
        <v>500</v>
      </c>
      <c r="K1144" s="112" t="s">
        <v>501</v>
      </c>
      <c r="L1144" s="112" t="s">
        <v>339</v>
      </c>
      <c r="M1144" s="112" t="s">
        <v>392</v>
      </c>
      <c r="N1144" s="112" t="s">
        <v>393</v>
      </c>
      <c r="O1144" s="112" t="s">
        <v>372</v>
      </c>
      <c r="P1144" s="112" t="s">
        <v>394</v>
      </c>
      <c r="Q1144" s="112" t="s">
        <v>395</v>
      </c>
      <c r="R1144" s="112">
        <v>1776.5999999999997</v>
      </c>
      <c r="S1144" s="112">
        <v>5</v>
      </c>
      <c r="T1144" s="112">
        <v>0.4</v>
      </c>
      <c r="U1144" s="112">
        <v>-385.00000000000011</v>
      </c>
    </row>
    <row r="1145" spans="1:21">
      <c r="A1145" s="20" t="str">
        <f t="shared" si="34"/>
        <v>202104</v>
      </c>
      <c r="B1145" s="20" t="str">
        <f t="shared" si="35"/>
        <v>202117</v>
      </c>
      <c r="C1145" s="112" t="s">
        <v>3812</v>
      </c>
      <c r="D1145" s="113">
        <v>44307</v>
      </c>
      <c r="E1145" s="113">
        <v>44311</v>
      </c>
      <c r="F1145" s="112" t="s">
        <v>346</v>
      </c>
      <c r="G1145" s="112" t="s">
        <v>3972</v>
      </c>
      <c r="H1145" s="112" t="s">
        <v>3973</v>
      </c>
      <c r="I1145" s="112" t="s">
        <v>349</v>
      </c>
      <c r="J1145" s="112" t="s">
        <v>500</v>
      </c>
      <c r="K1145" s="112" t="s">
        <v>501</v>
      </c>
      <c r="L1145" s="112" t="s">
        <v>339</v>
      </c>
      <c r="M1145" s="112" t="s">
        <v>392</v>
      </c>
      <c r="N1145" s="112" t="s">
        <v>4016</v>
      </c>
      <c r="O1145" s="112" t="s">
        <v>342</v>
      </c>
      <c r="P1145" s="112" t="s">
        <v>357</v>
      </c>
      <c r="Q1145" s="112" t="s">
        <v>4017</v>
      </c>
      <c r="R1145" s="112">
        <v>174.63600000000002</v>
      </c>
      <c r="S1145" s="112">
        <v>7</v>
      </c>
      <c r="T1145" s="112">
        <v>0.4</v>
      </c>
      <c r="U1145" s="112">
        <v>-96.824000000000012</v>
      </c>
    </row>
    <row r="1146" spans="1:21">
      <c r="A1146" s="20" t="str">
        <f t="shared" si="34"/>
        <v>202104</v>
      </c>
      <c r="B1146" s="20" t="str">
        <f t="shared" si="35"/>
        <v>202117</v>
      </c>
      <c r="C1146" s="112" t="s">
        <v>3812</v>
      </c>
      <c r="D1146" s="113">
        <v>44307</v>
      </c>
      <c r="E1146" s="113">
        <v>44311</v>
      </c>
      <c r="F1146" s="112" t="s">
        <v>346</v>
      </c>
      <c r="G1146" s="112" t="s">
        <v>3972</v>
      </c>
      <c r="H1146" s="112" t="s">
        <v>3973</v>
      </c>
      <c r="I1146" s="112" t="s">
        <v>349</v>
      </c>
      <c r="J1146" s="112" t="s">
        <v>500</v>
      </c>
      <c r="K1146" s="112" t="s">
        <v>501</v>
      </c>
      <c r="L1146" s="112" t="s">
        <v>339</v>
      </c>
      <c r="M1146" s="112" t="s">
        <v>392</v>
      </c>
      <c r="N1146" s="112" t="s">
        <v>2521</v>
      </c>
      <c r="O1146" s="112" t="s">
        <v>372</v>
      </c>
      <c r="P1146" s="112" t="s">
        <v>373</v>
      </c>
      <c r="Q1146" s="112" t="s">
        <v>2522</v>
      </c>
      <c r="R1146" s="112">
        <v>280.22399999999999</v>
      </c>
      <c r="S1146" s="112">
        <v>2</v>
      </c>
      <c r="T1146" s="112">
        <v>0.4</v>
      </c>
      <c r="U1146" s="112">
        <v>-14.056000000000012</v>
      </c>
    </row>
    <row r="1147" spans="1:21">
      <c r="A1147" s="20" t="str">
        <f t="shared" si="34"/>
        <v>202101</v>
      </c>
      <c r="B1147" s="20" t="str">
        <f t="shared" si="35"/>
        <v>202102</v>
      </c>
      <c r="C1147" s="112" t="s">
        <v>1196</v>
      </c>
      <c r="D1147" s="113">
        <v>44202</v>
      </c>
      <c r="E1147" s="113">
        <v>44204</v>
      </c>
      <c r="F1147" s="112" t="s">
        <v>333</v>
      </c>
      <c r="G1147" s="112" t="s">
        <v>3654</v>
      </c>
      <c r="H1147" s="112" t="s">
        <v>3655</v>
      </c>
      <c r="I1147" s="112" t="s">
        <v>349</v>
      </c>
      <c r="J1147" s="112" t="s">
        <v>516</v>
      </c>
      <c r="K1147" s="112" t="s">
        <v>367</v>
      </c>
      <c r="L1147" s="112" t="s">
        <v>339</v>
      </c>
      <c r="M1147" s="112" t="s">
        <v>368</v>
      </c>
      <c r="N1147" s="112" t="s">
        <v>879</v>
      </c>
      <c r="O1147" s="112" t="s">
        <v>372</v>
      </c>
      <c r="P1147" s="112" t="s">
        <v>398</v>
      </c>
      <c r="Q1147" s="112" t="s">
        <v>880</v>
      </c>
      <c r="R1147" s="112">
        <v>1137.78</v>
      </c>
      <c r="S1147" s="112">
        <v>3</v>
      </c>
      <c r="T1147" s="112">
        <v>0</v>
      </c>
      <c r="U1147" s="112">
        <v>375.06</v>
      </c>
    </row>
    <row r="1148" spans="1:21">
      <c r="A1148" s="20" t="str">
        <f t="shared" si="34"/>
        <v>202101</v>
      </c>
      <c r="B1148" s="20" t="str">
        <f t="shared" si="35"/>
        <v>202102</v>
      </c>
      <c r="C1148" s="112" t="s">
        <v>1196</v>
      </c>
      <c r="D1148" s="113">
        <v>44202</v>
      </c>
      <c r="E1148" s="113">
        <v>44204</v>
      </c>
      <c r="F1148" s="112" t="s">
        <v>333</v>
      </c>
      <c r="G1148" s="112" t="s">
        <v>3654</v>
      </c>
      <c r="H1148" s="112" t="s">
        <v>3655</v>
      </c>
      <c r="I1148" s="112" t="s">
        <v>349</v>
      </c>
      <c r="J1148" s="112" t="s">
        <v>516</v>
      </c>
      <c r="K1148" s="112" t="s">
        <v>367</v>
      </c>
      <c r="L1148" s="112" t="s">
        <v>339</v>
      </c>
      <c r="M1148" s="112" t="s">
        <v>368</v>
      </c>
      <c r="N1148" s="112" t="s">
        <v>614</v>
      </c>
      <c r="O1148" s="112" t="s">
        <v>377</v>
      </c>
      <c r="P1148" s="112" t="s">
        <v>431</v>
      </c>
      <c r="Q1148" s="112" t="s">
        <v>615</v>
      </c>
      <c r="R1148" s="112">
        <v>514.64</v>
      </c>
      <c r="S1148" s="112">
        <v>2</v>
      </c>
      <c r="T1148" s="112">
        <v>0</v>
      </c>
      <c r="U1148" s="112">
        <v>15.400000000000002</v>
      </c>
    </row>
    <row r="1149" spans="1:21">
      <c r="A1149" s="20" t="str">
        <f t="shared" si="34"/>
        <v>202105</v>
      </c>
      <c r="B1149" s="20" t="str">
        <f t="shared" si="35"/>
        <v>202121</v>
      </c>
      <c r="C1149" s="112" t="s">
        <v>4227</v>
      </c>
      <c r="D1149" s="113">
        <v>44337</v>
      </c>
      <c r="E1149" s="113">
        <v>44344</v>
      </c>
      <c r="F1149" s="112" t="s">
        <v>346</v>
      </c>
      <c r="G1149" s="112" t="s">
        <v>1900</v>
      </c>
      <c r="H1149" s="112" t="s">
        <v>1901</v>
      </c>
      <c r="I1149" s="112" t="s">
        <v>336</v>
      </c>
      <c r="J1149" s="112" t="s">
        <v>838</v>
      </c>
      <c r="K1149" s="112" t="s">
        <v>363</v>
      </c>
      <c r="L1149" s="112" t="s">
        <v>339</v>
      </c>
      <c r="M1149" s="112" t="s">
        <v>340</v>
      </c>
      <c r="N1149" s="112" t="s">
        <v>1645</v>
      </c>
      <c r="O1149" s="112" t="s">
        <v>377</v>
      </c>
      <c r="P1149" s="112" t="s">
        <v>378</v>
      </c>
      <c r="Q1149" s="112" t="s">
        <v>1646</v>
      </c>
      <c r="R1149" s="112">
        <v>2578.4639999999995</v>
      </c>
      <c r="S1149" s="112">
        <v>2</v>
      </c>
      <c r="T1149" s="112">
        <v>0.4</v>
      </c>
      <c r="U1149" s="112">
        <v>-129.13599999999974</v>
      </c>
    </row>
    <row r="1150" spans="1:21">
      <c r="A1150" s="20" t="str">
        <f t="shared" si="34"/>
        <v>202105</v>
      </c>
      <c r="B1150" s="20" t="str">
        <f t="shared" si="35"/>
        <v>202121</v>
      </c>
      <c r="C1150" s="112" t="s">
        <v>4227</v>
      </c>
      <c r="D1150" s="113">
        <v>44337</v>
      </c>
      <c r="E1150" s="113">
        <v>44344</v>
      </c>
      <c r="F1150" s="112" t="s">
        <v>346</v>
      </c>
      <c r="G1150" s="112" t="s">
        <v>1900</v>
      </c>
      <c r="H1150" s="112" t="s">
        <v>1901</v>
      </c>
      <c r="I1150" s="112" t="s">
        <v>336</v>
      </c>
      <c r="J1150" s="112" t="s">
        <v>838</v>
      </c>
      <c r="K1150" s="112" t="s">
        <v>363</v>
      </c>
      <c r="L1150" s="112" t="s">
        <v>339</v>
      </c>
      <c r="M1150" s="112" t="s">
        <v>340</v>
      </c>
      <c r="N1150" s="112" t="s">
        <v>1008</v>
      </c>
      <c r="O1150" s="112" t="s">
        <v>377</v>
      </c>
      <c r="P1150" s="112" t="s">
        <v>378</v>
      </c>
      <c r="Q1150" s="112" t="s">
        <v>1009</v>
      </c>
      <c r="R1150" s="112">
        <v>6491.5199999999995</v>
      </c>
      <c r="S1150" s="112">
        <v>5</v>
      </c>
      <c r="T1150" s="112">
        <v>0.4</v>
      </c>
      <c r="U1150" s="112">
        <v>757.1200000000008</v>
      </c>
    </row>
    <row r="1151" spans="1:21">
      <c r="A1151" s="20" t="str">
        <f t="shared" si="34"/>
        <v>202105</v>
      </c>
      <c r="B1151" s="20" t="str">
        <f t="shared" si="35"/>
        <v>202122</v>
      </c>
      <c r="C1151" s="112" t="s">
        <v>3929</v>
      </c>
      <c r="D1151" s="113">
        <v>44341</v>
      </c>
      <c r="E1151" s="113">
        <v>44345</v>
      </c>
      <c r="F1151" s="112" t="s">
        <v>333</v>
      </c>
      <c r="G1151" s="112" t="s">
        <v>3864</v>
      </c>
      <c r="H1151" s="112" t="s">
        <v>1778</v>
      </c>
      <c r="I1151" s="112" t="s">
        <v>336</v>
      </c>
      <c r="J1151" s="112" t="s">
        <v>2479</v>
      </c>
      <c r="K1151" s="112" t="s">
        <v>351</v>
      </c>
      <c r="L1151" s="112" t="s">
        <v>339</v>
      </c>
      <c r="M1151" s="112" t="s">
        <v>352</v>
      </c>
      <c r="N1151" s="112" t="s">
        <v>3546</v>
      </c>
      <c r="O1151" s="112" t="s">
        <v>372</v>
      </c>
      <c r="P1151" s="112" t="s">
        <v>400</v>
      </c>
      <c r="Q1151" s="112" t="s">
        <v>3547</v>
      </c>
      <c r="R1151" s="112">
        <v>817.48799999999994</v>
      </c>
      <c r="S1151" s="112">
        <v>2</v>
      </c>
      <c r="T1151" s="112">
        <v>0.4</v>
      </c>
      <c r="U1151" s="112">
        <v>-286.27200000000005</v>
      </c>
    </row>
    <row r="1152" spans="1:21">
      <c r="A1152" s="20" t="str">
        <f t="shared" si="34"/>
        <v>202105</v>
      </c>
      <c r="B1152" s="20" t="str">
        <f t="shared" si="35"/>
        <v>202122</v>
      </c>
      <c r="C1152" s="112" t="s">
        <v>3929</v>
      </c>
      <c r="D1152" s="113">
        <v>44341</v>
      </c>
      <c r="E1152" s="113">
        <v>44345</v>
      </c>
      <c r="F1152" s="112" t="s">
        <v>333</v>
      </c>
      <c r="G1152" s="112" t="s">
        <v>3864</v>
      </c>
      <c r="H1152" s="112" t="s">
        <v>1778</v>
      </c>
      <c r="I1152" s="112" t="s">
        <v>336</v>
      </c>
      <c r="J1152" s="112" t="s">
        <v>2479</v>
      </c>
      <c r="K1152" s="112" t="s">
        <v>351</v>
      </c>
      <c r="L1152" s="112" t="s">
        <v>339</v>
      </c>
      <c r="M1152" s="112" t="s">
        <v>352</v>
      </c>
      <c r="N1152" s="112" t="s">
        <v>3027</v>
      </c>
      <c r="O1152" s="112" t="s">
        <v>342</v>
      </c>
      <c r="P1152" s="112" t="s">
        <v>455</v>
      </c>
      <c r="Q1152" s="112" t="s">
        <v>3028</v>
      </c>
      <c r="R1152" s="112">
        <v>99.567999999999984</v>
      </c>
      <c r="S1152" s="112">
        <v>4</v>
      </c>
      <c r="T1152" s="112">
        <v>0.8</v>
      </c>
      <c r="U1152" s="112">
        <v>-194.43200000000004</v>
      </c>
    </row>
    <row r="1153" spans="1:21">
      <c r="A1153" s="20" t="str">
        <f t="shared" si="34"/>
        <v>202103</v>
      </c>
      <c r="B1153" s="20" t="str">
        <f t="shared" si="35"/>
        <v>202113</v>
      </c>
      <c r="C1153" s="112" t="s">
        <v>1512</v>
      </c>
      <c r="D1153" s="113">
        <v>44282</v>
      </c>
      <c r="E1153" s="113">
        <v>44287</v>
      </c>
      <c r="F1153" s="112" t="s">
        <v>346</v>
      </c>
      <c r="G1153" s="112" t="s">
        <v>621</v>
      </c>
      <c r="H1153" s="112" t="s">
        <v>622</v>
      </c>
      <c r="I1153" s="112" t="s">
        <v>349</v>
      </c>
      <c r="J1153" s="112" t="s">
        <v>1854</v>
      </c>
      <c r="K1153" s="112" t="s">
        <v>487</v>
      </c>
      <c r="L1153" s="112" t="s">
        <v>339</v>
      </c>
      <c r="M1153" s="112" t="s">
        <v>392</v>
      </c>
      <c r="N1153" s="112" t="s">
        <v>2646</v>
      </c>
      <c r="O1153" s="112" t="s">
        <v>342</v>
      </c>
      <c r="P1153" s="112" t="s">
        <v>455</v>
      </c>
      <c r="Q1153" s="112" t="s">
        <v>2647</v>
      </c>
      <c r="R1153" s="112">
        <v>1516.9279999999999</v>
      </c>
      <c r="S1153" s="112">
        <v>8</v>
      </c>
      <c r="T1153" s="112">
        <v>0.2</v>
      </c>
      <c r="U1153" s="112">
        <v>-247.07199999999997</v>
      </c>
    </row>
    <row r="1154" spans="1:21">
      <c r="A1154" s="20" t="str">
        <f t="shared" si="34"/>
        <v>202102</v>
      </c>
      <c r="B1154" s="20" t="str">
        <f t="shared" si="35"/>
        <v>202107</v>
      </c>
      <c r="C1154" s="112" t="s">
        <v>4157</v>
      </c>
      <c r="D1154" s="113">
        <v>44235</v>
      </c>
      <c r="E1154" s="113">
        <v>44239</v>
      </c>
      <c r="F1154" s="112" t="s">
        <v>346</v>
      </c>
      <c r="G1154" s="112" t="s">
        <v>1255</v>
      </c>
      <c r="H1154" s="112" t="s">
        <v>1256</v>
      </c>
      <c r="I1154" s="112" t="s">
        <v>349</v>
      </c>
      <c r="J1154" s="112" t="s">
        <v>4229</v>
      </c>
      <c r="K1154" s="112" t="s">
        <v>535</v>
      </c>
      <c r="L1154" s="112" t="s">
        <v>339</v>
      </c>
      <c r="M1154" s="112" t="s">
        <v>368</v>
      </c>
      <c r="N1154" s="112" t="s">
        <v>393</v>
      </c>
      <c r="O1154" s="112" t="s">
        <v>372</v>
      </c>
      <c r="P1154" s="112" t="s">
        <v>394</v>
      </c>
      <c r="Q1154" s="112" t="s">
        <v>395</v>
      </c>
      <c r="R1154" s="112">
        <v>1776.6</v>
      </c>
      <c r="S1154" s="112">
        <v>3</v>
      </c>
      <c r="T1154" s="112">
        <v>0</v>
      </c>
      <c r="U1154" s="112">
        <v>479.64</v>
      </c>
    </row>
    <row r="1155" spans="1:21">
      <c r="A1155" s="20" t="str">
        <f t="shared" ref="A1155:A1218" si="36">YEAR(D1155)&amp;TEXT(MONTH(D1155),"00")</f>
        <v>202102</v>
      </c>
      <c r="B1155" s="20" t="str">
        <f t="shared" ref="B1155:B1218" si="37">YEAR(D1155)&amp;TEXT(WEEKNUM(D1155),"00")</f>
        <v>202107</v>
      </c>
      <c r="C1155" s="112" t="s">
        <v>4157</v>
      </c>
      <c r="D1155" s="113">
        <v>44235</v>
      </c>
      <c r="E1155" s="113">
        <v>44239</v>
      </c>
      <c r="F1155" s="112" t="s">
        <v>346</v>
      </c>
      <c r="G1155" s="112" t="s">
        <v>1255</v>
      </c>
      <c r="H1155" s="112" t="s">
        <v>1256</v>
      </c>
      <c r="I1155" s="112" t="s">
        <v>349</v>
      </c>
      <c r="J1155" s="112" t="s">
        <v>4229</v>
      </c>
      <c r="K1155" s="112" t="s">
        <v>535</v>
      </c>
      <c r="L1155" s="112" t="s">
        <v>339</v>
      </c>
      <c r="M1155" s="112" t="s">
        <v>368</v>
      </c>
      <c r="N1155" s="112" t="s">
        <v>2716</v>
      </c>
      <c r="O1155" s="112" t="s">
        <v>342</v>
      </c>
      <c r="P1155" s="112" t="s">
        <v>440</v>
      </c>
      <c r="Q1155" s="112" t="s">
        <v>2717</v>
      </c>
      <c r="R1155" s="112">
        <v>4972.8000000000011</v>
      </c>
      <c r="S1155" s="112">
        <v>8</v>
      </c>
      <c r="T1155" s="112">
        <v>0</v>
      </c>
      <c r="U1155" s="112">
        <v>1590.3999999999999</v>
      </c>
    </row>
    <row r="1156" spans="1:21">
      <c r="A1156" s="20" t="str">
        <f t="shared" si="36"/>
        <v>202105</v>
      </c>
      <c r="B1156" s="20" t="str">
        <f t="shared" si="37"/>
        <v>202121</v>
      </c>
      <c r="C1156" s="112" t="s">
        <v>2789</v>
      </c>
      <c r="D1156" s="113">
        <v>44335</v>
      </c>
      <c r="E1156" s="113">
        <v>44341</v>
      </c>
      <c r="F1156" s="112" t="s">
        <v>346</v>
      </c>
      <c r="G1156" s="112" t="s">
        <v>1420</v>
      </c>
      <c r="H1156" s="112" t="s">
        <v>1421</v>
      </c>
      <c r="I1156" s="112" t="s">
        <v>336</v>
      </c>
      <c r="J1156" s="112" t="s">
        <v>1315</v>
      </c>
      <c r="K1156" s="112" t="s">
        <v>397</v>
      </c>
      <c r="L1156" s="112" t="s">
        <v>339</v>
      </c>
      <c r="M1156" s="112" t="s">
        <v>340</v>
      </c>
      <c r="N1156" s="112" t="s">
        <v>2404</v>
      </c>
      <c r="O1156" s="112" t="s">
        <v>372</v>
      </c>
      <c r="P1156" s="112" t="s">
        <v>394</v>
      </c>
      <c r="Q1156" s="112" t="s">
        <v>2405</v>
      </c>
      <c r="R1156" s="112">
        <v>1108.7999999999997</v>
      </c>
      <c r="S1156" s="112">
        <v>1</v>
      </c>
      <c r="T1156" s="112">
        <v>0</v>
      </c>
      <c r="U1156" s="112">
        <v>0</v>
      </c>
    </row>
    <row r="1157" spans="1:21">
      <c r="A1157" s="20" t="str">
        <f t="shared" si="36"/>
        <v>202104</v>
      </c>
      <c r="B1157" s="20" t="str">
        <f t="shared" si="37"/>
        <v>202116</v>
      </c>
      <c r="C1157" s="112" t="s">
        <v>3106</v>
      </c>
      <c r="D1157" s="113">
        <v>44300</v>
      </c>
      <c r="E1157" s="113">
        <v>44302</v>
      </c>
      <c r="F1157" s="112" t="s">
        <v>333</v>
      </c>
      <c r="G1157" s="112" t="s">
        <v>3622</v>
      </c>
      <c r="H1157" s="112" t="s">
        <v>3623</v>
      </c>
      <c r="I1157" s="112" t="s">
        <v>349</v>
      </c>
      <c r="J1157" s="112" t="s">
        <v>1257</v>
      </c>
      <c r="K1157" s="112" t="s">
        <v>391</v>
      </c>
      <c r="L1157" s="112" t="s">
        <v>339</v>
      </c>
      <c r="M1157" s="112" t="s">
        <v>392</v>
      </c>
      <c r="N1157" s="112" t="s">
        <v>1893</v>
      </c>
      <c r="O1157" s="112" t="s">
        <v>342</v>
      </c>
      <c r="P1157" s="112" t="s">
        <v>343</v>
      </c>
      <c r="Q1157" s="112" t="s">
        <v>1894</v>
      </c>
      <c r="R1157" s="112">
        <v>335.15999999999997</v>
      </c>
      <c r="S1157" s="112">
        <v>7</v>
      </c>
      <c r="T1157" s="112">
        <v>0</v>
      </c>
      <c r="U1157" s="112">
        <v>167.57999999999998</v>
      </c>
    </row>
    <row r="1158" spans="1:21">
      <c r="A1158" s="20" t="str">
        <f t="shared" si="36"/>
        <v>202104</v>
      </c>
      <c r="B1158" s="20" t="str">
        <f t="shared" si="37"/>
        <v>202116</v>
      </c>
      <c r="C1158" s="112" t="s">
        <v>3106</v>
      </c>
      <c r="D1158" s="113">
        <v>44300</v>
      </c>
      <c r="E1158" s="113">
        <v>44302</v>
      </c>
      <c r="F1158" s="112" t="s">
        <v>333</v>
      </c>
      <c r="G1158" s="112" t="s">
        <v>3622</v>
      </c>
      <c r="H1158" s="112" t="s">
        <v>3623</v>
      </c>
      <c r="I1158" s="112" t="s">
        <v>349</v>
      </c>
      <c r="J1158" s="112" t="s">
        <v>1257</v>
      </c>
      <c r="K1158" s="112" t="s">
        <v>391</v>
      </c>
      <c r="L1158" s="112" t="s">
        <v>339</v>
      </c>
      <c r="M1158" s="112" t="s">
        <v>392</v>
      </c>
      <c r="N1158" s="112" t="s">
        <v>2862</v>
      </c>
      <c r="O1158" s="112" t="s">
        <v>372</v>
      </c>
      <c r="P1158" s="112" t="s">
        <v>398</v>
      </c>
      <c r="Q1158" s="112" t="s">
        <v>2863</v>
      </c>
      <c r="R1158" s="112">
        <v>10849.86</v>
      </c>
      <c r="S1158" s="112">
        <v>9</v>
      </c>
      <c r="T1158" s="112">
        <v>0</v>
      </c>
      <c r="U1158" s="112">
        <v>2494.7999999999997</v>
      </c>
    </row>
    <row r="1159" spans="1:21">
      <c r="A1159" s="20" t="str">
        <f t="shared" si="36"/>
        <v>202102</v>
      </c>
      <c r="B1159" s="20" t="str">
        <f t="shared" si="37"/>
        <v>202106</v>
      </c>
      <c r="C1159" s="112" t="s">
        <v>4230</v>
      </c>
      <c r="D1159" s="113">
        <v>44229</v>
      </c>
      <c r="E1159" s="113">
        <v>44234</v>
      </c>
      <c r="F1159" s="112" t="s">
        <v>346</v>
      </c>
      <c r="G1159" s="112" t="s">
        <v>2497</v>
      </c>
      <c r="H1159" s="112" t="s">
        <v>2498</v>
      </c>
      <c r="I1159" s="112" t="s">
        <v>349</v>
      </c>
      <c r="J1159" s="112" t="s">
        <v>452</v>
      </c>
      <c r="K1159" s="112" t="s">
        <v>453</v>
      </c>
      <c r="L1159" s="112" t="s">
        <v>339</v>
      </c>
      <c r="M1159" s="112" t="s">
        <v>340</v>
      </c>
      <c r="N1159" s="112" t="s">
        <v>1788</v>
      </c>
      <c r="O1159" s="112" t="s">
        <v>372</v>
      </c>
      <c r="P1159" s="112" t="s">
        <v>398</v>
      </c>
      <c r="Q1159" s="112" t="s">
        <v>1789</v>
      </c>
      <c r="R1159" s="112">
        <v>542.78</v>
      </c>
      <c r="S1159" s="112">
        <v>1</v>
      </c>
      <c r="T1159" s="112">
        <v>0</v>
      </c>
      <c r="U1159" s="112">
        <v>184.51999999999998</v>
      </c>
    </row>
    <row r="1160" spans="1:21">
      <c r="A1160" s="20" t="str">
        <f t="shared" si="36"/>
        <v>202103</v>
      </c>
      <c r="B1160" s="20" t="str">
        <f t="shared" si="37"/>
        <v>202112</v>
      </c>
      <c r="C1160" s="112" t="s">
        <v>3997</v>
      </c>
      <c r="D1160" s="113">
        <v>44275</v>
      </c>
      <c r="E1160" s="113">
        <v>44280</v>
      </c>
      <c r="F1160" s="112" t="s">
        <v>333</v>
      </c>
      <c r="G1160" s="112" t="s">
        <v>689</v>
      </c>
      <c r="H1160" s="112" t="s">
        <v>690</v>
      </c>
      <c r="I1160" s="112" t="s">
        <v>384</v>
      </c>
      <c r="J1160" s="112" t="s">
        <v>666</v>
      </c>
      <c r="K1160" s="112" t="s">
        <v>465</v>
      </c>
      <c r="L1160" s="112" t="s">
        <v>339</v>
      </c>
      <c r="M1160" s="112" t="s">
        <v>386</v>
      </c>
      <c r="N1160" s="112" t="s">
        <v>3731</v>
      </c>
      <c r="O1160" s="112" t="s">
        <v>342</v>
      </c>
      <c r="P1160" s="112" t="s">
        <v>381</v>
      </c>
      <c r="Q1160" s="112" t="s">
        <v>3406</v>
      </c>
      <c r="R1160" s="112">
        <v>54.18</v>
      </c>
      <c r="S1160" s="112">
        <v>1</v>
      </c>
      <c r="T1160" s="112">
        <v>0.4</v>
      </c>
      <c r="U1160" s="112">
        <v>-31.639999999999997</v>
      </c>
    </row>
    <row r="1161" spans="1:21">
      <c r="A1161" s="20" t="str">
        <f t="shared" si="36"/>
        <v>202106</v>
      </c>
      <c r="B1161" s="20" t="str">
        <f t="shared" si="37"/>
        <v>202127</v>
      </c>
      <c r="C1161" s="112" t="s">
        <v>3728</v>
      </c>
      <c r="D1161" s="113">
        <v>44374</v>
      </c>
      <c r="E1161" s="113">
        <v>44378</v>
      </c>
      <c r="F1161" s="112" t="s">
        <v>346</v>
      </c>
      <c r="G1161" s="112" t="s">
        <v>4217</v>
      </c>
      <c r="H1161" s="112" t="s">
        <v>4218</v>
      </c>
      <c r="I1161" s="112" t="s">
        <v>349</v>
      </c>
      <c r="J1161" s="112" t="s">
        <v>1699</v>
      </c>
      <c r="K1161" s="112" t="s">
        <v>438</v>
      </c>
      <c r="L1161" s="112" t="s">
        <v>339</v>
      </c>
      <c r="M1161" s="112" t="s">
        <v>439</v>
      </c>
      <c r="N1161" s="112" t="s">
        <v>1115</v>
      </c>
      <c r="O1161" s="112" t="s">
        <v>372</v>
      </c>
      <c r="P1161" s="112" t="s">
        <v>373</v>
      </c>
      <c r="Q1161" s="112" t="s">
        <v>1116</v>
      </c>
      <c r="R1161" s="112">
        <v>4224.7800000000007</v>
      </c>
      <c r="S1161" s="112">
        <v>3</v>
      </c>
      <c r="T1161" s="112">
        <v>0</v>
      </c>
      <c r="U1161" s="112">
        <v>548.94000000000005</v>
      </c>
    </row>
    <row r="1162" spans="1:21">
      <c r="A1162" s="20" t="str">
        <f t="shared" si="36"/>
        <v>202106</v>
      </c>
      <c r="B1162" s="20" t="str">
        <f t="shared" si="37"/>
        <v>202127</v>
      </c>
      <c r="C1162" s="112" t="s">
        <v>3728</v>
      </c>
      <c r="D1162" s="113">
        <v>44374</v>
      </c>
      <c r="E1162" s="113">
        <v>44378</v>
      </c>
      <c r="F1162" s="112" t="s">
        <v>346</v>
      </c>
      <c r="G1162" s="112" t="s">
        <v>4217</v>
      </c>
      <c r="H1162" s="112" t="s">
        <v>4218</v>
      </c>
      <c r="I1162" s="112" t="s">
        <v>349</v>
      </c>
      <c r="J1162" s="112" t="s">
        <v>1699</v>
      </c>
      <c r="K1162" s="112" t="s">
        <v>438</v>
      </c>
      <c r="L1162" s="112" t="s">
        <v>339</v>
      </c>
      <c r="M1162" s="112" t="s">
        <v>439</v>
      </c>
      <c r="N1162" s="112" t="s">
        <v>3948</v>
      </c>
      <c r="O1162" s="112" t="s">
        <v>377</v>
      </c>
      <c r="P1162" s="112" t="s">
        <v>462</v>
      </c>
      <c r="Q1162" s="112" t="s">
        <v>3949</v>
      </c>
      <c r="R1162" s="112">
        <v>7760.0250000000005</v>
      </c>
      <c r="S1162" s="112">
        <v>5</v>
      </c>
      <c r="T1162" s="112">
        <v>0.25</v>
      </c>
      <c r="U1162" s="112">
        <v>-103.77500000000009</v>
      </c>
    </row>
    <row r="1163" spans="1:21">
      <c r="A1163" s="20" t="str">
        <f t="shared" si="36"/>
        <v>202101</v>
      </c>
      <c r="B1163" s="20" t="str">
        <f t="shared" si="37"/>
        <v>202102</v>
      </c>
      <c r="C1163" s="112" t="s">
        <v>4231</v>
      </c>
      <c r="D1163" s="113">
        <v>44202</v>
      </c>
      <c r="E1163" s="113">
        <v>44208</v>
      </c>
      <c r="F1163" s="112" t="s">
        <v>346</v>
      </c>
      <c r="G1163" s="112" t="s">
        <v>3664</v>
      </c>
      <c r="H1163" s="112" t="s">
        <v>3665</v>
      </c>
      <c r="I1163" s="112" t="s">
        <v>349</v>
      </c>
      <c r="J1163" s="112" t="s">
        <v>2079</v>
      </c>
      <c r="K1163" s="112" t="s">
        <v>397</v>
      </c>
      <c r="L1163" s="112" t="s">
        <v>339</v>
      </c>
      <c r="M1163" s="112" t="s">
        <v>340</v>
      </c>
      <c r="N1163" s="112" t="s">
        <v>1339</v>
      </c>
      <c r="O1163" s="112" t="s">
        <v>342</v>
      </c>
      <c r="P1163" s="112" t="s">
        <v>357</v>
      </c>
      <c r="Q1163" s="112" t="s">
        <v>1340</v>
      </c>
      <c r="R1163" s="112">
        <v>712.31999999999994</v>
      </c>
      <c r="S1163" s="112">
        <v>3</v>
      </c>
      <c r="T1163" s="112">
        <v>0</v>
      </c>
      <c r="U1163" s="112">
        <v>327.60000000000002</v>
      </c>
    </row>
    <row r="1164" spans="1:21">
      <c r="A1164" s="20" t="str">
        <f t="shared" si="36"/>
        <v>202106</v>
      </c>
      <c r="B1164" s="20" t="str">
        <f t="shared" si="37"/>
        <v>202125</v>
      </c>
      <c r="C1164" s="112" t="s">
        <v>4150</v>
      </c>
      <c r="D1164" s="113">
        <v>44366</v>
      </c>
      <c r="E1164" s="113">
        <v>44367</v>
      </c>
      <c r="F1164" s="112" t="s">
        <v>534</v>
      </c>
      <c r="G1164" s="112" t="s">
        <v>3685</v>
      </c>
      <c r="H1164" s="112" t="s">
        <v>3686</v>
      </c>
      <c r="I1164" s="112" t="s">
        <v>349</v>
      </c>
      <c r="J1164" s="112" t="s">
        <v>366</v>
      </c>
      <c r="K1164" s="112" t="s">
        <v>367</v>
      </c>
      <c r="L1164" s="112" t="s">
        <v>339</v>
      </c>
      <c r="M1164" s="112" t="s">
        <v>368</v>
      </c>
      <c r="N1164" s="112" t="s">
        <v>2845</v>
      </c>
      <c r="O1164" s="112" t="s">
        <v>342</v>
      </c>
      <c r="P1164" s="112" t="s">
        <v>381</v>
      </c>
      <c r="Q1164" s="112" t="s">
        <v>2108</v>
      </c>
      <c r="R1164" s="112">
        <v>134.12</v>
      </c>
      <c r="S1164" s="112">
        <v>2</v>
      </c>
      <c r="T1164" s="112">
        <v>0</v>
      </c>
      <c r="U1164" s="112">
        <v>41.44</v>
      </c>
    </row>
    <row r="1165" spans="1:21">
      <c r="A1165" s="20" t="str">
        <f t="shared" si="36"/>
        <v>202106</v>
      </c>
      <c r="B1165" s="20" t="str">
        <f t="shared" si="37"/>
        <v>202124</v>
      </c>
      <c r="C1165" s="112" t="s">
        <v>3567</v>
      </c>
      <c r="D1165" s="113">
        <v>44355</v>
      </c>
      <c r="E1165" s="113">
        <v>44361</v>
      </c>
      <c r="F1165" s="112" t="s">
        <v>346</v>
      </c>
      <c r="G1165" s="112" t="s">
        <v>1591</v>
      </c>
      <c r="H1165" s="112" t="s">
        <v>1003</v>
      </c>
      <c r="I1165" s="112" t="s">
        <v>349</v>
      </c>
      <c r="J1165" s="112" t="s">
        <v>405</v>
      </c>
      <c r="K1165" s="112" t="s">
        <v>363</v>
      </c>
      <c r="L1165" s="112" t="s">
        <v>339</v>
      </c>
      <c r="M1165" s="112" t="s">
        <v>340</v>
      </c>
      <c r="N1165" s="112" t="s">
        <v>2480</v>
      </c>
      <c r="O1165" s="112" t="s">
        <v>372</v>
      </c>
      <c r="P1165" s="112" t="s">
        <v>398</v>
      </c>
      <c r="Q1165" s="112" t="s">
        <v>2481</v>
      </c>
      <c r="R1165" s="112">
        <v>2246.1599999999994</v>
      </c>
      <c r="S1165" s="112">
        <v>7</v>
      </c>
      <c r="T1165" s="112">
        <v>0.4</v>
      </c>
      <c r="U1165" s="112">
        <v>224.4200000000003</v>
      </c>
    </row>
    <row r="1166" spans="1:21">
      <c r="A1166" s="20" t="str">
        <f t="shared" si="36"/>
        <v>202102</v>
      </c>
      <c r="B1166" s="20" t="str">
        <f t="shared" si="37"/>
        <v>202109</v>
      </c>
      <c r="C1166" s="112" t="s">
        <v>2641</v>
      </c>
      <c r="D1166" s="113">
        <v>44252</v>
      </c>
      <c r="E1166" s="113">
        <v>44257</v>
      </c>
      <c r="F1166" s="112" t="s">
        <v>346</v>
      </c>
      <c r="G1166" s="112" t="s">
        <v>975</v>
      </c>
      <c r="H1166" s="112" t="s">
        <v>976</v>
      </c>
      <c r="I1166" s="112" t="s">
        <v>336</v>
      </c>
      <c r="J1166" s="112" t="s">
        <v>1309</v>
      </c>
      <c r="K1166" s="112" t="s">
        <v>338</v>
      </c>
      <c r="L1166" s="112" t="s">
        <v>339</v>
      </c>
      <c r="M1166" s="112" t="s">
        <v>340</v>
      </c>
      <c r="N1166" s="112" t="s">
        <v>1061</v>
      </c>
      <c r="O1166" s="112" t="s">
        <v>342</v>
      </c>
      <c r="P1166" s="112" t="s">
        <v>354</v>
      </c>
      <c r="Q1166" s="112" t="s">
        <v>1062</v>
      </c>
      <c r="R1166" s="112">
        <v>706.44</v>
      </c>
      <c r="S1166" s="112">
        <v>3</v>
      </c>
      <c r="T1166" s="112">
        <v>0</v>
      </c>
      <c r="U1166" s="112">
        <v>77.7</v>
      </c>
    </row>
    <row r="1167" spans="1:21">
      <c r="A1167" s="20" t="str">
        <f t="shared" si="36"/>
        <v>202102</v>
      </c>
      <c r="B1167" s="20" t="str">
        <f t="shared" si="37"/>
        <v>202109</v>
      </c>
      <c r="C1167" s="112" t="s">
        <v>2641</v>
      </c>
      <c r="D1167" s="113">
        <v>44252</v>
      </c>
      <c r="E1167" s="113">
        <v>44257</v>
      </c>
      <c r="F1167" s="112" t="s">
        <v>346</v>
      </c>
      <c r="G1167" s="112" t="s">
        <v>975</v>
      </c>
      <c r="H1167" s="112" t="s">
        <v>976</v>
      </c>
      <c r="I1167" s="112" t="s">
        <v>336</v>
      </c>
      <c r="J1167" s="112" t="s">
        <v>1309</v>
      </c>
      <c r="K1167" s="112" t="s">
        <v>338</v>
      </c>
      <c r="L1167" s="112" t="s">
        <v>339</v>
      </c>
      <c r="M1167" s="112" t="s">
        <v>340</v>
      </c>
      <c r="N1167" s="112" t="s">
        <v>1446</v>
      </c>
      <c r="O1167" s="112" t="s">
        <v>342</v>
      </c>
      <c r="P1167" s="112" t="s">
        <v>407</v>
      </c>
      <c r="Q1167" s="112" t="s">
        <v>1447</v>
      </c>
      <c r="R1167" s="112">
        <v>99.95999999999998</v>
      </c>
      <c r="S1167" s="112">
        <v>2</v>
      </c>
      <c r="T1167" s="112">
        <v>0</v>
      </c>
      <c r="U1167" s="112">
        <v>29.96</v>
      </c>
    </row>
    <row r="1168" spans="1:21">
      <c r="A1168" s="20" t="str">
        <f t="shared" si="36"/>
        <v>202105</v>
      </c>
      <c r="B1168" s="20" t="str">
        <f t="shared" si="37"/>
        <v>202121</v>
      </c>
      <c r="C1168" s="112" t="s">
        <v>1618</v>
      </c>
      <c r="D1168" s="113">
        <v>44338</v>
      </c>
      <c r="E1168" s="113">
        <v>44342</v>
      </c>
      <c r="F1168" s="112" t="s">
        <v>346</v>
      </c>
      <c r="G1168" s="112" t="s">
        <v>1260</v>
      </c>
      <c r="H1168" s="112" t="s">
        <v>1261</v>
      </c>
      <c r="I1168" s="112" t="s">
        <v>336</v>
      </c>
      <c r="J1168" s="112" t="s">
        <v>1454</v>
      </c>
      <c r="K1168" s="112" t="s">
        <v>367</v>
      </c>
      <c r="L1168" s="112" t="s">
        <v>339</v>
      </c>
      <c r="M1168" s="112" t="s">
        <v>368</v>
      </c>
      <c r="N1168" s="112" t="s">
        <v>2718</v>
      </c>
      <c r="O1168" s="112" t="s">
        <v>377</v>
      </c>
      <c r="P1168" s="112" t="s">
        <v>431</v>
      </c>
      <c r="Q1168" s="112" t="s">
        <v>3915</v>
      </c>
      <c r="R1168" s="112">
        <v>1404.4800000000002</v>
      </c>
      <c r="S1168" s="112">
        <v>6</v>
      </c>
      <c r="T1168" s="112">
        <v>0</v>
      </c>
      <c r="U1168" s="112">
        <v>69.72</v>
      </c>
    </row>
    <row r="1169" spans="1:21">
      <c r="A1169" s="20" t="str">
        <f t="shared" si="36"/>
        <v>202105</v>
      </c>
      <c r="B1169" s="20" t="str">
        <f t="shared" si="37"/>
        <v>202120</v>
      </c>
      <c r="C1169" s="112" t="s">
        <v>3249</v>
      </c>
      <c r="D1169" s="113">
        <v>44329</v>
      </c>
      <c r="E1169" s="113">
        <v>44333</v>
      </c>
      <c r="F1169" s="112" t="s">
        <v>346</v>
      </c>
      <c r="G1169" s="112" t="s">
        <v>3385</v>
      </c>
      <c r="H1169" s="112" t="s">
        <v>3386</v>
      </c>
      <c r="I1169" s="112" t="s">
        <v>349</v>
      </c>
      <c r="J1169" s="112" t="s">
        <v>623</v>
      </c>
      <c r="K1169" s="112" t="s">
        <v>363</v>
      </c>
      <c r="L1169" s="112" t="s">
        <v>339</v>
      </c>
      <c r="M1169" s="112" t="s">
        <v>340</v>
      </c>
      <c r="N1169" s="112" t="s">
        <v>3161</v>
      </c>
      <c r="O1169" s="112" t="s">
        <v>342</v>
      </c>
      <c r="P1169" s="112" t="s">
        <v>380</v>
      </c>
      <c r="Q1169" s="112" t="s">
        <v>3162</v>
      </c>
      <c r="R1169" s="112">
        <v>465.08</v>
      </c>
      <c r="S1169" s="112">
        <v>2</v>
      </c>
      <c r="T1169" s="112">
        <v>0</v>
      </c>
      <c r="U1169" s="112">
        <v>125.44000000000001</v>
      </c>
    </row>
    <row r="1170" spans="1:21">
      <c r="A1170" s="20" t="str">
        <f t="shared" si="36"/>
        <v>202106</v>
      </c>
      <c r="B1170" s="20" t="str">
        <f t="shared" si="37"/>
        <v>202127</v>
      </c>
      <c r="C1170" s="112" t="s">
        <v>2807</v>
      </c>
      <c r="D1170" s="113">
        <v>44377</v>
      </c>
      <c r="E1170" s="113">
        <v>44379</v>
      </c>
      <c r="F1170" s="112" t="s">
        <v>402</v>
      </c>
      <c r="G1170" s="112" t="s">
        <v>2661</v>
      </c>
      <c r="H1170" s="112" t="s">
        <v>2662</v>
      </c>
      <c r="I1170" s="112" t="s">
        <v>349</v>
      </c>
      <c r="J1170" s="112" t="s">
        <v>1022</v>
      </c>
      <c r="K1170" s="112" t="s">
        <v>691</v>
      </c>
      <c r="L1170" s="112" t="s">
        <v>339</v>
      </c>
      <c r="M1170" s="112" t="s">
        <v>352</v>
      </c>
      <c r="N1170" s="112" t="s">
        <v>2292</v>
      </c>
      <c r="O1170" s="112" t="s">
        <v>342</v>
      </c>
      <c r="P1170" s="112" t="s">
        <v>380</v>
      </c>
      <c r="Q1170" s="112" t="s">
        <v>2293</v>
      </c>
      <c r="R1170" s="112">
        <v>457.52</v>
      </c>
      <c r="S1170" s="112">
        <v>4</v>
      </c>
      <c r="T1170" s="112">
        <v>0</v>
      </c>
      <c r="U1170" s="112">
        <v>22.400000000000002</v>
      </c>
    </row>
    <row r="1171" spans="1:21">
      <c r="A1171" s="20" t="str">
        <f t="shared" si="36"/>
        <v>202106</v>
      </c>
      <c r="B1171" s="20" t="str">
        <f t="shared" si="37"/>
        <v>202127</v>
      </c>
      <c r="C1171" s="112" t="s">
        <v>2807</v>
      </c>
      <c r="D1171" s="113">
        <v>44377</v>
      </c>
      <c r="E1171" s="113">
        <v>44379</v>
      </c>
      <c r="F1171" s="112" t="s">
        <v>402</v>
      </c>
      <c r="G1171" s="112" t="s">
        <v>2661</v>
      </c>
      <c r="H1171" s="112" t="s">
        <v>2662</v>
      </c>
      <c r="I1171" s="112" t="s">
        <v>349</v>
      </c>
      <c r="J1171" s="112" t="s">
        <v>1022</v>
      </c>
      <c r="K1171" s="112" t="s">
        <v>691</v>
      </c>
      <c r="L1171" s="112" t="s">
        <v>339</v>
      </c>
      <c r="M1171" s="112" t="s">
        <v>352</v>
      </c>
      <c r="N1171" s="112" t="s">
        <v>831</v>
      </c>
      <c r="O1171" s="112" t="s">
        <v>342</v>
      </c>
      <c r="P1171" s="112" t="s">
        <v>343</v>
      </c>
      <c r="Q1171" s="112" t="s">
        <v>832</v>
      </c>
      <c r="R1171" s="112">
        <v>438.9</v>
      </c>
      <c r="S1171" s="112">
        <v>3</v>
      </c>
      <c r="T1171" s="112">
        <v>0</v>
      </c>
      <c r="U1171" s="112">
        <v>149.1</v>
      </c>
    </row>
    <row r="1172" spans="1:21">
      <c r="A1172" s="20" t="str">
        <f t="shared" si="36"/>
        <v>202106</v>
      </c>
      <c r="B1172" s="20" t="str">
        <f t="shared" si="37"/>
        <v>202127</v>
      </c>
      <c r="C1172" s="112" t="s">
        <v>2807</v>
      </c>
      <c r="D1172" s="113">
        <v>44377</v>
      </c>
      <c r="E1172" s="113">
        <v>44379</v>
      </c>
      <c r="F1172" s="112" t="s">
        <v>402</v>
      </c>
      <c r="G1172" s="112" t="s">
        <v>2661</v>
      </c>
      <c r="H1172" s="112" t="s">
        <v>2662</v>
      </c>
      <c r="I1172" s="112" t="s">
        <v>349</v>
      </c>
      <c r="J1172" s="112" t="s">
        <v>1022</v>
      </c>
      <c r="K1172" s="112" t="s">
        <v>691</v>
      </c>
      <c r="L1172" s="112" t="s">
        <v>339</v>
      </c>
      <c r="M1172" s="112" t="s">
        <v>352</v>
      </c>
      <c r="N1172" s="112" t="s">
        <v>3673</v>
      </c>
      <c r="O1172" s="112" t="s">
        <v>372</v>
      </c>
      <c r="P1172" s="112" t="s">
        <v>394</v>
      </c>
      <c r="Q1172" s="112" t="s">
        <v>3674</v>
      </c>
      <c r="R1172" s="112">
        <v>1631.9520000000002</v>
      </c>
      <c r="S1172" s="112">
        <v>3</v>
      </c>
      <c r="T1172" s="112">
        <v>0.2</v>
      </c>
      <c r="U1172" s="112">
        <v>-61.488000000000056</v>
      </c>
    </row>
    <row r="1173" spans="1:21">
      <c r="A1173" s="20" t="str">
        <f t="shared" si="36"/>
        <v>202104</v>
      </c>
      <c r="B1173" s="20" t="str">
        <f t="shared" si="37"/>
        <v>202114</v>
      </c>
      <c r="C1173" s="112" t="s">
        <v>3290</v>
      </c>
      <c r="D1173" s="113">
        <v>44287</v>
      </c>
      <c r="E1173" s="113">
        <v>44289</v>
      </c>
      <c r="F1173" s="112" t="s">
        <v>402</v>
      </c>
      <c r="G1173" s="112" t="s">
        <v>2205</v>
      </c>
      <c r="H1173" s="112" t="s">
        <v>2206</v>
      </c>
      <c r="I1173" s="112" t="s">
        <v>336</v>
      </c>
      <c r="J1173" s="112" t="s">
        <v>548</v>
      </c>
      <c r="K1173" s="112" t="s">
        <v>548</v>
      </c>
      <c r="L1173" s="112" t="s">
        <v>339</v>
      </c>
      <c r="M1173" s="112" t="s">
        <v>352</v>
      </c>
      <c r="N1173" s="112" t="s">
        <v>1112</v>
      </c>
      <c r="O1173" s="112" t="s">
        <v>342</v>
      </c>
      <c r="P1173" s="112" t="s">
        <v>381</v>
      </c>
      <c r="Q1173" s="112" t="s">
        <v>505</v>
      </c>
      <c r="R1173" s="112">
        <v>95.48</v>
      </c>
      <c r="S1173" s="112">
        <v>2</v>
      </c>
      <c r="T1173" s="112">
        <v>0</v>
      </c>
      <c r="U1173" s="112">
        <v>1.68</v>
      </c>
    </row>
    <row r="1174" spans="1:21">
      <c r="A1174" s="20" t="str">
        <f t="shared" si="36"/>
        <v>202104</v>
      </c>
      <c r="B1174" s="20" t="str">
        <f t="shared" si="37"/>
        <v>202114</v>
      </c>
      <c r="C1174" s="112" t="s">
        <v>3290</v>
      </c>
      <c r="D1174" s="113">
        <v>44287</v>
      </c>
      <c r="E1174" s="113">
        <v>44289</v>
      </c>
      <c r="F1174" s="112" t="s">
        <v>402</v>
      </c>
      <c r="G1174" s="112" t="s">
        <v>2205</v>
      </c>
      <c r="H1174" s="112" t="s">
        <v>2206</v>
      </c>
      <c r="I1174" s="112" t="s">
        <v>336</v>
      </c>
      <c r="J1174" s="112" t="s">
        <v>548</v>
      </c>
      <c r="K1174" s="112" t="s">
        <v>548</v>
      </c>
      <c r="L1174" s="112" t="s">
        <v>339</v>
      </c>
      <c r="M1174" s="112" t="s">
        <v>352</v>
      </c>
      <c r="N1174" s="112" t="s">
        <v>1253</v>
      </c>
      <c r="O1174" s="112" t="s">
        <v>372</v>
      </c>
      <c r="P1174" s="112" t="s">
        <v>398</v>
      </c>
      <c r="Q1174" s="112" t="s">
        <v>1254</v>
      </c>
      <c r="R1174" s="112">
        <v>954.8</v>
      </c>
      <c r="S1174" s="112">
        <v>5</v>
      </c>
      <c r="T1174" s="112">
        <v>0</v>
      </c>
      <c r="U1174" s="112">
        <v>219.1</v>
      </c>
    </row>
    <row r="1175" spans="1:21">
      <c r="A1175" s="20" t="str">
        <f t="shared" si="36"/>
        <v>202104</v>
      </c>
      <c r="B1175" s="20" t="str">
        <f t="shared" si="37"/>
        <v>202114</v>
      </c>
      <c r="C1175" s="112" t="s">
        <v>3290</v>
      </c>
      <c r="D1175" s="113">
        <v>44287</v>
      </c>
      <c r="E1175" s="113">
        <v>44289</v>
      </c>
      <c r="F1175" s="112" t="s">
        <v>402</v>
      </c>
      <c r="G1175" s="112" t="s">
        <v>2205</v>
      </c>
      <c r="H1175" s="112" t="s">
        <v>2206</v>
      </c>
      <c r="I1175" s="112" t="s">
        <v>336</v>
      </c>
      <c r="J1175" s="112" t="s">
        <v>548</v>
      </c>
      <c r="K1175" s="112" t="s">
        <v>548</v>
      </c>
      <c r="L1175" s="112" t="s">
        <v>339</v>
      </c>
      <c r="M1175" s="112" t="s">
        <v>352</v>
      </c>
      <c r="N1175" s="112" t="s">
        <v>4233</v>
      </c>
      <c r="O1175" s="112" t="s">
        <v>377</v>
      </c>
      <c r="P1175" s="112" t="s">
        <v>462</v>
      </c>
      <c r="Q1175" s="112" t="s">
        <v>4234</v>
      </c>
      <c r="R1175" s="112">
        <v>19242.719999999998</v>
      </c>
      <c r="S1175" s="112">
        <v>8</v>
      </c>
      <c r="T1175" s="112">
        <v>0.4</v>
      </c>
      <c r="U1175" s="112">
        <v>-4490.08</v>
      </c>
    </row>
    <row r="1176" spans="1:21">
      <c r="A1176" s="20" t="str">
        <f t="shared" si="36"/>
        <v>202104</v>
      </c>
      <c r="B1176" s="20" t="str">
        <f t="shared" si="37"/>
        <v>202114</v>
      </c>
      <c r="C1176" s="112" t="s">
        <v>3290</v>
      </c>
      <c r="D1176" s="113">
        <v>44287</v>
      </c>
      <c r="E1176" s="113">
        <v>44289</v>
      </c>
      <c r="F1176" s="112" t="s">
        <v>402</v>
      </c>
      <c r="G1176" s="112" t="s">
        <v>2205</v>
      </c>
      <c r="H1176" s="112" t="s">
        <v>2206</v>
      </c>
      <c r="I1176" s="112" t="s">
        <v>336</v>
      </c>
      <c r="J1176" s="112" t="s">
        <v>548</v>
      </c>
      <c r="K1176" s="112" t="s">
        <v>548</v>
      </c>
      <c r="L1176" s="112" t="s">
        <v>339</v>
      </c>
      <c r="M1176" s="112" t="s">
        <v>352</v>
      </c>
      <c r="N1176" s="112" t="s">
        <v>1556</v>
      </c>
      <c r="O1176" s="112" t="s">
        <v>377</v>
      </c>
      <c r="P1176" s="112" t="s">
        <v>431</v>
      </c>
      <c r="Q1176" s="112" t="s">
        <v>1557</v>
      </c>
      <c r="R1176" s="112">
        <v>1171.8000000000002</v>
      </c>
      <c r="S1176" s="112">
        <v>5</v>
      </c>
      <c r="T1176" s="112">
        <v>0</v>
      </c>
      <c r="U1176" s="112">
        <v>35</v>
      </c>
    </row>
    <row r="1177" spans="1:21">
      <c r="A1177" s="20" t="str">
        <f t="shared" si="36"/>
        <v>202104</v>
      </c>
      <c r="B1177" s="20" t="str">
        <f t="shared" si="37"/>
        <v>202114</v>
      </c>
      <c r="C1177" s="112" t="s">
        <v>3290</v>
      </c>
      <c r="D1177" s="113">
        <v>44287</v>
      </c>
      <c r="E1177" s="113">
        <v>44289</v>
      </c>
      <c r="F1177" s="112" t="s">
        <v>402</v>
      </c>
      <c r="G1177" s="112" t="s">
        <v>2205</v>
      </c>
      <c r="H1177" s="112" t="s">
        <v>2206</v>
      </c>
      <c r="I1177" s="112" t="s">
        <v>336</v>
      </c>
      <c r="J1177" s="112" t="s">
        <v>548</v>
      </c>
      <c r="K1177" s="112" t="s">
        <v>548</v>
      </c>
      <c r="L1177" s="112" t="s">
        <v>339</v>
      </c>
      <c r="M1177" s="112" t="s">
        <v>352</v>
      </c>
      <c r="N1177" s="112" t="s">
        <v>448</v>
      </c>
      <c r="O1177" s="112" t="s">
        <v>377</v>
      </c>
      <c r="P1177" s="112" t="s">
        <v>431</v>
      </c>
      <c r="Q1177" s="112" t="s">
        <v>449</v>
      </c>
      <c r="R1177" s="112">
        <v>159.59999999999997</v>
      </c>
      <c r="S1177" s="112">
        <v>2</v>
      </c>
      <c r="T1177" s="112">
        <v>0</v>
      </c>
      <c r="U1177" s="112">
        <v>0</v>
      </c>
    </row>
    <row r="1178" spans="1:21">
      <c r="A1178" s="20" t="str">
        <f t="shared" si="36"/>
        <v>202101</v>
      </c>
      <c r="B1178" s="20" t="str">
        <f t="shared" si="37"/>
        <v>202102</v>
      </c>
      <c r="C1178" s="112" t="s">
        <v>1683</v>
      </c>
      <c r="D1178" s="113">
        <v>44203</v>
      </c>
      <c r="E1178" s="113">
        <v>44208</v>
      </c>
      <c r="F1178" s="112" t="s">
        <v>346</v>
      </c>
      <c r="G1178" s="112" t="s">
        <v>709</v>
      </c>
      <c r="H1178" s="112" t="s">
        <v>710</v>
      </c>
      <c r="I1178" s="112" t="s">
        <v>336</v>
      </c>
      <c r="J1178" s="112" t="s">
        <v>4219</v>
      </c>
      <c r="K1178" s="112" t="s">
        <v>397</v>
      </c>
      <c r="L1178" s="112" t="s">
        <v>339</v>
      </c>
      <c r="M1178" s="112" t="s">
        <v>340</v>
      </c>
      <c r="N1178" s="112" t="s">
        <v>3602</v>
      </c>
      <c r="O1178" s="112" t="s">
        <v>342</v>
      </c>
      <c r="P1178" s="112" t="s">
        <v>440</v>
      </c>
      <c r="Q1178" s="112" t="s">
        <v>3603</v>
      </c>
      <c r="R1178" s="112">
        <v>544.31999999999994</v>
      </c>
      <c r="S1178" s="112">
        <v>2</v>
      </c>
      <c r="T1178" s="112">
        <v>0</v>
      </c>
      <c r="U1178" s="112">
        <v>250.32</v>
      </c>
    </row>
    <row r="1179" spans="1:21">
      <c r="A1179" s="20" t="str">
        <f t="shared" si="36"/>
        <v>202101</v>
      </c>
      <c r="B1179" s="20" t="str">
        <f t="shared" si="37"/>
        <v>202105</v>
      </c>
      <c r="C1179" s="112" t="s">
        <v>3042</v>
      </c>
      <c r="D1179" s="113">
        <v>44223</v>
      </c>
      <c r="E1179" s="113">
        <v>44228</v>
      </c>
      <c r="F1179" s="112" t="s">
        <v>346</v>
      </c>
      <c r="G1179" s="112" t="s">
        <v>3884</v>
      </c>
      <c r="H1179" s="112" t="s">
        <v>3885</v>
      </c>
      <c r="I1179" s="112" t="s">
        <v>349</v>
      </c>
      <c r="J1179" s="112" t="s">
        <v>1197</v>
      </c>
      <c r="K1179" s="112" t="s">
        <v>391</v>
      </c>
      <c r="L1179" s="112" t="s">
        <v>339</v>
      </c>
      <c r="M1179" s="112" t="s">
        <v>392</v>
      </c>
      <c r="N1179" s="112" t="s">
        <v>4059</v>
      </c>
      <c r="O1179" s="112" t="s">
        <v>342</v>
      </c>
      <c r="P1179" s="112" t="s">
        <v>369</v>
      </c>
      <c r="Q1179" s="112" t="s">
        <v>4060</v>
      </c>
      <c r="R1179" s="112">
        <v>1250.48</v>
      </c>
      <c r="S1179" s="112">
        <v>4</v>
      </c>
      <c r="T1179" s="112">
        <v>0</v>
      </c>
      <c r="U1179" s="112">
        <v>149.51999999999998</v>
      </c>
    </row>
    <row r="1180" spans="1:21">
      <c r="A1180" s="20" t="str">
        <f t="shared" si="36"/>
        <v>202101</v>
      </c>
      <c r="B1180" s="20" t="str">
        <f t="shared" si="37"/>
        <v>202105</v>
      </c>
      <c r="C1180" s="112" t="s">
        <v>3042</v>
      </c>
      <c r="D1180" s="113">
        <v>44223</v>
      </c>
      <c r="E1180" s="113">
        <v>44228</v>
      </c>
      <c r="F1180" s="112" t="s">
        <v>346</v>
      </c>
      <c r="G1180" s="112" t="s">
        <v>3884</v>
      </c>
      <c r="H1180" s="112" t="s">
        <v>3885</v>
      </c>
      <c r="I1180" s="112" t="s">
        <v>349</v>
      </c>
      <c r="J1180" s="112" t="s">
        <v>1197</v>
      </c>
      <c r="K1180" s="112" t="s">
        <v>391</v>
      </c>
      <c r="L1180" s="112" t="s">
        <v>339</v>
      </c>
      <c r="M1180" s="112" t="s">
        <v>392</v>
      </c>
      <c r="N1180" s="112" t="s">
        <v>4235</v>
      </c>
      <c r="O1180" s="112" t="s">
        <v>377</v>
      </c>
      <c r="P1180" s="112" t="s">
        <v>462</v>
      </c>
      <c r="Q1180" s="112" t="s">
        <v>4236</v>
      </c>
      <c r="R1180" s="112">
        <v>1814.4</v>
      </c>
      <c r="S1180" s="112">
        <v>1</v>
      </c>
      <c r="T1180" s="112">
        <v>0.25</v>
      </c>
      <c r="U1180" s="112">
        <v>459.62</v>
      </c>
    </row>
    <row r="1181" spans="1:21">
      <c r="A1181" s="20" t="str">
        <f t="shared" si="36"/>
        <v>202102</v>
      </c>
      <c r="B1181" s="20" t="str">
        <f t="shared" si="37"/>
        <v>202106</v>
      </c>
      <c r="C1181" s="112" t="s">
        <v>4237</v>
      </c>
      <c r="D1181" s="113">
        <v>44233</v>
      </c>
      <c r="E1181" s="113">
        <v>44239</v>
      </c>
      <c r="F1181" s="112" t="s">
        <v>346</v>
      </c>
      <c r="G1181" s="112" t="s">
        <v>3734</v>
      </c>
      <c r="H1181" s="112" t="s">
        <v>3735</v>
      </c>
      <c r="I1181" s="112" t="s">
        <v>336</v>
      </c>
      <c r="J1181" s="112" t="s">
        <v>1094</v>
      </c>
      <c r="K1181" s="112" t="s">
        <v>438</v>
      </c>
      <c r="L1181" s="112" t="s">
        <v>339</v>
      </c>
      <c r="M1181" s="112" t="s">
        <v>439</v>
      </c>
      <c r="N1181" s="112" t="s">
        <v>3524</v>
      </c>
      <c r="O1181" s="112" t="s">
        <v>377</v>
      </c>
      <c r="P1181" s="112" t="s">
        <v>378</v>
      </c>
      <c r="Q1181" s="112" t="s">
        <v>3525</v>
      </c>
      <c r="R1181" s="112">
        <v>1174.74</v>
      </c>
      <c r="S1181" s="112">
        <v>3</v>
      </c>
      <c r="T1181" s="112">
        <v>0</v>
      </c>
      <c r="U1181" s="112">
        <v>434.28</v>
      </c>
    </row>
    <row r="1182" spans="1:21">
      <c r="A1182" s="20" t="str">
        <f t="shared" si="36"/>
        <v>202105</v>
      </c>
      <c r="B1182" s="20" t="str">
        <f t="shared" si="37"/>
        <v>202120</v>
      </c>
      <c r="C1182" s="112" t="s">
        <v>2004</v>
      </c>
      <c r="D1182" s="113">
        <v>44329</v>
      </c>
      <c r="E1182" s="113">
        <v>44333</v>
      </c>
      <c r="F1182" s="112" t="s">
        <v>346</v>
      </c>
      <c r="G1182" s="112" t="s">
        <v>2155</v>
      </c>
      <c r="H1182" s="112" t="s">
        <v>2156</v>
      </c>
      <c r="I1182" s="112" t="s">
        <v>336</v>
      </c>
      <c r="J1182" s="112" t="s">
        <v>584</v>
      </c>
      <c r="K1182" s="112" t="s">
        <v>510</v>
      </c>
      <c r="L1182" s="112" t="s">
        <v>339</v>
      </c>
      <c r="M1182" s="112" t="s">
        <v>368</v>
      </c>
      <c r="N1182" s="112" t="s">
        <v>3038</v>
      </c>
      <c r="O1182" s="112" t="s">
        <v>342</v>
      </c>
      <c r="P1182" s="112" t="s">
        <v>407</v>
      </c>
      <c r="Q1182" s="112" t="s">
        <v>3900</v>
      </c>
      <c r="R1182" s="112">
        <v>262.5</v>
      </c>
      <c r="S1182" s="112">
        <v>5</v>
      </c>
      <c r="T1182" s="112">
        <v>0</v>
      </c>
      <c r="U1182" s="112">
        <v>75.600000000000009</v>
      </c>
    </row>
    <row r="1183" spans="1:21">
      <c r="A1183" s="20" t="str">
        <f t="shared" si="36"/>
        <v>202105</v>
      </c>
      <c r="B1183" s="20" t="str">
        <f t="shared" si="37"/>
        <v>202120</v>
      </c>
      <c r="C1183" s="112" t="s">
        <v>2004</v>
      </c>
      <c r="D1183" s="113">
        <v>44329</v>
      </c>
      <c r="E1183" s="113">
        <v>44333</v>
      </c>
      <c r="F1183" s="112" t="s">
        <v>346</v>
      </c>
      <c r="G1183" s="112" t="s">
        <v>2155</v>
      </c>
      <c r="H1183" s="112" t="s">
        <v>2156</v>
      </c>
      <c r="I1183" s="112" t="s">
        <v>336</v>
      </c>
      <c r="J1183" s="112" t="s">
        <v>584</v>
      </c>
      <c r="K1183" s="112" t="s">
        <v>510</v>
      </c>
      <c r="L1183" s="112" t="s">
        <v>339</v>
      </c>
      <c r="M1183" s="112" t="s">
        <v>368</v>
      </c>
      <c r="N1183" s="112" t="s">
        <v>2773</v>
      </c>
      <c r="O1183" s="112" t="s">
        <v>377</v>
      </c>
      <c r="P1183" s="112" t="s">
        <v>378</v>
      </c>
      <c r="Q1183" s="112" t="s">
        <v>2774</v>
      </c>
      <c r="R1183" s="112">
        <v>404.964</v>
      </c>
      <c r="S1183" s="112">
        <v>3</v>
      </c>
      <c r="T1183" s="112">
        <v>0.4</v>
      </c>
      <c r="U1183" s="112">
        <v>-20.496000000000038</v>
      </c>
    </row>
    <row r="1184" spans="1:21">
      <c r="A1184" s="20" t="str">
        <f t="shared" si="36"/>
        <v>202105</v>
      </c>
      <c r="B1184" s="20" t="str">
        <f t="shared" si="37"/>
        <v>202120</v>
      </c>
      <c r="C1184" s="112" t="s">
        <v>2004</v>
      </c>
      <c r="D1184" s="113">
        <v>44329</v>
      </c>
      <c r="E1184" s="113">
        <v>44333</v>
      </c>
      <c r="F1184" s="112" t="s">
        <v>346</v>
      </c>
      <c r="G1184" s="112" t="s">
        <v>2155</v>
      </c>
      <c r="H1184" s="112" t="s">
        <v>2156</v>
      </c>
      <c r="I1184" s="112" t="s">
        <v>336</v>
      </c>
      <c r="J1184" s="112" t="s">
        <v>584</v>
      </c>
      <c r="K1184" s="112" t="s">
        <v>510</v>
      </c>
      <c r="L1184" s="112" t="s">
        <v>339</v>
      </c>
      <c r="M1184" s="112" t="s">
        <v>368</v>
      </c>
      <c r="N1184" s="112" t="s">
        <v>966</v>
      </c>
      <c r="O1184" s="112" t="s">
        <v>377</v>
      </c>
      <c r="P1184" s="112" t="s">
        <v>378</v>
      </c>
      <c r="Q1184" s="112" t="s">
        <v>967</v>
      </c>
      <c r="R1184" s="112">
        <v>1254.4559999999999</v>
      </c>
      <c r="S1184" s="112">
        <v>3</v>
      </c>
      <c r="T1184" s="112">
        <v>0.4</v>
      </c>
      <c r="U1184" s="112">
        <v>-83.66399999999976</v>
      </c>
    </row>
    <row r="1185" spans="1:21">
      <c r="A1185" s="20" t="str">
        <f t="shared" si="36"/>
        <v>202101</v>
      </c>
      <c r="B1185" s="20" t="str">
        <f t="shared" si="37"/>
        <v>202103</v>
      </c>
      <c r="C1185" s="112" t="s">
        <v>3387</v>
      </c>
      <c r="D1185" s="113">
        <v>44208</v>
      </c>
      <c r="E1185" s="113">
        <v>44215</v>
      </c>
      <c r="F1185" s="112" t="s">
        <v>346</v>
      </c>
      <c r="G1185" s="112" t="s">
        <v>2669</v>
      </c>
      <c r="H1185" s="112" t="s">
        <v>2670</v>
      </c>
      <c r="I1185" s="112" t="s">
        <v>349</v>
      </c>
      <c r="J1185" s="112" t="s">
        <v>715</v>
      </c>
      <c r="K1185" s="112" t="s">
        <v>391</v>
      </c>
      <c r="L1185" s="112" t="s">
        <v>339</v>
      </c>
      <c r="M1185" s="112" t="s">
        <v>392</v>
      </c>
      <c r="N1185" s="112" t="s">
        <v>4238</v>
      </c>
      <c r="O1185" s="112" t="s">
        <v>377</v>
      </c>
      <c r="P1185" s="112" t="s">
        <v>431</v>
      </c>
      <c r="Q1185" s="112" t="s">
        <v>4239</v>
      </c>
      <c r="R1185" s="112">
        <v>479.6400000000001</v>
      </c>
      <c r="S1185" s="112">
        <v>2</v>
      </c>
      <c r="T1185" s="112">
        <v>0</v>
      </c>
      <c r="U1185" s="112">
        <v>4.7600000000000007</v>
      </c>
    </row>
    <row r="1186" spans="1:21">
      <c r="A1186" s="20" t="str">
        <f t="shared" si="36"/>
        <v>202101</v>
      </c>
      <c r="B1186" s="20" t="str">
        <f t="shared" si="37"/>
        <v>202105</v>
      </c>
      <c r="C1186" s="112" t="s">
        <v>2154</v>
      </c>
      <c r="D1186" s="113">
        <v>44225</v>
      </c>
      <c r="E1186" s="113">
        <v>44225</v>
      </c>
      <c r="F1186" s="112" t="s">
        <v>534</v>
      </c>
      <c r="G1186" s="112" t="s">
        <v>1384</v>
      </c>
      <c r="H1186" s="112" t="s">
        <v>1385</v>
      </c>
      <c r="I1186" s="112" t="s">
        <v>384</v>
      </c>
      <c r="J1186" s="112" t="s">
        <v>4240</v>
      </c>
      <c r="K1186" s="112" t="s">
        <v>438</v>
      </c>
      <c r="L1186" s="112" t="s">
        <v>339</v>
      </c>
      <c r="M1186" s="112" t="s">
        <v>439</v>
      </c>
      <c r="N1186" s="112" t="s">
        <v>1231</v>
      </c>
      <c r="O1186" s="112" t="s">
        <v>342</v>
      </c>
      <c r="P1186" s="112" t="s">
        <v>369</v>
      </c>
      <c r="Q1186" s="112" t="s">
        <v>1232</v>
      </c>
      <c r="R1186" s="112">
        <v>922.59999999999991</v>
      </c>
      <c r="S1186" s="112">
        <v>2</v>
      </c>
      <c r="T1186" s="112">
        <v>0</v>
      </c>
      <c r="U1186" s="112">
        <v>359.8</v>
      </c>
    </row>
    <row r="1187" spans="1:21">
      <c r="A1187" s="20" t="str">
        <f t="shared" si="36"/>
        <v>202101</v>
      </c>
      <c r="B1187" s="20" t="str">
        <f t="shared" si="37"/>
        <v>202105</v>
      </c>
      <c r="C1187" s="112" t="s">
        <v>2154</v>
      </c>
      <c r="D1187" s="113">
        <v>44225</v>
      </c>
      <c r="E1187" s="113">
        <v>44225</v>
      </c>
      <c r="F1187" s="112" t="s">
        <v>534</v>
      </c>
      <c r="G1187" s="112" t="s">
        <v>1384</v>
      </c>
      <c r="H1187" s="112" t="s">
        <v>1385</v>
      </c>
      <c r="I1187" s="112" t="s">
        <v>384</v>
      </c>
      <c r="J1187" s="112" t="s">
        <v>4240</v>
      </c>
      <c r="K1187" s="112" t="s">
        <v>438</v>
      </c>
      <c r="L1187" s="112" t="s">
        <v>339</v>
      </c>
      <c r="M1187" s="112" t="s">
        <v>439</v>
      </c>
      <c r="N1187" s="112" t="s">
        <v>3756</v>
      </c>
      <c r="O1187" s="112" t="s">
        <v>377</v>
      </c>
      <c r="P1187" s="112" t="s">
        <v>378</v>
      </c>
      <c r="Q1187" s="112" t="s">
        <v>3757</v>
      </c>
      <c r="R1187" s="112">
        <v>2462.88</v>
      </c>
      <c r="S1187" s="112">
        <v>6</v>
      </c>
      <c r="T1187" s="112">
        <v>0</v>
      </c>
      <c r="U1187" s="112">
        <v>368.76</v>
      </c>
    </row>
    <row r="1188" spans="1:21">
      <c r="A1188" s="20" t="str">
        <f t="shared" si="36"/>
        <v>202101</v>
      </c>
      <c r="B1188" s="20" t="str">
        <f t="shared" si="37"/>
        <v>202102</v>
      </c>
      <c r="C1188" s="112" t="s">
        <v>4241</v>
      </c>
      <c r="D1188" s="113">
        <v>44202</v>
      </c>
      <c r="E1188" s="113">
        <v>44203</v>
      </c>
      <c r="F1188" s="112" t="s">
        <v>402</v>
      </c>
      <c r="G1188" s="112" t="s">
        <v>1407</v>
      </c>
      <c r="H1188" s="112" t="s">
        <v>1408</v>
      </c>
      <c r="I1188" s="112" t="s">
        <v>336</v>
      </c>
      <c r="J1188" s="112" t="s">
        <v>2128</v>
      </c>
      <c r="K1188" s="112" t="s">
        <v>338</v>
      </c>
      <c r="L1188" s="112" t="s">
        <v>339</v>
      </c>
      <c r="M1188" s="112" t="s">
        <v>340</v>
      </c>
      <c r="N1188" s="112" t="s">
        <v>1038</v>
      </c>
      <c r="O1188" s="112" t="s">
        <v>377</v>
      </c>
      <c r="P1188" s="112" t="s">
        <v>378</v>
      </c>
      <c r="Q1188" s="112" t="s">
        <v>1039</v>
      </c>
      <c r="R1188" s="112">
        <v>562.12799999999993</v>
      </c>
      <c r="S1188" s="112">
        <v>2</v>
      </c>
      <c r="T1188" s="112">
        <v>0.4</v>
      </c>
      <c r="U1188" s="112">
        <v>-84.392000000000053</v>
      </c>
    </row>
    <row r="1189" spans="1:21">
      <c r="A1189" s="20" t="str">
        <f t="shared" si="36"/>
        <v>202106</v>
      </c>
      <c r="B1189" s="20" t="str">
        <f t="shared" si="37"/>
        <v>202126</v>
      </c>
      <c r="C1189" s="112" t="s">
        <v>1502</v>
      </c>
      <c r="D1189" s="113">
        <v>44370</v>
      </c>
      <c r="E1189" s="113">
        <v>44374</v>
      </c>
      <c r="F1189" s="112" t="s">
        <v>346</v>
      </c>
      <c r="G1189" s="112" t="s">
        <v>1974</v>
      </c>
      <c r="H1189" s="112" t="s">
        <v>1975</v>
      </c>
      <c r="I1189" s="112" t="s">
        <v>349</v>
      </c>
      <c r="J1189" s="112" t="s">
        <v>841</v>
      </c>
      <c r="K1189" s="112" t="s">
        <v>351</v>
      </c>
      <c r="L1189" s="112" t="s">
        <v>339</v>
      </c>
      <c r="M1189" s="112" t="s">
        <v>352</v>
      </c>
      <c r="N1189" s="112" t="s">
        <v>4162</v>
      </c>
      <c r="O1189" s="112" t="s">
        <v>342</v>
      </c>
      <c r="P1189" s="112" t="s">
        <v>343</v>
      </c>
      <c r="Q1189" s="112" t="s">
        <v>4163</v>
      </c>
      <c r="R1189" s="112">
        <v>828.57600000000002</v>
      </c>
      <c r="S1189" s="112">
        <v>6</v>
      </c>
      <c r="T1189" s="112">
        <v>0.4</v>
      </c>
      <c r="U1189" s="112">
        <v>-0.50400000000013279</v>
      </c>
    </row>
    <row r="1190" spans="1:21">
      <c r="A1190" s="20" t="str">
        <f t="shared" si="36"/>
        <v>202105</v>
      </c>
      <c r="B1190" s="20" t="str">
        <f t="shared" si="37"/>
        <v>202119</v>
      </c>
      <c r="C1190" s="112" t="s">
        <v>2756</v>
      </c>
      <c r="D1190" s="113">
        <v>44321</v>
      </c>
      <c r="E1190" s="113">
        <v>44323</v>
      </c>
      <c r="F1190" s="112" t="s">
        <v>333</v>
      </c>
      <c r="G1190" s="112" t="s">
        <v>616</v>
      </c>
      <c r="H1190" s="112" t="s">
        <v>617</v>
      </c>
      <c r="I1190" s="112" t="s">
        <v>384</v>
      </c>
      <c r="J1190" s="112" t="s">
        <v>412</v>
      </c>
      <c r="K1190" s="112" t="s">
        <v>412</v>
      </c>
      <c r="L1190" s="112" t="s">
        <v>339</v>
      </c>
      <c r="M1190" s="112" t="s">
        <v>340</v>
      </c>
      <c r="N1190" s="112" t="s">
        <v>3546</v>
      </c>
      <c r="O1190" s="112" t="s">
        <v>372</v>
      </c>
      <c r="P1190" s="112" t="s">
        <v>400</v>
      </c>
      <c r="Q1190" s="112" t="s">
        <v>3547</v>
      </c>
      <c r="R1190" s="112">
        <v>3406.2</v>
      </c>
      <c r="S1190" s="112">
        <v>5</v>
      </c>
      <c r="T1190" s="112">
        <v>0</v>
      </c>
      <c r="U1190" s="112">
        <v>646.80000000000007</v>
      </c>
    </row>
    <row r="1191" spans="1:21">
      <c r="A1191" s="20" t="str">
        <f t="shared" si="36"/>
        <v>202105</v>
      </c>
      <c r="B1191" s="20" t="str">
        <f t="shared" si="37"/>
        <v>202119</v>
      </c>
      <c r="C1191" s="112" t="s">
        <v>2756</v>
      </c>
      <c r="D1191" s="113">
        <v>44321</v>
      </c>
      <c r="E1191" s="113">
        <v>44323</v>
      </c>
      <c r="F1191" s="112" t="s">
        <v>333</v>
      </c>
      <c r="G1191" s="112" t="s">
        <v>616</v>
      </c>
      <c r="H1191" s="112" t="s">
        <v>617</v>
      </c>
      <c r="I1191" s="112" t="s">
        <v>384</v>
      </c>
      <c r="J1191" s="112" t="s">
        <v>412</v>
      </c>
      <c r="K1191" s="112" t="s">
        <v>412</v>
      </c>
      <c r="L1191" s="112" t="s">
        <v>339</v>
      </c>
      <c r="M1191" s="112" t="s">
        <v>340</v>
      </c>
      <c r="N1191" s="112" t="s">
        <v>1433</v>
      </c>
      <c r="O1191" s="112" t="s">
        <v>342</v>
      </c>
      <c r="P1191" s="112" t="s">
        <v>455</v>
      </c>
      <c r="Q1191" s="112" t="s">
        <v>1434</v>
      </c>
      <c r="R1191" s="112">
        <v>243.59999999999997</v>
      </c>
      <c r="S1191" s="112">
        <v>2</v>
      </c>
      <c r="T1191" s="112">
        <v>0</v>
      </c>
      <c r="U1191" s="112">
        <v>60.76</v>
      </c>
    </row>
    <row r="1192" spans="1:21">
      <c r="A1192" s="20" t="str">
        <f t="shared" si="36"/>
        <v>202105</v>
      </c>
      <c r="B1192" s="20" t="str">
        <f t="shared" si="37"/>
        <v>202120</v>
      </c>
      <c r="C1192" s="112" t="s">
        <v>4245</v>
      </c>
      <c r="D1192" s="113">
        <v>44331</v>
      </c>
      <c r="E1192" s="113">
        <v>44337</v>
      </c>
      <c r="F1192" s="112" t="s">
        <v>346</v>
      </c>
      <c r="G1192" s="112" t="s">
        <v>1035</v>
      </c>
      <c r="H1192" s="112" t="s">
        <v>1036</v>
      </c>
      <c r="I1192" s="112" t="s">
        <v>349</v>
      </c>
      <c r="J1192" s="112" t="s">
        <v>3245</v>
      </c>
      <c r="K1192" s="112" t="s">
        <v>391</v>
      </c>
      <c r="L1192" s="112" t="s">
        <v>339</v>
      </c>
      <c r="M1192" s="112" t="s">
        <v>392</v>
      </c>
      <c r="N1192" s="112" t="s">
        <v>3518</v>
      </c>
      <c r="O1192" s="112" t="s">
        <v>342</v>
      </c>
      <c r="P1192" s="112" t="s">
        <v>407</v>
      </c>
      <c r="Q1192" s="112" t="s">
        <v>3519</v>
      </c>
      <c r="R1192" s="112">
        <v>184.24</v>
      </c>
      <c r="S1192" s="112">
        <v>4</v>
      </c>
      <c r="T1192" s="112">
        <v>0</v>
      </c>
      <c r="U1192" s="112">
        <v>77.28</v>
      </c>
    </row>
    <row r="1193" spans="1:21">
      <c r="A1193" s="20" t="str">
        <f t="shared" si="36"/>
        <v>202105</v>
      </c>
      <c r="B1193" s="20" t="str">
        <f t="shared" si="37"/>
        <v>202120</v>
      </c>
      <c r="C1193" s="112" t="s">
        <v>4245</v>
      </c>
      <c r="D1193" s="113">
        <v>44331</v>
      </c>
      <c r="E1193" s="113">
        <v>44337</v>
      </c>
      <c r="F1193" s="112" t="s">
        <v>346</v>
      </c>
      <c r="G1193" s="112" t="s">
        <v>1035</v>
      </c>
      <c r="H1193" s="112" t="s">
        <v>1036</v>
      </c>
      <c r="I1193" s="112" t="s">
        <v>349</v>
      </c>
      <c r="J1193" s="112" t="s">
        <v>3245</v>
      </c>
      <c r="K1193" s="112" t="s">
        <v>391</v>
      </c>
      <c r="L1193" s="112" t="s">
        <v>339</v>
      </c>
      <c r="M1193" s="112" t="s">
        <v>392</v>
      </c>
      <c r="N1193" s="112" t="s">
        <v>1494</v>
      </c>
      <c r="O1193" s="112" t="s">
        <v>342</v>
      </c>
      <c r="P1193" s="112" t="s">
        <v>407</v>
      </c>
      <c r="Q1193" s="112" t="s">
        <v>1495</v>
      </c>
      <c r="R1193" s="112">
        <v>356.15999999999997</v>
      </c>
      <c r="S1193" s="112">
        <v>6</v>
      </c>
      <c r="T1193" s="112">
        <v>0</v>
      </c>
      <c r="U1193" s="112">
        <v>35.28</v>
      </c>
    </row>
    <row r="1194" spans="1:21">
      <c r="A1194" s="20" t="str">
        <f t="shared" si="36"/>
        <v>202105</v>
      </c>
      <c r="B1194" s="20" t="str">
        <f t="shared" si="37"/>
        <v>202120</v>
      </c>
      <c r="C1194" s="112" t="s">
        <v>4245</v>
      </c>
      <c r="D1194" s="113">
        <v>44331</v>
      </c>
      <c r="E1194" s="113">
        <v>44337</v>
      </c>
      <c r="F1194" s="112" t="s">
        <v>346</v>
      </c>
      <c r="G1194" s="112" t="s">
        <v>1035</v>
      </c>
      <c r="H1194" s="112" t="s">
        <v>1036</v>
      </c>
      <c r="I1194" s="112" t="s">
        <v>349</v>
      </c>
      <c r="J1194" s="112" t="s">
        <v>3245</v>
      </c>
      <c r="K1194" s="112" t="s">
        <v>391</v>
      </c>
      <c r="L1194" s="112" t="s">
        <v>339</v>
      </c>
      <c r="M1194" s="112" t="s">
        <v>392</v>
      </c>
      <c r="N1194" s="112" t="s">
        <v>3220</v>
      </c>
      <c r="O1194" s="112" t="s">
        <v>377</v>
      </c>
      <c r="P1194" s="112" t="s">
        <v>431</v>
      </c>
      <c r="Q1194" s="112" t="s">
        <v>3221</v>
      </c>
      <c r="R1194" s="112">
        <v>588</v>
      </c>
      <c r="S1194" s="112">
        <v>5</v>
      </c>
      <c r="T1194" s="112">
        <v>0</v>
      </c>
      <c r="U1194" s="112">
        <v>258.29999999999995</v>
      </c>
    </row>
    <row r="1195" spans="1:21">
      <c r="A1195" s="20" t="str">
        <f t="shared" si="36"/>
        <v>202105</v>
      </c>
      <c r="B1195" s="20" t="str">
        <f t="shared" si="37"/>
        <v>202120</v>
      </c>
      <c r="C1195" s="112" t="s">
        <v>4245</v>
      </c>
      <c r="D1195" s="113">
        <v>44331</v>
      </c>
      <c r="E1195" s="113">
        <v>44337</v>
      </c>
      <c r="F1195" s="112" t="s">
        <v>346</v>
      </c>
      <c r="G1195" s="112" t="s">
        <v>1035</v>
      </c>
      <c r="H1195" s="112" t="s">
        <v>1036</v>
      </c>
      <c r="I1195" s="112" t="s">
        <v>349</v>
      </c>
      <c r="J1195" s="112" t="s">
        <v>3245</v>
      </c>
      <c r="K1195" s="112" t="s">
        <v>391</v>
      </c>
      <c r="L1195" s="112" t="s">
        <v>339</v>
      </c>
      <c r="M1195" s="112" t="s">
        <v>392</v>
      </c>
      <c r="N1195" s="112" t="s">
        <v>672</v>
      </c>
      <c r="O1195" s="112" t="s">
        <v>377</v>
      </c>
      <c r="P1195" s="112" t="s">
        <v>431</v>
      </c>
      <c r="Q1195" s="112" t="s">
        <v>673</v>
      </c>
      <c r="R1195" s="112">
        <v>588.84</v>
      </c>
      <c r="S1195" s="112">
        <v>3</v>
      </c>
      <c r="T1195" s="112">
        <v>0</v>
      </c>
      <c r="U1195" s="112">
        <v>70.56</v>
      </c>
    </row>
    <row r="1196" spans="1:21">
      <c r="A1196" s="20" t="str">
        <f t="shared" si="36"/>
        <v>202105</v>
      </c>
      <c r="B1196" s="20" t="str">
        <f t="shared" si="37"/>
        <v>202120</v>
      </c>
      <c r="C1196" s="112" t="s">
        <v>4245</v>
      </c>
      <c r="D1196" s="113">
        <v>44331</v>
      </c>
      <c r="E1196" s="113">
        <v>44337</v>
      </c>
      <c r="F1196" s="112" t="s">
        <v>346</v>
      </c>
      <c r="G1196" s="112" t="s">
        <v>1035</v>
      </c>
      <c r="H1196" s="112" t="s">
        <v>1036</v>
      </c>
      <c r="I1196" s="112" t="s">
        <v>349</v>
      </c>
      <c r="J1196" s="112" t="s">
        <v>3245</v>
      </c>
      <c r="K1196" s="112" t="s">
        <v>391</v>
      </c>
      <c r="L1196" s="112" t="s">
        <v>339</v>
      </c>
      <c r="M1196" s="112" t="s">
        <v>392</v>
      </c>
      <c r="N1196" s="112" t="s">
        <v>2947</v>
      </c>
      <c r="O1196" s="112" t="s">
        <v>342</v>
      </c>
      <c r="P1196" s="112" t="s">
        <v>407</v>
      </c>
      <c r="Q1196" s="112" t="s">
        <v>2948</v>
      </c>
      <c r="R1196" s="112">
        <v>114.24</v>
      </c>
      <c r="S1196" s="112">
        <v>3</v>
      </c>
      <c r="T1196" s="112">
        <v>0</v>
      </c>
      <c r="U1196" s="112">
        <v>52.5</v>
      </c>
    </row>
    <row r="1197" spans="1:21">
      <c r="A1197" s="20" t="str">
        <f t="shared" si="36"/>
        <v>202105</v>
      </c>
      <c r="B1197" s="20" t="str">
        <f t="shared" si="37"/>
        <v>202120</v>
      </c>
      <c r="C1197" s="112" t="s">
        <v>4245</v>
      </c>
      <c r="D1197" s="113">
        <v>44331</v>
      </c>
      <c r="E1197" s="113">
        <v>44337</v>
      </c>
      <c r="F1197" s="112" t="s">
        <v>346</v>
      </c>
      <c r="G1197" s="112" t="s">
        <v>1035</v>
      </c>
      <c r="H1197" s="112" t="s">
        <v>1036</v>
      </c>
      <c r="I1197" s="112" t="s">
        <v>349</v>
      </c>
      <c r="J1197" s="112" t="s">
        <v>3245</v>
      </c>
      <c r="K1197" s="112" t="s">
        <v>391</v>
      </c>
      <c r="L1197" s="112" t="s">
        <v>339</v>
      </c>
      <c r="M1197" s="112" t="s">
        <v>392</v>
      </c>
      <c r="N1197" s="112" t="s">
        <v>1076</v>
      </c>
      <c r="O1197" s="112" t="s">
        <v>372</v>
      </c>
      <c r="P1197" s="112" t="s">
        <v>400</v>
      </c>
      <c r="Q1197" s="112" t="s">
        <v>1077</v>
      </c>
      <c r="R1197" s="112">
        <v>11876.480000000001</v>
      </c>
      <c r="S1197" s="112">
        <v>4</v>
      </c>
      <c r="T1197" s="112">
        <v>0</v>
      </c>
      <c r="U1197" s="112">
        <v>3206.56</v>
      </c>
    </row>
    <row r="1198" spans="1:21">
      <c r="A1198" s="20" t="str">
        <f t="shared" si="36"/>
        <v>202105</v>
      </c>
      <c r="B1198" s="20" t="str">
        <f t="shared" si="37"/>
        <v>202120</v>
      </c>
      <c r="C1198" s="112" t="s">
        <v>4245</v>
      </c>
      <c r="D1198" s="113">
        <v>44331</v>
      </c>
      <c r="E1198" s="113">
        <v>44337</v>
      </c>
      <c r="F1198" s="112" t="s">
        <v>346</v>
      </c>
      <c r="G1198" s="112" t="s">
        <v>1035</v>
      </c>
      <c r="H1198" s="112" t="s">
        <v>1036</v>
      </c>
      <c r="I1198" s="112" t="s">
        <v>349</v>
      </c>
      <c r="J1198" s="112" t="s">
        <v>3245</v>
      </c>
      <c r="K1198" s="112" t="s">
        <v>391</v>
      </c>
      <c r="L1198" s="112" t="s">
        <v>339</v>
      </c>
      <c r="M1198" s="112" t="s">
        <v>392</v>
      </c>
      <c r="N1198" s="112" t="s">
        <v>4238</v>
      </c>
      <c r="O1198" s="112" t="s">
        <v>377</v>
      </c>
      <c r="P1198" s="112" t="s">
        <v>431</v>
      </c>
      <c r="Q1198" s="112" t="s">
        <v>4239</v>
      </c>
      <c r="R1198" s="112">
        <v>1438.9200000000003</v>
      </c>
      <c r="S1198" s="112">
        <v>6</v>
      </c>
      <c r="T1198" s="112">
        <v>0</v>
      </c>
      <c r="U1198" s="112">
        <v>14.280000000000001</v>
      </c>
    </row>
    <row r="1199" spans="1:21">
      <c r="A1199" s="20" t="str">
        <f t="shared" si="36"/>
        <v>202105</v>
      </c>
      <c r="B1199" s="20" t="str">
        <f t="shared" si="37"/>
        <v>202120</v>
      </c>
      <c r="C1199" s="112" t="s">
        <v>4245</v>
      </c>
      <c r="D1199" s="113">
        <v>44331</v>
      </c>
      <c r="E1199" s="113">
        <v>44337</v>
      </c>
      <c r="F1199" s="112" t="s">
        <v>346</v>
      </c>
      <c r="G1199" s="112" t="s">
        <v>1035</v>
      </c>
      <c r="H1199" s="112" t="s">
        <v>1036</v>
      </c>
      <c r="I1199" s="112" t="s">
        <v>349</v>
      </c>
      <c r="J1199" s="112" t="s">
        <v>3245</v>
      </c>
      <c r="K1199" s="112" t="s">
        <v>391</v>
      </c>
      <c r="L1199" s="112" t="s">
        <v>339</v>
      </c>
      <c r="M1199" s="112" t="s">
        <v>392</v>
      </c>
      <c r="N1199" s="112" t="s">
        <v>4242</v>
      </c>
      <c r="O1199" s="112" t="s">
        <v>377</v>
      </c>
      <c r="P1199" s="112" t="s">
        <v>431</v>
      </c>
      <c r="Q1199" s="112" t="s">
        <v>4243</v>
      </c>
      <c r="R1199" s="112">
        <v>615.30000000000007</v>
      </c>
      <c r="S1199" s="112">
        <v>5</v>
      </c>
      <c r="T1199" s="112">
        <v>0</v>
      </c>
      <c r="U1199" s="112">
        <v>208.6</v>
      </c>
    </row>
    <row r="1200" spans="1:21">
      <c r="A1200" s="20" t="str">
        <f t="shared" si="36"/>
        <v>202103</v>
      </c>
      <c r="B1200" s="20" t="str">
        <f t="shared" si="37"/>
        <v>202113</v>
      </c>
      <c r="C1200" s="112" t="s">
        <v>4246</v>
      </c>
      <c r="D1200" s="113">
        <v>44279</v>
      </c>
      <c r="E1200" s="113">
        <v>44285</v>
      </c>
      <c r="F1200" s="112" t="s">
        <v>346</v>
      </c>
      <c r="G1200" s="112" t="s">
        <v>2591</v>
      </c>
      <c r="H1200" s="112" t="s">
        <v>2592</v>
      </c>
      <c r="I1200" s="112" t="s">
        <v>384</v>
      </c>
      <c r="J1200" s="112" t="s">
        <v>513</v>
      </c>
      <c r="K1200" s="112" t="s">
        <v>385</v>
      </c>
      <c r="L1200" s="112" t="s">
        <v>339</v>
      </c>
      <c r="M1200" s="112" t="s">
        <v>386</v>
      </c>
      <c r="N1200" s="112" t="s">
        <v>2484</v>
      </c>
      <c r="O1200" s="112" t="s">
        <v>342</v>
      </c>
      <c r="P1200" s="112" t="s">
        <v>369</v>
      </c>
      <c r="Q1200" s="112" t="s">
        <v>2485</v>
      </c>
      <c r="R1200" s="112">
        <v>824.88</v>
      </c>
      <c r="S1200" s="112">
        <v>2</v>
      </c>
      <c r="T1200" s="112">
        <v>0</v>
      </c>
      <c r="U1200" s="112">
        <v>74.2</v>
      </c>
    </row>
    <row r="1201" spans="1:21">
      <c r="A1201" s="20" t="str">
        <f t="shared" si="36"/>
        <v>202103</v>
      </c>
      <c r="B1201" s="20" t="str">
        <f t="shared" si="37"/>
        <v>202113</v>
      </c>
      <c r="C1201" s="112" t="s">
        <v>4246</v>
      </c>
      <c r="D1201" s="113">
        <v>44279</v>
      </c>
      <c r="E1201" s="113">
        <v>44285</v>
      </c>
      <c r="F1201" s="112" t="s">
        <v>346</v>
      </c>
      <c r="G1201" s="112" t="s">
        <v>2591</v>
      </c>
      <c r="H1201" s="112" t="s">
        <v>2592</v>
      </c>
      <c r="I1201" s="112" t="s">
        <v>384</v>
      </c>
      <c r="J1201" s="112" t="s">
        <v>513</v>
      </c>
      <c r="K1201" s="112" t="s">
        <v>385</v>
      </c>
      <c r="L1201" s="112" t="s">
        <v>339</v>
      </c>
      <c r="M1201" s="112" t="s">
        <v>386</v>
      </c>
      <c r="N1201" s="112" t="s">
        <v>3409</v>
      </c>
      <c r="O1201" s="112" t="s">
        <v>377</v>
      </c>
      <c r="P1201" s="112" t="s">
        <v>431</v>
      </c>
      <c r="Q1201" s="112" t="s">
        <v>3410</v>
      </c>
      <c r="R1201" s="112">
        <v>784.98</v>
      </c>
      <c r="S1201" s="112">
        <v>9</v>
      </c>
      <c r="T1201" s="112">
        <v>0</v>
      </c>
      <c r="U1201" s="112">
        <v>78.12</v>
      </c>
    </row>
    <row r="1202" spans="1:21">
      <c r="A1202" s="20" t="str">
        <f t="shared" si="36"/>
        <v>202104</v>
      </c>
      <c r="B1202" s="20" t="str">
        <f t="shared" si="37"/>
        <v>202118</v>
      </c>
      <c r="C1202" s="112" t="s">
        <v>2958</v>
      </c>
      <c r="D1202" s="113">
        <v>44316</v>
      </c>
      <c r="E1202" s="113">
        <v>44319</v>
      </c>
      <c r="F1202" s="112" t="s">
        <v>402</v>
      </c>
      <c r="G1202" s="112" t="s">
        <v>3454</v>
      </c>
      <c r="H1202" s="112" t="s">
        <v>3455</v>
      </c>
      <c r="I1202" s="112" t="s">
        <v>349</v>
      </c>
      <c r="J1202" s="112" t="s">
        <v>500</v>
      </c>
      <c r="K1202" s="112" t="s">
        <v>501</v>
      </c>
      <c r="L1202" s="112" t="s">
        <v>339</v>
      </c>
      <c r="M1202" s="112" t="s">
        <v>392</v>
      </c>
      <c r="N1202" s="112" t="s">
        <v>4054</v>
      </c>
      <c r="O1202" s="112" t="s">
        <v>342</v>
      </c>
      <c r="P1202" s="112" t="s">
        <v>357</v>
      </c>
      <c r="Q1202" s="112" t="s">
        <v>4055</v>
      </c>
      <c r="R1202" s="112">
        <v>93.24</v>
      </c>
      <c r="S1202" s="112">
        <v>5</v>
      </c>
      <c r="T1202" s="112">
        <v>0.4</v>
      </c>
      <c r="U1202" s="112">
        <v>1.539999999999992</v>
      </c>
    </row>
    <row r="1203" spans="1:21">
      <c r="A1203" s="20" t="str">
        <f t="shared" si="36"/>
        <v>202105</v>
      </c>
      <c r="B1203" s="20" t="str">
        <f t="shared" si="37"/>
        <v>202121</v>
      </c>
      <c r="C1203" s="112" t="s">
        <v>4247</v>
      </c>
      <c r="D1203" s="113">
        <v>44332</v>
      </c>
      <c r="E1203" s="113">
        <v>44336</v>
      </c>
      <c r="F1203" s="112" t="s">
        <v>333</v>
      </c>
      <c r="G1203" s="112" t="s">
        <v>925</v>
      </c>
      <c r="H1203" s="112" t="s">
        <v>926</v>
      </c>
      <c r="I1203" s="112" t="s">
        <v>336</v>
      </c>
      <c r="J1203" s="112" t="s">
        <v>2840</v>
      </c>
      <c r="K1203" s="112" t="s">
        <v>823</v>
      </c>
      <c r="L1203" s="112" t="s">
        <v>339</v>
      </c>
      <c r="M1203" s="112" t="s">
        <v>439</v>
      </c>
      <c r="N1203" s="112" t="s">
        <v>2508</v>
      </c>
      <c r="O1203" s="112" t="s">
        <v>342</v>
      </c>
      <c r="P1203" s="112" t="s">
        <v>381</v>
      </c>
      <c r="Q1203" s="112" t="s">
        <v>2509</v>
      </c>
      <c r="R1203" s="112">
        <v>273.67199999999997</v>
      </c>
      <c r="S1203" s="112">
        <v>9</v>
      </c>
      <c r="T1203" s="112">
        <v>0.4</v>
      </c>
      <c r="U1203" s="112">
        <v>-77.868000000000009</v>
      </c>
    </row>
    <row r="1204" spans="1:21">
      <c r="A1204" s="20" t="str">
        <f t="shared" si="36"/>
        <v>202105</v>
      </c>
      <c r="B1204" s="20" t="str">
        <f t="shared" si="37"/>
        <v>202121</v>
      </c>
      <c r="C1204" s="112" t="s">
        <v>4247</v>
      </c>
      <c r="D1204" s="113">
        <v>44332</v>
      </c>
      <c r="E1204" s="113">
        <v>44336</v>
      </c>
      <c r="F1204" s="112" t="s">
        <v>333</v>
      </c>
      <c r="G1204" s="112" t="s">
        <v>925</v>
      </c>
      <c r="H1204" s="112" t="s">
        <v>926</v>
      </c>
      <c r="I1204" s="112" t="s">
        <v>336</v>
      </c>
      <c r="J1204" s="112" t="s">
        <v>2840</v>
      </c>
      <c r="K1204" s="112" t="s">
        <v>823</v>
      </c>
      <c r="L1204" s="112" t="s">
        <v>339</v>
      </c>
      <c r="M1204" s="112" t="s">
        <v>439</v>
      </c>
      <c r="N1204" s="112" t="s">
        <v>2437</v>
      </c>
      <c r="O1204" s="112" t="s">
        <v>372</v>
      </c>
      <c r="P1204" s="112" t="s">
        <v>373</v>
      </c>
      <c r="Q1204" s="112" t="s">
        <v>2438</v>
      </c>
      <c r="R1204" s="112">
        <v>1871.52</v>
      </c>
      <c r="S1204" s="112">
        <v>4</v>
      </c>
      <c r="T1204" s="112">
        <v>0.4</v>
      </c>
      <c r="U1204" s="112">
        <v>280.55999999999972</v>
      </c>
    </row>
    <row r="1205" spans="1:21">
      <c r="A1205" s="20" t="str">
        <f t="shared" si="36"/>
        <v>202102</v>
      </c>
      <c r="B1205" s="20" t="str">
        <f t="shared" si="37"/>
        <v>202107</v>
      </c>
      <c r="C1205" s="112" t="s">
        <v>4157</v>
      </c>
      <c r="D1205" s="113">
        <v>44234</v>
      </c>
      <c r="E1205" s="113">
        <v>44239</v>
      </c>
      <c r="F1205" s="112" t="s">
        <v>346</v>
      </c>
      <c r="G1205" s="112" t="s">
        <v>3351</v>
      </c>
      <c r="H1205" s="112" t="s">
        <v>3352</v>
      </c>
      <c r="I1205" s="112" t="s">
        <v>336</v>
      </c>
      <c r="J1205" s="112" t="s">
        <v>4248</v>
      </c>
      <c r="K1205" s="112" t="s">
        <v>487</v>
      </c>
      <c r="L1205" s="112" t="s">
        <v>339</v>
      </c>
      <c r="M1205" s="112" t="s">
        <v>392</v>
      </c>
      <c r="N1205" s="112" t="s">
        <v>2207</v>
      </c>
      <c r="O1205" s="112" t="s">
        <v>342</v>
      </c>
      <c r="P1205" s="112" t="s">
        <v>440</v>
      </c>
      <c r="Q1205" s="112" t="s">
        <v>2208</v>
      </c>
      <c r="R1205" s="112">
        <v>1080.24</v>
      </c>
      <c r="S1205" s="112">
        <v>4</v>
      </c>
      <c r="T1205" s="112">
        <v>0</v>
      </c>
      <c r="U1205" s="112">
        <v>474.88</v>
      </c>
    </row>
    <row r="1206" spans="1:21">
      <c r="A1206" s="20" t="str">
        <f t="shared" si="36"/>
        <v>202102</v>
      </c>
      <c r="B1206" s="20" t="str">
        <f t="shared" si="37"/>
        <v>202107</v>
      </c>
      <c r="C1206" s="112" t="s">
        <v>4157</v>
      </c>
      <c r="D1206" s="113">
        <v>44234</v>
      </c>
      <c r="E1206" s="113">
        <v>44239</v>
      </c>
      <c r="F1206" s="112" t="s">
        <v>346</v>
      </c>
      <c r="G1206" s="112" t="s">
        <v>3351</v>
      </c>
      <c r="H1206" s="112" t="s">
        <v>3352</v>
      </c>
      <c r="I1206" s="112" t="s">
        <v>336</v>
      </c>
      <c r="J1206" s="112" t="s">
        <v>4248</v>
      </c>
      <c r="K1206" s="112" t="s">
        <v>487</v>
      </c>
      <c r="L1206" s="112" t="s">
        <v>339</v>
      </c>
      <c r="M1206" s="112" t="s">
        <v>392</v>
      </c>
      <c r="N1206" s="112" t="s">
        <v>4235</v>
      </c>
      <c r="O1206" s="112" t="s">
        <v>377</v>
      </c>
      <c r="P1206" s="112" t="s">
        <v>462</v>
      </c>
      <c r="Q1206" s="112" t="s">
        <v>4236</v>
      </c>
      <c r="R1206" s="112">
        <v>9072</v>
      </c>
      <c r="S1206" s="112">
        <v>5</v>
      </c>
      <c r="T1206" s="112">
        <v>0.25</v>
      </c>
      <c r="U1206" s="112">
        <v>2298.1</v>
      </c>
    </row>
    <row r="1207" spans="1:21">
      <c r="A1207" s="20" t="str">
        <f t="shared" si="36"/>
        <v>202102</v>
      </c>
      <c r="B1207" s="20" t="str">
        <f t="shared" si="37"/>
        <v>202107</v>
      </c>
      <c r="C1207" s="112" t="s">
        <v>4157</v>
      </c>
      <c r="D1207" s="113">
        <v>44234</v>
      </c>
      <c r="E1207" s="113">
        <v>44239</v>
      </c>
      <c r="F1207" s="112" t="s">
        <v>346</v>
      </c>
      <c r="G1207" s="112" t="s">
        <v>3351</v>
      </c>
      <c r="H1207" s="112" t="s">
        <v>3352</v>
      </c>
      <c r="I1207" s="112" t="s">
        <v>336</v>
      </c>
      <c r="J1207" s="112" t="s">
        <v>4248</v>
      </c>
      <c r="K1207" s="112" t="s">
        <v>487</v>
      </c>
      <c r="L1207" s="112" t="s">
        <v>339</v>
      </c>
      <c r="M1207" s="112" t="s">
        <v>392</v>
      </c>
      <c r="N1207" s="112" t="s">
        <v>1126</v>
      </c>
      <c r="O1207" s="112" t="s">
        <v>372</v>
      </c>
      <c r="P1207" s="112" t="s">
        <v>400</v>
      </c>
      <c r="Q1207" s="112" t="s">
        <v>1127</v>
      </c>
      <c r="R1207" s="112">
        <v>1862.6999999999998</v>
      </c>
      <c r="S1207" s="112">
        <v>5</v>
      </c>
      <c r="T1207" s="112">
        <v>0</v>
      </c>
      <c r="U1207" s="112">
        <v>651.70000000000005</v>
      </c>
    </row>
    <row r="1208" spans="1:21">
      <c r="A1208" s="20" t="str">
        <f t="shared" si="36"/>
        <v>202105</v>
      </c>
      <c r="B1208" s="20" t="str">
        <f t="shared" si="37"/>
        <v>202122</v>
      </c>
      <c r="C1208" s="112" t="s">
        <v>4250</v>
      </c>
      <c r="D1208" s="113">
        <v>44345</v>
      </c>
      <c r="E1208" s="113">
        <v>44350</v>
      </c>
      <c r="F1208" s="112" t="s">
        <v>346</v>
      </c>
      <c r="G1208" s="112" t="s">
        <v>3034</v>
      </c>
      <c r="H1208" s="112" t="s">
        <v>3035</v>
      </c>
      <c r="I1208" s="112" t="s">
        <v>349</v>
      </c>
      <c r="J1208" s="112" t="s">
        <v>938</v>
      </c>
      <c r="K1208" s="112" t="s">
        <v>501</v>
      </c>
      <c r="L1208" s="112" t="s">
        <v>339</v>
      </c>
      <c r="M1208" s="112" t="s">
        <v>392</v>
      </c>
      <c r="N1208" s="112" t="s">
        <v>4251</v>
      </c>
      <c r="O1208" s="112" t="s">
        <v>342</v>
      </c>
      <c r="P1208" s="112" t="s">
        <v>369</v>
      </c>
      <c r="Q1208" s="112" t="s">
        <v>4252</v>
      </c>
      <c r="R1208" s="112">
        <v>2576.9519999999998</v>
      </c>
      <c r="S1208" s="112">
        <v>3</v>
      </c>
      <c r="T1208" s="112">
        <v>0.4</v>
      </c>
      <c r="U1208" s="112">
        <v>-86.268000000000029</v>
      </c>
    </row>
    <row r="1209" spans="1:21">
      <c r="A1209" s="20" t="str">
        <f t="shared" si="36"/>
        <v>202105</v>
      </c>
      <c r="B1209" s="20" t="str">
        <f t="shared" si="37"/>
        <v>202122</v>
      </c>
      <c r="C1209" s="112" t="s">
        <v>4250</v>
      </c>
      <c r="D1209" s="113">
        <v>44345</v>
      </c>
      <c r="E1209" s="113">
        <v>44350</v>
      </c>
      <c r="F1209" s="112" t="s">
        <v>346</v>
      </c>
      <c r="G1209" s="112" t="s">
        <v>3034</v>
      </c>
      <c r="H1209" s="112" t="s">
        <v>3035</v>
      </c>
      <c r="I1209" s="112" t="s">
        <v>349</v>
      </c>
      <c r="J1209" s="112" t="s">
        <v>938</v>
      </c>
      <c r="K1209" s="112" t="s">
        <v>501</v>
      </c>
      <c r="L1209" s="112" t="s">
        <v>339</v>
      </c>
      <c r="M1209" s="112" t="s">
        <v>392</v>
      </c>
      <c r="N1209" s="112" t="s">
        <v>4056</v>
      </c>
      <c r="O1209" s="112" t="s">
        <v>342</v>
      </c>
      <c r="P1209" s="112" t="s">
        <v>343</v>
      </c>
      <c r="Q1209" s="112" t="s">
        <v>4057</v>
      </c>
      <c r="R1209" s="112">
        <v>113.736</v>
      </c>
      <c r="S1209" s="112">
        <v>2</v>
      </c>
      <c r="T1209" s="112">
        <v>0.4</v>
      </c>
      <c r="U1209" s="112">
        <v>14.896000000000001</v>
      </c>
    </row>
    <row r="1210" spans="1:21">
      <c r="A1210" s="20" t="str">
        <f t="shared" si="36"/>
        <v>202105</v>
      </c>
      <c r="B1210" s="20" t="str">
        <f t="shared" si="37"/>
        <v>202122</v>
      </c>
      <c r="C1210" s="112" t="s">
        <v>4250</v>
      </c>
      <c r="D1210" s="113">
        <v>44345</v>
      </c>
      <c r="E1210" s="113">
        <v>44350</v>
      </c>
      <c r="F1210" s="112" t="s">
        <v>346</v>
      </c>
      <c r="G1210" s="112" t="s">
        <v>3034</v>
      </c>
      <c r="H1210" s="112" t="s">
        <v>3035</v>
      </c>
      <c r="I1210" s="112" t="s">
        <v>349</v>
      </c>
      <c r="J1210" s="112" t="s">
        <v>938</v>
      </c>
      <c r="K1210" s="112" t="s">
        <v>501</v>
      </c>
      <c r="L1210" s="112" t="s">
        <v>339</v>
      </c>
      <c r="M1210" s="112" t="s">
        <v>392</v>
      </c>
      <c r="N1210" s="112" t="s">
        <v>2737</v>
      </c>
      <c r="O1210" s="112" t="s">
        <v>342</v>
      </c>
      <c r="P1210" s="112" t="s">
        <v>343</v>
      </c>
      <c r="Q1210" s="112" t="s">
        <v>2738</v>
      </c>
      <c r="R1210" s="112">
        <v>312.81599999999997</v>
      </c>
      <c r="S1210" s="112">
        <v>4</v>
      </c>
      <c r="T1210" s="112">
        <v>0.4</v>
      </c>
      <c r="U1210" s="112">
        <v>-94.304000000000002</v>
      </c>
    </row>
    <row r="1211" spans="1:21">
      <c r="A1211" s="20" t="str">
        <f t="shared" si="36"/>
        <v>202105</v>
      </c>
      <c r="B1211" s="20" t="str">
        <f t="shared" si="37"/>
        <v>202122</v>
      </c>
      <c r="C1211" s="112" t="s">
        <v>4250</v>
      </c>
      <c r="D1211" s="113">
        <v>44345</v>
      </c>
      <c r="E1211" s="113">
        <v>44350</v>
      </c>
      <c r="F1211" s="112" t="s">
        <v>346</v>
      </c>
      <c r="G1211" s="112" t="s">
        <v>3034</v>
      </c>
      <c r="H1211" s="112" t="s">
        <v>3035</v>
      </c>
      <c r="I1211" s="112" t="s">
        <v>349</v>
      </c>
      <c r="J1211" s="112" t="s">
        <v>938</v>
      </c>
      <c r="K1211" s="112" t="s">
        <v>501</v>
      </c>
      <c r="L1211" s="112" t="s">
        <v>339</v>
      </c>
      <c r="M1211" s="112" t="s">
        <v>392</v>
      </c>
      <c r="N1211" s="112" t="s">
        <v>3195</v>
      </c>
      <c r="O1211" s="112" t="s">
        <v>342</v>
      </c>
      <c r="P1211" s="112" t="s">
        <v>357</v>
      </c>
      <c r="Q1211" s="112" t="s">
        <v>3196</v>
      </c>
      <c r="R1211" s="112">
        <v>40.655999999999992</v>
      </c>
      <c r="S1211" s="112">
        <v>2</v>
      </c>
      <c r="T1211" s="112">
        <v>0.4</v>
      </c>
      <c r="U1211" s="112">
        <v>-9.7439999999999998</v>
      </c>
    </row>
    <row r="1212" spans="1:21">
      <c r="A1212" s="20" t="str">
        <f t="shared" si="36"/>
        <v>202105</v>
      </c>
      <c r="B1212" s="20" t="str">
        <f t="shared" si="37"/>
        <v>202122</v>
      </c>
      <c r="C1212" s="112" t="s">
        <v>4250</v>
      </c>
      <c r="D1212" s="113">
        <v>44345</v>
      </c>
      <c r="E1212" s="113">
        <v>44350</v>
      </c>
      <c r="F1212" s="112" t="s">
        <v>346</v>
      </c>
      <c r="G1212" s="112" t="s">
        <v>3034</v>
      </c>
      <c r="H1212" s="112" t="s">
        <v>3035</v>
      </c>
      <c r="I1212" s="112" t="s">
        <v>349</v>
      </c>
      <c r="J1212" s="112" t="s">
        <v>938</v>
      </c>
      <c r="K1212" s="112" t="s">
        <v>501</v>
      </c>
      <c r="L1212" s="112" t="s">
        <v>339</v>
      </c>
      <c r="M1212" s="112" t="s">
        <v>392</v>
      </c>
      <c r="N1212" s="112" t="s">
        <v>699</v>
      </c>
      <c r="O1212" s="112" t="s">
        <v>342</v>
      </c>
      <c r="P1212" s="112" t="s">
        <v>407</v>
      </c>
      <c r="Q1212" s="112" t="s">
        <v>700</v>
      </c>
      <c r="R1212" s="112">
        <v>156.24</v>
      </c>
      <c r="S1212" s="112">
        <v>3</v>
      </c>
      <c r="T1212" s="112">
        <v>0</v>
      </c>
      <c r="U1212" s="112">
        <v>16.8</v>
      </c>
    </row>
    <row r="1213" spans="1:21">
      <c r="A1213" s="20" t="str">
        <f t="shared" si="36"/>
        <v>202105</v>
      </c>
      <c r="B1213" s="20" t="str">
        <f t="shared" si="37"/>
        <v>202120</v>
      </c>
      <c r="C1213" s="112" t="s">
        <v>3043</v>
      </c>
      <c r="D1213" s="113">
        <v>44330</v>
      </c>
      <c r="E1213" s="113">
        <v>44332</v>
      </c>
      <c r="F1213" s="112" t="s">
        <v>402</v>
      </c>
      <c r="G1213" s="112" t="s">
        <v>2323</v>
      </c>
      <c r="H1213" s="112" t="s">
        <v>2324</v>
      </c>
      <c r="I1213" s="112" t="s">
        <v>349</v>
      </c>
      <c r="J1213" s="112" t="s">
        <v>366</v>
      </c>
      <c r="K1213" s="112" t="s">
        <v>367</v>
      </c>
      <c r="L1213" s="112" t="s">
        <v>339</v>
      </c>
      <c r="M1213" s="112" t="s">
        <v>368</v>
      </c>
      <c r="N1213" s="112" t="s">
        <v>2486</v>
      </c>
      <c r="O1213" s="112" t="s">
        <v>342</v>
      </c>
      <c r="P1213" s="112" t="s">
        <v>440</v>
      </c>
      <c r="Q1213" s="112" t="s">
        <v>2487</v>
      </c>
      <c r="R1213" s="112">
        <v>224</v>
      </c>
      <c r="S1213" s="112">
        <v>2</v>
      </c>
      <c r="T1213" s="112">
        <v>0</v>
      </c>
      <c r="U1213" s="112">
        <v>8.9600000000000009</v>
      </c>
    </row>
    <row r="1214" spans="1:21">
      <c r="A1214" s="20" t="str">
        <f t="shared" si="36"/>
        <v>202106</v>
      </c>
      <c r="B1214" s="20" t="str">
        <f t="shared" si="37"/>
        <v>202125</v>
      </c>
      <c r="C1214" s="112" t="s">
        <v>3679</v>
      </c>
      <c r="D1214" s="113">
        <v>44364</v>
      </c>
      <c r="E1214" s="113">
        <v>44368</v>
      </c>
      <c r="F1214" s="112" t="s">
        <v>333</v>
      </c>
      <c r="G1214" s="112" t="s">
        <v>2294</v>
      </c>
      <c r="H1214" s="112" t="s">
        <v>2295</v>
      </c>
      <c r="I1214" s="112" t="s">
        <v>349</v>
      </c>
      <c r="J1214" s="112" t="s">
        <v>412</v>
      </c>
      <c r="K1214" s="112" t="s">
        <v>412</v>
      </c>
      <c r="L1214" s="112" t="s">
        <v>339</v>
      </c>
      <c r="M1214" s="112" t="s">
        <v>340</v>
      </c>
      <c r="N1214" s="112" t="s">
        <v>580</v>
      </c>
      <c r="O1214" s="112" t="s">
        <v>377</v>
      </c>
      <c r="P1214" s="112" t="s">
        <v>431</v>
      </c>
      <c r="Q1214" s="112" t="s">
        <v>581</v>
      </c>
      <c r="R1214" s="112">
        <v>536.05999999999995</v>
      </c>
      <c r="S1214" s="112">
        <v>1</v>
      </c>
      <c r="T1214" s="112">
        <v>0</v>
      </c>
      <c r="U1214" s="112">
        <v>246.54</v>
      </c>
    </row>
    <row r="1215" spans="1:21">
      <c r="A1215" s="20" t="str">
        <f t="shared" si="36"/>
        <v>202106</v>
      </c>
      <c r="B1215" s="20" t="str">
        <f t="shared" si="37"/>
        <v>202125</v>
      </c>
      <c r="C1215" s="112" t="s">
        <v>3679</v>
      </c>
      <c r="D1215" s="113">
        <v>44364</v>
      </c>
      <c r="E1215" s="113">
        <v>44368</v>
      </c>
      <c r="F1215" s="112" t="s">
        <v>333</v>
      </c>
      <c r="G1215" s="112" t="s">
        <v>2294</v>
      </c>
      <c r="H1215" s="112" t="s">
        <v>2295</v>
      </c>
      <c r="I1215" s="112" t="s">
        <v>349</v>
      </c>
      <c r="J1215" s="112" t="s">
        <v>412</v>
      </c>
      <c r="K1215" s="112" t="s">
        <v>412</v>
      </c>
      <c r="L1215" s="112" t="s">
        <v>339</v>
      </c>
      <c r="M1215" s="112" t="s">
        <v>340</v>
      </c>
      <c r="N1215" s="112" t="s">
        <v>1066</v>
      </c>
      <c r="O1215" s="112" t="s">
        <v>377</v>
      </c>
      <c r="P1215" s="112" t="s">
        <v>425</v>
      </c>
      <c r="Q1215" s="112" t="s">
        <v>1067</v>
      </c>
      <c r="R1215" s="112">
        <v>1161.1600000000001</v>
      </c>
      <c r="S1215" s="112">
        <v>2</v>
      </c>
      <c r="T1215" s="112">
        <v>0</v>
      </c>
      <c r="U1215" s="112">
        <v>127.67999999999999</v>
      </c>
    </row>
    <row r="1216" spans="1:21">
      <c r="A1216" s="20" t="str">
        <f t="shared" si="36"/>
        <v>202106</v>
      </c>
      <c r="B1216" s="20" t="str">
        <f t="shared" si="37"/>
        <v>202125</v>
      </c>
      <c r="C1216" s="112" t="s">
        <v>3679</v>
      </c>
      <c r="D1216" s="113">
        <v>44364</v>
      </c>
      <c r="E1216" s="113">
        <v>44368</v>
      </c>
      <c r="F1216" s="112" t="s">
        <v>333</v>
      </c>
      <c r="G1216" s="112" t="s">
        <v>2294</v>
      </c>
      <c r="H1216" s="112" t="s">
        <v>2295</v>
      </c>
      <c r="I1216" s="112" t="s">
        <v>349</v>
      </c>
      <c r="J1216" s="112" t="s">
        <v>412</v>
      </c>
      <c r="K1216" s="112" t="s">
        <v>412</v>
      </c>
      <c r="L1216" s="112" t="s">
        <v>339</v>
      </c>
      <c r="M1216" s="112" t="s">
        <v>340</v>
      </c>
      <c r="N1216" s="112" t="s">
        <v>745</v>
      </c>
      <c r="O1216" s="112" t="s">
        <v>372</v>
      </c>
      <c r="P1216" s="112" t="s">
        <v>394</v>
      </c>
      <c r="Q1216" s="112" t="s">
        <v>746</v>
      </c>
      <c r="R1216" s="112">
        <v>1358</v>
      </c>
      <c r="S1216" s="112">
        <v>2</v>
      </c>
      <c r="T1216" s="112">
        <v>0</v>
      </c>
      <c r="U1216" s="112">
        <v>285.03999999999996</v>
      </c>
    </row>
    <row r="1217" spans="1:21">
      <c r="A1217" s="20" t="str">
        <f t="shared" si="36"/>
        <v>202106</v>
      </c>
      <c r="B1217" s="20" t="str">
        <f t="shared" si="37"/>
        <v>202125</v>
      </c>
      <c r="C1217" s="112" t="s">
        <v>3679</v>
      </c>
      <c r="D1217" s="113">
        <v>44364</v>
      </c>
      <c r="E1217" s="113">
        <v>44368</v>
      </c>
      <c r="F1217" s="112" t="s">
        <v>333</v>
      </c>
      <c r="G1217" s="112" t="s">
        <v>2294</v>
      </c>
      <c r="H1217" s="112" t="s">
        <v>2295</v>
      </c>
      <c r="I1217" s="112" t="s">
        <v>349</v>
      </c>
      <c r="J1217" s="112" t="s">
        <v>412</v>
      </c>
      <c r="K1217" s="112" t="s">
        <v>412</v>
      </c>
      <c r="L1217" s="112" t="s">
        <v>339</v>
      </c>
      <c r="M1217" s="112" t="s">
        <v>340</v>
      </c>
      <c r="N1217" s="112" t="s">
        <v>1222</v>
      </c>
      <c r="O1217" s="112" t="s">
        <v>342</v>
      </c>
      <c r="P1217" s="112" t="s">
        <v>455</v>
      </c>
      <c r="Q1217" s="112" t="s">
        <v>1223</v>
      </c>
      <c r="R1217" s="112">
        <v>205.79999999999998</v>
      </c>
      <c r="S1217" s="112">
        <v>2</v>
      </c>
      <c r="T1217" s="112">
        <v>0</v>
      </c>
      <c r="U1217" s="112">
        <v>24.64</v>
      </c>
    </row>
    <row r="1218" spans="1:21">
      <c r="A1218" s="20" t="str">
        <f t="shared" si="36"/>
        <v>202106</v>
      </c>
      <c r="B1218" s="20" t="str">
        <f t="shared" si="37"/>
        <v>202125</v>
      </c>
      <c r="C1218" s="112" t="s">
        <v>3679</v>
      </c>
      <c r="D1218" s="113">
        <v>44364</v>
      </c>
      <c r="E1218" s="113">
        <v>44368</v>
      </c>
      <c r="F1218" s="112" t="s">
        <v>333</v>
      </c>
      <c r="G1218" s="112" t="s">
        <v>2294</v>
      </c>
      <c r="H1218" s="112" t="s">
        <v>2295</v>
      </c>
      <c r="I1218" s="112" t="s">
        <v>349</v>
      </c>
      <c r="J1218" s="112" t="s">
        <v>412</v>
      </c>
      <c r="K1218" s="112" t="s">
        <v>412</v>
      </c>
      <c r="L1218" s="112" t="s">
        <v>339</v>
      </c>
      <c r="M1218" s="112" t="s">
        <v>340</v>
      </c>
      <c r="N1218" s="112" t="s">
        <v>1126</v>
      </c>
      <c r="O1218" s="112" t="s">
        <v>372</v>
      </c>
      <c r="P1218" s="112" t="s">
        <v>400</v>
      </c>
      <c r="Q1218" s="112" t="s">
        <v>1127</v>
      </c>
      <c r="R1218" s="112">
        <v>1117.6199999999999</v>
      </c>
      <c r="S1218" s="112">
        <v>3</v>
      </c>
      <c r="T1218" s="112">
        <v>0</v>
      </c>
      <c r="U1218" s="112">
        <v>391.02</v>
      </c>
    </row>
    <row r="1219" spans="1:21">
      <c r="A1219" s="20" t="str">
        <f t="shared" ref="A1219:A1282" si="38">YEAR(D1219)&amp;TEXT(MONTH(D1219),"00")</f>
        <v>202106</v>
      </c>
      <c r="B1219" s="20" t="str">
        <f t="shared" ref="B1219:B1282" si="39">YEAR(D1219)&amp;TEXT(WEEKNUM(D1219),"00")</f>
        <v>202125</v>
      </c>
      <c r="C1219" s="112" t="s">
        <v>3679</v>
      </c>
      <c r="D1219" s="113">
        <v>44364</v>
      </c>
      <c r="E1219" s="113">
        <v>44368</v>
      </c>
      <c r="F1219" s="112" t="s">
        <v>333</v>
      </c>
      <c r="G1219" s="112" t="s">
        <v>2294</v>
      </c>
      <c r="H1219" s="112" t="s">
        <v>2295</v>
      </c>
      <c r="I1219" s="112" t="s">
        <v>349</v>
      </c>
      <c r="J1219" s="112" t="s">
        <v>412</v>
      </c>
      <c r="K1219" s="112" t="s">
        <v>412</v>
      </c>
      <c r="L1219" s="112" t="s">
        <v>339</v>
      </c>
      <c r="M1219" s="112" t="s">
        <v>340</v>
      </c>
      <c r="N1219" s="112" t="s">
        <v>1954</v>
      </c>
      <c r="O1219" s="112" t="s">
        <v>342</v>
      </c>
      <c r="P1219" s="112" t="s">
        <v>440</v>
      </c>
      <c r="Q1219" s="112" t="s">
        <v>1955</v>
      </c>
      <c r="R1219" s="112">
        <v>224.7</v>
      </c>
      <c r="S1219" s="112">
        <v>3</v>
      </c>
      <c r="T1219" s="112">
        <v>0</v>
      </c>
      <c r="U1219" s="112">
        <v>103.32</v>
      </c>
    </row>
    <row r="1220" spans="1:21">
      <c r="A1220" s="20" t="str">
        <f t="shared" si="38"/>
        <v>202106</v>
      </c>
      <c r="B1220" s="20" t="str">
        <f t="shared" si="39"/>
        <v>202124</v>
      </c>
      <c r="C1220" s="112" t="s">
        <v>4258</v>
      </c>
      <c r="D1220" s="113">
        <v>44357</v>
      </c>
      <c r="E1220" s="113">
        <v>44362</v>
      </c>
      <c r="F1220" s="112" t="s">
        <v>346</v>
      </c>
      <c r="G1220" s="112" t="s">
        <v>1938</v>
      </c>
      <c r="H1220" s="112" t="s">
        <v>1939</v>
      </c>
      <c r="I1220" s="112" t="s">
        <v>349</v>
      </c>
      <c r="J1220" s="112" t="s">
        <v>3920</v>
      </c>
      <c r="K1220" s="112" t="s">
        <v>691</v>
      </c>
      <c r="L1220" s="112" t="s">
        <v>339</v>
      </c>
      <c r="M1220" s="112" t="s">
        <v>352</v>
      </c>
      <c r="N1220" s="112" t="s">
        <v>1510</v>
      </c>
      <c r="O1220" s="112" t="s">
        <v>342</v>
      </c>
      <c r="P1220" s="112" t="s">
        <v>354</v>
      </c>
      <c r="Q1220" s="112" t="s">
        <v>1511</v>
      </c>
      <c r="R1220" s="112">
        <v>1338.96</v>
      </c>
      <c r="S1220" s="112">
        <v>6</v>
      </c>
      <c r="T1220" s="112">
        <v>0</v>
      </c>
      <c r="U1220" s="112">
        <v>548.52</v>
      </c>
    </row>
    <row r="1221" spans="1:21">
      <c r="A1221" s="20" t="str">
        <f t="shared" si="38"/>
        <v>202105</v>
      </c>
      <c r="B1221" s="20" t="str">
        <f t="shared" si="39"/>
        <v>202121</v>
      </c>
      <c r="C1221" s="112" t="s">
        <v>4259</v>
      </c>
      <c r="D1221" s="113">
        <v>44338</v>
      </c>
      <c r="E1221" s="113">
        <v>44342</v>
      </c>
      <c r="F1221" s="112" t="s">
        <v>346</v>
      </c>
      <c r="G1221" s="112" t="s">
        <v>2257</v>
      </c>
      <c r="H1221" s="112" t="s">
        <v>2258</v>
      </c>
      <c r="I1221" s="112" t="s">
        <v>349</v>
      </c>
      <c r="J1221" s="112" t="s">
        <v>3576</v>
      </c>
      <c r="K1221" s="112" t="s">
        <v>487</v>
      </c>
      <c r="L1221" s="112" t="s">
        <v>339</v>
      </c>
      <c r="M1221" s="112" t="s">
        <v>392</v>
      </c>
      <c r="N1221" s="112" t="s">
        <v>1978</v>
      </c>
      <c r="O1221" s="112" t="s">
        <v>372</v>
      </c>
      <c r="P1221" s="112" t="s">
        <v>398</v>
      </c>
      <c r="Q1221" s="112" t="s">
        <v>1979</v>
      </c>
      <c r="R1221" s="112">
        <v>2622.8999999999996</v>
      </c>
      <c r="S1221" s="112">
        <v>5</v>
      </c>
      <c r="T1221" s="112">
        <v>0</v>
      </c>
      <c r="U1221" s="112">
        <v>524.29999999999995</v>
      </c>
    </row>
    <row r="1222" spans="1:21">
      <c r="A1222" s="20" t="str">
        <f t="shared" si="38"/>
        <v>202102</v>
      </c>
      <c r="B1222" s="20" t="str">
        <f t="shared" si="39"/>
        <v>202107</v>
      </c>
      <c r="C1222" s="112" t="s">
        <v>609</v>
      </c>
      <c r="D1222" s="113">
        <v>44240</v>
      </c>
      <c r="E1222" s="113">
        <v>44243</v>
      </c>
      <c r="F1222" s="112" t="s">
        <v>402</v>
      </c>
      <c r="G1222" s="112" t="s">
        <v>1475</v>
      </c>
      <c r="H1222" s="112" t="s">
        <v>1476</v>
      </c>
      <c r="I1222" s="112" t="s">
        <v>336</v>
      </c>
      <c r="J1222" s="112" t="s">
        <v>1752</v>
      </c>
      <c r="K1222" s="112" t="s">
        <v>736</v>
      </c>
      <c r="L1222" s="112" t="s">
        <v>339</v>
      </c>
      <c r="M1222" s="112" t="s">
        <v>352</v>
      </c>
      <c r="N1222" s="112" t="s">
        <v>3825</v>
      </c>
      <c r="O1222" s="112" t="s">
        <v>342</v>
      </c>
      <c r="P1222" s="112" t="s">
        <v>343</v>
      </c>
      <c r="Q1222" s="112" t="s">
        <v>3826</v>
      </c>
      <c r="R1222" s="112">
        <v>154</v>
      </c>
      <c r="S1222" s="112">
        <v>2</v>
      </c>
      <c r="T1222" s="112">
        <v>0</v>
      </c>
      <c r="U1222" s="112">
        <v>32.199999999999996</v>
      </c>
    </row>
    <row r="1223" spans="1:21">
      <c r="A1223" s="20" t="str">
        <f t="shared" si="38"/>
        <v>202102</v>
      </c>
      <c r="B1223" s="20" t="str">
        <f t="shared" si="39"/>
        <v>202107</v>
      </c>
      <c r="C1223" s="112" t="s">
        <v>609</v>
      </c>
      <c r="D1223" s="113">
        <v>44240</v>
      </c>
      <c r="E1223" s="113">
        <v>44243</v>
      </c>
      <c r="F1223" s="112" t="s">
        <v>402</v>
      </c>
      <c r="G1223" s="112" t="s">
        <v>1475</v>
      </c>
      <c r="H1223" s="112" t="s">
        <v>1476</v>
      </c>
      <c r="I1223" s="112" t="s">
        <v>336</v>
      </c>
      <c r="J1223" s="112" t="s">
        <v>1752</v>
      </c>
      <c r="K1223" s="112" t="s">
        <v>736</v>
      </c>
      <c r="L1223" s="112" t="s">
        <v>339</v>
      </c>
      <c r="M1223" s="112" t="s">
        <v>352</v>
      </c>
      <c r="N1223" s="112" t="s">
        <v>1352</v>
      </c>
      <c r="O1223" s="112" t="s">
        <v>342</v>
      </c>
      <c r="P1223" s="112" t="s">
        <v>440</v>
      </c>
      <c r="Q1223" s="112" t="s">
        <v>1353</v>
      </c>
      <c r="R1223" s="112">
        <v>671.58</v>
      </c>
      <c r="S1223" s="112">
        <v>3</v>
      </c>
      <c r="T1223" s="112">
        <v>0</v>
      </c>
      <c r="U1223" s="112">
        <v>53.34</v>
      </c>
    </row>
    <row r="1224" spans="1:21">
      <c r="A1224" s="20" t="str">
        <f t="shared" si="38"/>
        <v>202102</v>
      </c>
      <c r="B1224" s="20" t="str">
        <f t="shared" si="39"/>
        <v>202107</v>
      </c>
      <c r="C1224" s="112" t="s">
        <v>609</v>
      </c>
      <c r="D1224" s="113">
        <v>44240</v>
      </c>
      <c r="E1224" s="113">
        <v>44243</v>
      </c>
      <c r="F1224" s="112" t="s">
        <v>402</v>
      </c>
      <c r="G1224" s="112" t="s">
        <v>1475</v>
      </c>
      <c r="H1224" s="112" t="s">
        <v>1476</v>
      </c>
      <c r="I1224" s="112" t="s">
        <v>336</v>
      </c>
      <c r="J1224" s="112" t="s">
        <v>1752</v>
      </c>
      <c r="K1224" s="112" t="s">
        <v>736</v>
      </c>
      <c r="L1224" s="112" t="s">
        <v>339</v>
      </c>
      <c r="M1224" s="112" t="s">
        <v>352</v>
      </c>
      <c r="N1224" s="112" t="s">
        <v>2735</v>
      </c>
      <c r="O1224" s="112" t="s">
        <v>377</v>
      </c>
      <c r="P1224" s="112" t="s">
        <v>425</v>
      </c>
      <c r="Q1224" s="112" t="s">
        <v>2736</v>
      </c>
      <c r="R1224" s="112">
        <v>4704.84</v>
      </c>
      <c r="S1224" s="112">
        <v>6</v>
      </c>
      <c r="T1224" s="112">
        <v>0</v>
      </c>
      <c r="U1224" s="112">
        <v>893.76</v>
      </c>
    </row>
    <row r="1225" spans="1:21">
      <c r="A1225" s="20" t="str">
        <f t="shared" si="38"/>
        <v>202102</v>
      </c>
      <c r="B1225" s="20" t="str">
        <f t="shared" si="39"/>
        <v>202107</v>
      </c>
      <c r="C1225" s="112" t="s">
        <v>609</v>
      </c>
      <c r="D1225" s="113">
        <v>44240</v>
      </c>
      <c r="E1225" s="113">
        <v>44243</v>
      </c>
      <c r="F1225" s="112" t="s">
        <v>402</v>
      </c>
      <c r="G1225" s="112" t="s">
        <v>1475</v>
      </c>
      <c r="H1225" s="112" t="s">
        <v>1476</v>
      </c>
      <c r="I1225" s="112" t="s">
        <v>336</v>
      </c>
      <c r="J1225" s="112" t="s">
        <v>1752</v>
      </c>
      <c r="K1225" s="112" t="s">
        <v>736</v>
      </c>
      <c r="L1225" s="112" t="s">
        <v>339</v>
      </c>
      <c r="M1225" s="112" t="s">
        <v>352</v>
      </c>
      <c r="N1225" s="112" t="s">
        <v>1328</v>
      </c>
      <c r="O1225" s="112" t="s">
        <v>342</v>
      </c>
      <c r="P1225" s="112" t="s">
        <v>357</v>
      </c>
      <c r="Q1225" s="112" t="s">
        <v>1329</v>
      </c>
      <c r="R1225" s="112">
        <v>141.4</v>
      </c>
      <c r="S1225" s="112">
        <v>1</v>
      </c>
      <c r="T1225" s="112">
        <v>0</v>
      </c>
      <c r="U1225" s="112">
        <v>50.82</v>
      </c>
    </row>
    <row r="1226" spans="1:21">
      <c r="A1226" s="20" t="str">
        <f t="shared" si="38"/>
        <v>202102</v>
      </c>
      <c r="B1226" s="20" t="str">
        <f t="shared" si="39"/>
        <v>202107</v>
      </c>
      <c r="C1226" s="112" t="s">
        <v>609</v>
      </c>
      <c r="D1226" s="113">
        <v>44240</v>
      </c>
      <c r="E1226" s="113">
        <v>44243</v>
      </c>
      <c r="F1226" s="112" t="s">
        <v>402</v>
      </c>
      <c r="G1226" s="112" t="s">
        <v>1475</v>
      </c>
      <c r="H1226" s="112" t="s">
        <v>1476</v>
      </c>
      <c r="I1226" s="112" t="s">
        <v>336</v>
      </c>
      <c r="J1226" s="112" t="s">
        <v>1752</v>
      </c>
      <c r="K1226" s="112" t="s">
        <v>736</v>
      </c>
      <c r="L1226" s="112" t="s">
        <v>339</v>
      </c>
      <c r="M1226" s="112" t="s">
        <v>352</v>
      </c>
      <c r="N1226" s="112" t="s">
        <v>3557</v>
      </c>
      <c r="O1226" s="112" t="s">
        <v>377</v>
      </c>
      <c r="P1226" s="112" t="s">
        <v>431</v>
      </c>
      <c r="Q1226" s="112" t="s">
        <v>3558</v>
      </c>
      <c r="R1226" s="112">
        <v>4105.92</v>
      </c>
      <c r="S1226" s="112">
        <v>8</v>
      </c>
      <c r="T1226" s="112">
        <v>0</v>
      </c>
      <c r="U1226" s="112">
        <v>614.88</v>
      </c>
    </row>
    <row r="1227" spans="1:21">
      <c r="A1227" s="20" t="str">
        <f t="shared" si="38"/>
        <v>202105</v>
      </c>
      <c r="B1227" s="20" t="str">
        <f t="shared" si="39"/>
        <v>202121</v>
      </c>
      <c r="C1227" s="112" t="s">
        <v>3728</v>
      </c>
      <c r="D1227" s="113">
        <v>44338</v>
      </c>
      <c r="E1227" s="113">
        <v>44339</v>
      </c>
      <c r="F1227" s="112" t="s">
        <v>534</v>
      </c>
      <c r="G1227" s="112" t="s">
        <v>1220</v>
      </c>
      <c r="H1227" s="112" t="s">
        <v>1221</v>
      </c>
      <c r="I1227" s="112" t="s">
        <v>336</v>
      </c>
      <c r="J1227" s="112" t="s">
        <v>4169</v>
      </c>
      <c r="K1227" s="112" t="s">
        <v>367</v>
      </c>
      <c r="L1227" s="112" t="s">
        <v>339</v>
      </c>
      <c r="M1227" s="112" t="s">
        <v>368</v>
      </c>
      <c r="N1227" s="112" t="s">
        <v>2445</v>
      </c>
      <c r="O1227" s="112" t="s">
        <v>372</v>
      </c>
      <c r="P1227" s="112" t="s">
        <v>398</v>
      </c>
      <c r="Q1227" s="112" t="s">
        <v>2446</v>
      </c>
      <c r="R1227" s="112">
        <v>1028.7199999999998</v>
      </c>
      <c r="S1227" s="112">
        <v>2</v>
      </c>
      <c r="T1227" s="112">
        <v>0</v>
      </c>
      <c r="U1227" s="112">
        <v>483.28000000000003</v>
      </c>
    </row>
    <row r="1228" spans="1:21">
      <c r="A1228" s="20" t="str">
        <f t="shared" si="38"/>
        <v>202102</v>
      </c>
      <c r="B1228" s="20" t="str">
        <f t="shared" si="39"/>
        <v>202108</v>
      </c>
      <c r="C1228" s="112" t="s">
        <v>4260</v>
      </c>
      <c r="D1228" s="113">
        <v>44244</v>
      </c>
      <c r="E1228" s="113">
        <v>44248</v>
      </c>
      <c r="F1228" s="112" t="s">
        <v>333</v>
      </c>
      <c r="G1228" s="112" t="s">
        <v>3022</v>
      </c>
      <c r="H1228" s="112" t="s">
        <v>3023</v>
      </c>
      <c r="I1228" s="112" t="s">
        <v>384</v>
      </c>
      <c r="J1228" s="112" t="s">
        <v>792</v>
      </c>
      <c r="K1228" s="112" t="s">
        <v>535</v>
      </c>
      <c r="L1228" s="112" t="s">
        <v>339</v>
      </c>
      <c r="M1228" s="112" t="s">
        <v>368</v>
      </c>
      <c r="N1228" s="112" t="s">
        <v>692</v>
      </c>
      <c r="O1228" s="112" t="s">
        <v>342</v>
      </c>
      <c r="P1228" s="112" t="s">
        <v>354</v>
      </c>
      <c r="Q1228" s="112" t="s">
        <v>693</v>
      </c>
      <c r="R1228" s="112">
        <v>232.67999999999995</v>
      </c>
      <c r="S1228" s="112">
        <v>6</v>
      </c>
      <c r="T1228" s="112">
        <v>0</v>
      </c>
      <c r="U1228" s="112">
        <v>1.6800000000000002</v>
      </c>
    </row>
    <row r="1229" spans="1:21">
      <c r="A1229" s="20" t="str">
        <f t="shared" si="38"/>
        <v>202101</v>
      </c>
      <c r="B1229" s="20" t="str">
        <f t="shared" si="39"/>
        <v>202104</v>
      </c>
      <c r="C1229" s="112" t="s">
        <v>4142</v>
      </c>
      <c r="D1229" s="113">
        <v>44213</v>
      </c>
      <c r="E1229" s="113">
        <v>44218</v>
      </c>
      <c r="F1229" s="112" t="s">
        <v>346</v>
      </c>
      <c r="G1229" s="112" t="s">
        <v>1669</v>
      </c>
      <c r="H1229" s="112" t="s">
        <v>1670</v>
      </c>
      <c r="I1229" s="112" t="s">
        <v>349</v>
      </c>
      <c r="J1229" s="112" t="s">
        <v>1888</v>
      </c>
      <c r="K1229" s="112" t="s">
        <v>607</v>
      </c>
      <c r="L1229" s="112" t="s">
        <v>339</v>
      </c>
      <c r="M1229" s="112" t="s">
        <v>368</v>
      </c>
      <c r="N1229" s="112" t="s">
        <v>3258</v>
      </c>
      <c r="O1229" s="112" t="s">
        <v>377</v>
      </c>
      <c r="P1229" s="112" t="s">
        <v>431</v>
      </c>
      <c r="Q1229" s="112" t="s">
        <v>3259</v>
      </c>
      <c r="R1229" s="112">
        <v>1023.4000000000001</v>
      </c>
      <c r="S1229" s="112">
        <v>5</v>
      </c>
      <c r="T1229" s="112">
        <v>0</v>
      </c>
      <c r="U1229" s="112">
        <v>378.00000000000006</v>
      </c>
    </row>
    <row r="1230" spans="1:21">
      <c r="A1230" s="20" t="str">
        <f t="shared" si="38"/>
        <v>202101</v>
      </c>
      <c r="B1230" s="20" t="str">
        <f t="shared" si="39"/>
        <v>202104</v>
      </c>
      <c r="C1230" s="112" t="s">
        <v>4142</v>
      </c>
      <c r="D1230" s="113">
        <v>44213</v>
      </c>
      <c r="E1230" s="113">
        <v>44218</v>
      </c>
      <c r="F1230" s="112" t="s">
        <v>346</v>
      </c>
      <c r="G1230" s="112" t="s">
        <v>1669</v>
      </c>
      <c r="H1230" s="112" t="s">
        <v>1670</v>
      </c>
      <c r="I1230" s="112" t="s">
        <v>349</v>
      </c>
      <c r="J1230" s="112" t="s">
        <v>1888</v>
      </c>
      <c r="K1230" s="112" t="s">
        <v>607</v>
      </c>
      <c r="L1230" s="112" t="s">
        <v>339</v>
      </c>
      <c r="M1230" s="112" t="s">
        <v>368</v>
      </c>
      <c r="N1230" s="112" t="s">
        <v>1515</v>
      </c>
      <c r="O1230" s="112" t="s">
        <v>342</v>
      </c>
      <c r="P1230" s="112" t="s">
        <v>369</v>
      </c>
      <c r="Q1230" s="112" t="s">
        <v>1516</v>
      </c>
      <c r="R1230" s="112">
        <v>889.56000000000006</v>
      </c>
      <c r="S1230" s="112">
        <v>2</v>
      </c>
      <c r="T1230" s="112">
        <v>0</v>
      </c>
      <c r="U1230" s="112">
        <v>329</v>
      </c>
    </row>
    <row r="1231" spans="1:21">
      <c r="A1231" s="20" t="str">
        <f t="shared" si="38"/>
        <v>202103</v>
      </c>
      <c r="B1231" s="20" t="str">
        <f t="shared" si="39"/>
        <v>202114</v>
      </c>
      <c r="C1231" s="112" t="s">
        <v>4013</v>
      </c>
      <c r="D1231" s="113">
        <v>44285</v>
      </c>
      <c r="E1231" s="113">
        <v>44287</v>
      </c>
      <c r="F1231" s="112" t="s">
        <v>333</v>
      </c>
      <c r="G1231" s="112" t="s">
        <v>443</v>
      </c>
      <c r="H1231" s="112" t="s">
        <v>444</v>
      </c>
      <c r="I1231" s="112" t="s">
        <v>336</v>
      </c>
      <c r="J1231" s="112" t="s">
        <v>584</v>
      </c>
      <c r="K1231" s="112" t="s">
        <v>510</v>
      </c>
      <c r="L1231" s="112" t="s">
        <v>339</v>
      </c>
      <c r="M1231" s="112" t="s">
        <v>368</v>
      </c>
      <c r="N1231" s="112" t="s">
        <v>1743</v>
      </c>
      <c r="O1231" s="112" t="s">
        <v>342</v>
      </c>
      <c r="P1231" s="112" t="s">
        <v>440</v>
      </c>
      <c r="Q1231" s="112" t="s">
        <v>1744</v>
      </c>
      <c r="R1231" s="112">
        <v>4763.5</v>
      </c>
      <c r="S1231" s="112">
        <v>5</v>
      </c>
      <c r="T1231" s="112">
        <v>0</v>
      </c>
      <c r="U1231" s="112">
        <v>2381.4</v>
      </c>
    </row>
    <row r="1232" spans="1:21">
      <c r="A1232" s="20" t="str">
        <f t="shared" si="38"/>
        <v>202103</v>
      </c>
      <c r="B1232" s="20" t="str">
        <f t="shared" si="39"/>
        <v>202114</v>
      </c>
      <c r="C1232" s="112" t="s">
        <v>4013</v>
      </c>
      <c r="D1232" s="113">
        <v>44285</v>
      </c>
      <c r="E1232" s="113">
        <v>44287</v>
      </c>
      <c r="F1232" s="112" t="s">
        <v>333</v>
      </c>
      <c r="G1232" s="112" t="s">
        <v>443</v>
      </c>
      <c r="H1232" s="112" t="s">
        <v>444</v>
      </c>
      <c r="I1232" s="112" t="s">
        <v>336</v>
      </c>
      <c r="J1232" s="112" t="s">
        <v>584</v>
      </c>
      <c r="K1232" s="112" t="s">
        <v>510</v>
      </c>
      <c r="L1232" s="112" t="s">
        <v>339</v>
      </c>
      <c r="M1232" s="112" t="s">
        <v>368</v>
      </c>
      <c r="N1232" s="112" t="s">
        <v>2577</v>
      </c>
      <c r="O1232" s="112" t="s">
        <v>372</v>
      </c>
      <c r="P1232" s="112" t="s">
        <v>394</v>
      </c>
      <c r="Q1232" s="112" t="s">
        <v>2578</v>
      </c>
      <c r="R1232" s="112">
        <v>1004.9760000000001</v>
      </c>
      <c r="S1232" s="112">
        <v>3</v>
      </c>
      <c r="T1232" s="112">
        <v>0.4</v>
      </c>
      <c r="U1232" s="112">
        <v>-418.82400000000018</v>
      </c>
    </row>
    <row r="1233" spans="1:21">
      <c r="A1233" s="20" t="str">
        <f t="shared" si="38"/>
        <v>202103</v>
      </c>
      <c r="B1233" s="20" t="str">
        <f t="shared" si="39"/>
        <v>202114</v>
      </c>
      <c r="C1233" s="112" t="s">
        <v>4013</v>
      </c>
      <c r="D1233" s="113">
        <v>44285</v>
      </c>
      <c r="E1233" s="113">
        <v>44287</v>
      </c>
      <c r="F1233" s="112" t="s">
        <v>333</v>
      </c>
      <c r="G1233" s="112" t="s">
        <v>443</v>
      </c>
      <c r="H1233" s="112" t="s">
        <v>444</v>
      </c>
      <c r="I1233" s="112" t="s">
        <v>336</v>
      </c>
      <c r="J1233" s="112" t="s">
        <v>584</v>
      </c>
      <c r="K1233" s="112" t="s">
        <v>510</v>
      </c>
      <c r="L1233" s="112" t="s">
        <v>339</v>
      </c>
      <c r="M1233" s="112" t="s">
        <v>368</v>
      </c>
      <c r="N1233" s="112" t="s">
        <v>1144</v>
      </c>
      <c r="O1233" s="112" t="s">
        <v>342</v>
      </c>
      <c r="P1233" s="112" t="s">
        <v>354</v>
      </c>
      <c r="Q1233" s="112" t="s">
        <v>1145</v>
      </c>
      <c r="R1233" s="112">
        <v>555.1</v>
      </c>
      <c r="S1233" s="112">
        <v>5</v>
      </c>
      <c r="T1233" s="112">
        <v>0</v>
      </c>
      <c r="U1233" s="112">
        <v>277.2</v>
      </c>
    </row>
    <row r="1234" spans="1:21">
      <c r="A1234" s="20" t="str">
        <f t="shared" si="38"/>
        <v>202103</v>
      </c>
      <c r="B1234" s="20" t="str">
        <f t="shared" si="39"/>
        <v>202114</v>
      </c>
      <c r="C1234" s="112" t="s">
        <v>4013</v>
      </c>
      <c r="D1234" s="113">
        <v>44285</v>
      </c>
      <c r="E1234" s="113">
        <v>44287</v>
      </c>
      <c r="F1234" s="112" t="s">
        <v>333</v>
      </c>
      <c r="G1234" s="112" t="s">
        <v>443</v>
      </c>
      <c r="H1234" s="112" t="s">
        <v>444</v>
      </c>
      <c r="I1234" s="112" t="s">
        <v>336</v>
      </c>
      <c r="J1234" s="112" t="s">
        <v>584</v>
      </c>
      <c r="K1234" s="112" t="s">
        <v>510</v>
      </c>
      <c r="L1234" s="112" t="s">
        <v>339</v>
      </c>
      <c r="M1234" s="112" t="s">
        <v>368</v>
      </c>
      <c r="N1234" s="112" t="s">
        <v>1231</v>
      </c>
      <c r="O1234" s="112" t="s">
        <v>342</v>
      </c>
      <c r="P1234" s="112" t="s">
        <v>369</v>
      </c>
      <c r="Q1234" s="112" t="s">
        <v>1232</v>
      </c>
      <c r="R1234" s="112">
        <v>1937.4599999999998</v>
      </c>
      <c r="S1234" s="112">
        <v>7</v>
      </c>
      <c r="T1234" s="112">
        <v>0.4</v>
      </c>
      <c r="U1234" s="112">
        <v>-32.339999999999918</v>
      </c>
    </row>
    <row r="1235" spans="1:21">
      <c r="A1235" s="20" t="str">
        <f t="shared" si="38"/>
        <v>202106</v>
      </c>
      <c r="B1235" s="20" t="str">
        <f t="shared" si="39"/>
        <v>202124</v>
      </c>
      <c r="C1235" s="112" t="s">
        <v>2073</v>
      </c>
      <c r="D1235" s="113">
        <v>44358</v>
      </c>
      <c r="E1235" s="113">
        <v>44362</v>
      </c>
      <c r="F1235" s="112" t="s">
        <v>346</v>
      </c>
      <c r="G1235" s="112" t="s">
        <v>1418</v>
      </c>
      <c r="H1235" s="112" t="s">
        <v>1419</v>
      </c>
      <c r="I1235" s="112" t="s">
        <v>384</v>
      </c>
      <c r="J1235" s="112" t="s">
        <v>3916</v>
      </c>
      <c r="K1235" s="112" t="s">
        <v>397</v>
      </c>
      <c r="L1235" s="112" t="s">
        <v>339</v>
      </c>
      <c r="M1235" s="112" t="s">
        <v>340</v>
      </c>
      <c r="N1235" s="112" t="s">
        <v>3172</v>
      </c>
      <c r="O1235" s="112" t="s">
        <v>342</v>
      </c>
      <c r="P1235" s="112" t="s">
        <v>380</v>
      </c>
      <c r="Q1235" s="112" t="s">
        <v>3173</v>
      </c>
      <c r="R1235" s="112">
        <v>612.5</v>
      </c>
      <c r="S1235" s="112">
        <v>5</v>
      </c>
      <c r="T1235" s="112">
        <v>0</v>
      </c>
      <c r="U1235" s="112">
        <v>54.6</v>
      </c>
    </row>
    <row r="1236" spans="1:21">
      <c r="A1236" s="20" t="str">
        <f t="shared" si="38"/>
        <v>202103</v>
      </c>
      <c r="B1236" s="20" t="str">
        <f t="shared" si="39"/>
        <v>202113</v>
      </c>
      <c r="C1236" s="112" t="s">
        <v>1716</v>
      </c>
      <c r="D1236" s="113">
        <v>44276</v>
      </c>
      <c r="E1236" s="113">
        <v>44280</v>
      </c>
      <c r="F1236" s="112" t="s">
        <v>346</v>
      </c>
      <c r="G1236" s="112" t="s">
        <v>1289</v>
      </c>
      <c r="H1236" s="112" t="s">
        <v>1290</v>
      </c>
      <c r="I1236" s="112" t="s">
        <v>349</v>
      </c>
      <c r="J1236" s="112" t="s">
        <v>1186</v>
      </c>
      <c r="K1236" s="112" t="s">
        <v>367</v>
      </c>
      <c r="L1236" s="112" t="s">
        <v>339</v>
      </c>
      <c r="M1236" s="112" t="s">
        <v>368</v>
      </c>
      <c r="N1236" s="112" t="s">
        <v>3736</v>
      </c>
      <c r="O1236" s="112" t="s">
        <v>342</v>
      </c>
      <c r="P1236" s="112" t="s">
        <v>354</v>
      </c>
      <c r="Q1236" s="112" t="s">
        <v>3737</v>
      </c>
      <c r="R1236" s="112">
        <v>426.72</v>
      </c>
      <c r="S1236" s="112">
        <v>2</v>
      </c>
      <c r="T1236" s="112">
        <v>0</v>
      </c>
      <c r="U1236" s="112">
        <v>119.28</v>
      </c>
    </row>
    <row r="1237" spans="1:21">
      <c r="A1237" s="20" t="str">
        <f t="shared" si="38"/>
        <v>202106</v>
      </c>
      <c r="B1237" s="20" t="str">
        <f t="shared" si="39"/>
        <v>202123</v>
      </c>
      <c r="C1237" s="112" t="s">
        <v>4089</v>
      </c>
      <c r="D1237" s="113">
        <v>44351</v>
      </c>
      <c r="E1237" s="113">
        <v>44354</v>
      </c>
      <c r="F1237" s="112" t="s">
        <v>333</v>
      </c>
      <c r="G1237" s="112" t="s">
        <v>4061</v>
      </c>
      <c r="H1237" s="112" t="s">
        <v>4062</v>
      </c>
      <c r="I1237" s="112" t="s">
        <v>349</v>
      </c>
      <c r="J1237" s="112" t="s">
        <v>2225</v>
      </c>
      <c r="K1237" s="112" t="s">
        <v>501</v>
      </c>
      <c r="L1237" s="112" t="s">
        <v>339</v>
      </c>
      <c r="M1237" s="112" t="s">
        <v>392</v>
      </c>
      <c r="N1237" s="112" t="s">
        <v>824</v>
      </c>
      <c r="O1237" s="112" t="s">
        <v>342</v>
      </c>
      <c r="P1237" s="112" t="s">
        <v>381</v>
      </c>
      <c r="Q1237" s="112" t="s">
        <v>825</v>
      </c>
      <c r="R1237" s="112">
        <v>162.792</v>
      </c>
      <c r="S1237" s="112">
        <v>3</v>
      </c>
      <c r="T1237" s="112">
        <v>0.4</v>
      </c>
      <c r="U1237" s="112">
        <v>-84.168000000000021</v>
      </c>
    </row>
    <row r="1238" spans="1:21">
      <c r="A1238" s="20" t="str">
        <f t="shared" si="38"/>
        <v>202107</v>
      </c>
      <c r="B1238" s="20" t="str">
        <f t="shared" si="39"/>
        <v>202127</v>
      </c>
      <c r="C1238" s="112" t="s">
        <v>4261</v>
      </c>
      <c r="D1238" s="113">
        <v>44380</v>
      </c>
      <c r="E1238" s="113">
        <v>44384</v>
      </c>
      <c r="F1238" s="112" t="s">
        <v>346</v>
      </c>
      <c r="G1238" s="112" t="s">
        <v>3061</v>
      </c>
      <c r="H1238" s="112" t="s">
        <v>3062</v>
      </c>
      <c r="I1238" s="112" t="s">
        <v>336</v>
      </c>
      <c r="J1238" s="112" t="s">
        <v>366</v>
      </c>
      <c r="K1238" s="112" t="s">
        <v>367</v>
      </c>
      <c r="L1238" s="112" t="s">
        <v>339</v>
      </c>
      <c r="M1238" s="112" t="s">
        <v>368</v>
      </c>
      <c r="N1238" s="112" t="s">
        <v>481</v>
      </c>
      <c r="O1238" s="112" t="s">
        <v>342</v>
      </c>
      <c r="P1238" s="112" t="s">
        <v>354</v>
      </c>
      <c r="Q1238" s="112" t="s">
        <v>482</v>
      </c>
      <c r="R1238" s="112">
        <v>178.5</v>
      </c>
      <c r="S1238" s="112">
        <v>1</v>
      </c>
      <c r="T1238" s="112">
        <v>0</v>
      </c>
      <c r="U1238" s="112">
        <v>74.899999999999991</v>
      </c>
    </row>
    <row r="1239" spans="1:21">
      <c r="A1239" s="20" t="str">
        <f t="shared" si="38"/>
        <v>202107</v>
      </c>
      <c r="B1239" s="20" t="str">
        <f t="shared" si="39"/>
        <v>202127</v>
      </c>
      <c r="C1239" s="112" t="s">
        <v>4261</v>
      </c>
      <c r="D1239" s="113">
        <v>44380</v>
      </c>
      <c r="E1239" s="113">
        <v>44384</v>
      </c>
      <c r="F1239" s="112" t="s">
        <v>346</v>
      </c>
      <c r="G1239" s="112" t="s">
        <v>3061</v>
      </c>
      <c r="H1239" s="112" t="s">
        <v>3062</v>
      </c>
      <c r="I1239" s="112" t="s">
        <v>336</v>
      </c>
      <c r="J1239" s="112" t="s">
        <v>366</v>
      </c>
      <c r="K1239" s="112" t="s">
        <v>367</v>
      </c>
      <c r="L1239" s="112" t="s">
        <v>339</v>
      </c>
      <c r="M1239" s="112" t="s">
        <v>368</v>
      </c>
      <c r="N1239" s="112" t="s">
        <v>1907</v>
      </c>
      <c r="O1239" s="112" t="s">
        <v>342</v>
      </c>
      <c r="P1239" s="112" t="s">
        <v>381</v>
      </c>
      <c r="Q1239" s="112" t="s">
        <v>1908</v>
      </c>
      <c r="R1239" s="112">
        <v>262.08</v>
      </c>
      <c r="S1239" s="112">
        <v>4</v>
      </c>
      <c r="T1239" s="112">
        <v>0</v>
      </c>
      <c r="U1239" s="112">
        <v>2.2400000000000002</v>
      </c>
    </row>
    <row r="1240" spans="1:21">
      <c r="A1240" s="20" t="str">
        <f t="shared" si="38"/>
        <v>202103</v>
      </c>
      <c r="B1240" s="20" t="str">
        <f t="shared" si="39"/>
        <v>202113</v>
      </c>
      <c r="C1240" s="112" t="s">
        <v>4262</v>
      </c>
      <c r="D1240" s="113">
        <v>44282</v>
      </c>
      <c r="E1240" s="113">
        <v>44284</v>
      </c>
      <c r="F1240" s="112" t="s">
        <v>333</v>
      </c>
      <c r="G1240" s="112" t="s">
        <v>743</v>
      </c>
      <c r="H1240" s="112" t="s">
        <v>744</v>
      </c>
      <c r="I1240" s="112" t="s">
        <v>384</v>
      </c>
      <c r="J1240" s="112" t="s">
        <v>1349</v>
      </c>
      <c r="K1240" s="112" t="s">
        <v>521</v>
      </c>
      <c r="L1240" s="112" t="s">
        <v>339</v>
      </c>
      <c r="M1240" s="112" t="s">
        <v>368</v>
      </c>
      <c r="N1240" s="112" t="s">
        <v>2743</v>
      </c>
      <c r="O1240" s="112" t="s">
        <v>377</v>
      </c>
      <c r="P1240" s="112" t="s">
        <v>378</v>
      </c>
      <c r="Q1240" s="112" t="s">
        <v>2744</v>
      </c>
      <c r="R1240" s="112">
        <v>690.73200000000008</v>
      </c>
      <c r="S1240" s="112">
        <v>2</v>
      </c>
      <c r="T1240" s="112">
        <v>0.1</v>
      </c>
      <c r="U1240" s="112">
        <v>-46.228000000000002</v>
      </c>
    </row>
    <row r="1241" spans="1:21">
      <c r="A1241" s="20" t="str">
        <f t="shared" si="38"/>
        <v>202105</v>
      </c>
      <c r="B1241" s="20" t="str">
        <f t="shared" si="39"/>
        <v>202120</v>
      </c>
      <c r="C1241" s="112" t="s">
        <v>611</v>
      </c>
      <c r="D1241" s="113">
        <v>44330</v>
      </c>
      <c r="E1241" s="113">
        <v>44334</v>
      </c>
      <c r="F1241" s="112" t="s">
        <v>346</v>
      </c>
      <c r="G1241" s="112" t="s">
        <v>3324</v>
      </c>
      <c r="H1241" s="112" t="s">
        <v>3325</v>
      </c>
      <c r="I1241" s="112" t="s">
        <v>336</v>
      </c>
      <c r="J1241" s="112" t="s">
        <v>610</v>
      </c>
      <c r="K1241" s="112" t="s">
        <v>610</v>
      </c>
      <c r="L1241" s="112" t="s">
        <v>339</v>
      </c>
      <c r="M1241" s="112" t="s">
        <v>439</v>
      </c>
      <c r="N1241" s="112" t="s">
        <v>2278</v>
      </c>
      <c r="O1241" s="112" t="s">
        <v>342</v>
      </c>
      <c r="P1241" s="112" t="s">
        <v>380</v>
      </c>
      <c r="Q1241" s="112" t="s">
        <v>2279</v>
      </c>
      <c r="R1241" s="112">
        <v>307.85999999999996</v>
      </c>
      <c r="S1241" s="112">
        <v>3</v>
      </c>
      <c r="T1241" s="112">
        <v>0</v>
      </c>
      <c r="U1241" s="112">
        <v>76.86</v>
      </c>
    </row>
    <row r="1242" spans="1:21">
      <c r="A1242" s="20" t="str">
        <f t="shared" si="38"/>
        <v>202105</v>
      </c>
      <c r="B1242" s="20" t="str">
        <f t="shared" si="39"/>
        <v>202120</v>
      </c>
      <c r="C1242" s="112" t="s">
        <v>611</v>
      </c>
      <c r="D1242" s="113">
        <v>44330</v>
      </c>
      <c r="E1242" s="113">
        <v>44334</v>
      </c>
      <c r="F1242" s="112" t="s">
        <v>346</v>
      </c>
      <c r="G1242" s="112" t="s">
        <v>3324</v>
      </c>
      <c r="H1242" s="112" t="s">
        <v>3325</v>
      </c>
      <c r="I1242" s="112" t="s">
        <v>336</v>
      </c>
      <c r="J1242" s="112" t="s">
        <v>610</v>
      </c>
      <c r="K1242" s="112" t="s">
        <v>610</v>
      </c>
      <c r="L1242" s="112" t="s">
        <v>339</v>
      </c>
      <c r="M1242" s="112" t="s">
        <v>439</v>
      </c>
      <c r="N1242" s="112" t="s">
        <v>2358</v>
      </c>
      <c r="O1242" s="112" t="s">
        <v>372</v>
      </c>
      <c r="P1242" s="112" t="s">
        <v>394</v>
      </c>
      <c r="Q1242" s="112" t="s">
        <v>2359</v>
      </c>
      <c r="R1242" s="112">
        <v>2746.7999999999997</v>
      </c>
      <c r="S1242" s="112">
        <v>4</v>
      </c>
      <c r="T1242" s="112">
        <v>0</v>
      </c>
      <c r="U1242" s="112">
        <v>988.39999999999986</v>
      </c>
    </row>
    <row r="1243" spans="1:21">
      <c r="A1243" s="20" t="str">
        <f t="shared" si="38"/>
        <v>202106</v>
      </c>
      <c r="B1243" s="20" t="str">
        <f t="shared" si="39"/>
        <v>202125</v>
      </c>
      <c r="C1243" s="112" t="s">
        <v>2993</v>
      </c>
      <c r="D1243" s="113">
        <v>44362</v>
      </c>
      <c r="E1243" s="113">
        <v>44366</v>
      </c>
      <c r="F1243" s="112" t="s">
        <v>346</v>
      </c>
      <c r="G1243" s="112" t="s">
        <v>1395</v>
      </c>
      <c r="H1243" s="112" t="s">
        <v>1396</v>
      </c>
      <c r="I1243" s="112" t="s">
        <v>349</v>
      </c>
      <c r="J1243" s="112" t="s">
        <v>1836</v>
      </c>
      <c r="K1243" s="112" t="s">
        <v>521</v>
      </c>
      <c r="L1243" s="112" t="s">
        <v>339</v>
      </c>
      <c r="M1243" s="112" t="s">
        <v>368</v>
      </c>
      <c r="N1243" s="112" t="s">
        <v>1863</v>
      </c>
      <c r="O1243" s="112" t="s">
        <v>377</v>
      </c>
      <c r="P1243" s="112" t="s">
        <v>431</v>
      </c>
      <c r="Q1243" s="112" t="s">
        <v>1864</v>
      </c>
      <c r="R1243" s="112">
        <v>1680.7000000000003</v>
      </c>
      <c r="S1243" s="112">
        <v>7</v>
      </c>
      <c r="T1243" s="112">
        <v>0</v>
      </c>
      <c r="U1243" s="112">
        <v>588</v>
      </c>
    </row>
    <row r="1244" spans="1:21">
      <c r="A1244" s="20" t="str">
        <f t="shared" si="38"/>
        <v>202106</v>
      </c>
      <c r="B1244" s="20" t="str">
        <f t="shared" si="39"/>
        <v>202125</v>
      </c>
      <c r="C1244" s="112" t="s">
        <v>2993</v>
      </c>
      <c r="D1244" s="113">
        <v>44362</v>
      </c>
      <c r="E1244" s="113">
        <v>44366</v>
      </c>
      <c r="F1244" s="112" t="s">
        <v>346</v>
      </c>
      <c r="G1244" s="112" t="s">
        <v>1395</v>
      </c>
      <c r="H1244" s="112" t="s">
        <v>1396</v>
      </c>
      <c r="I1244" s="112" t="s">
        <v>349</v>
      </c>
      <c r="J1244" s="112" t="s">
        <v>1836</v>
      </c>
      <c r="K1244" s="112" t="s">
        <v>521</v>
      </c>
      <c r="L1244" s="112" t="s">
        <v>339</v>
      </c>
      <c r="M1244" s="112" t="s">
        <v>368</v>
      </c>
      <c r="N1244" s="112" t="s">
        <v>692</v>
      </c>
      <c r="O1244" s="112" t="s">
        <v>342</v>
      </c>
      <c r="P1244" s="112" t="s">
        <v>354</v>
      </c>
      <c r="Q1244" s="112" t="s">
        <v>693</v>
      </c>
      <c r="R1244" s="112">
        <v>155.11999999999998</v>
      </c>
      <c r="S1244" s="112">
        <v>4</v>
      </c>
      <c r="T1244" s="112">
        <v>0</v>
      </c>
      <c r="U1244" s="112">
        <v>1.1200000000000001</v>
      </c>
    </row>
    <row r="1245" spans="1:21">
      <c r="A1245" s="20" t="str">
        <f t="shared" si="38"/>
        <v>202106</v>
      </c>
      <c r="B1245" s="20" t="str">
        <f t="shared" si="39"/>
        <v>202125</v>
      </c>
      <c r="C1245" s="112" t="s">
        <v>2993</v>
      </c>
      <c r="D1245" s="113">
        <v>44362</v>
      </c>
      <c r="E1245" s="113">
        <v>44366</v>
      </c>
      <c r="F1245" s="112" t="s">
        <v>346</v>
      </c>
      <c r="G1245" s="112" t="s">
        <v>1395</v>
      </c>
      <c r="H1245" s="112" t="s">
        <v>1396</v>
      </c>
      <c r="I1245" s="112" t="s">
        <v>349</v>
      </c>
      <c r="J1245" s="112" t="s">
        <v>1836</v>
      </c>
      <c r="K1245" s="112" t="s">
        <v>521</v>
      </c>
      <c r="L1245" s="112" t="s">
        <v>339</v>
      </c>
      <c r="M1245" s="112" t="s">
        <v>368</v>
      </c>
      <c r="N1245" s="112" t="s">
        <v>1984</v>
      </c>
      <c r="O1245" s="112" t="s">
        <v>377</v>
      </c>
      <c r="P1245" s="112" t="s">
        <v>425</v>
      </c>
      <c r="Q1245" s="112" t="s">
        <v>1985</v>
      </c>
      <c r="R1245" s="112">
        <v>3866.5199999999995</v>
      </c>
      <c r="S1245" s="112">
        <v>2</v>
      </c>
      <c r="T1245" s="112">
        <v>0</v>
      </c>
      <c r="U1245" s="112">
        <v>1082.48</v>
      </c>
    </row>
    <row r="1246" spans="1:21">
      <c r="A1246" s="20" t="str">
        <f t="shared" si="38"/>
        <v>202106</v>
      </c>
      <c r="B1246" s="20" t="str">
        <f t="shared" si="39"/>
        <v>202125</v>
      </c>
      <c r="C1246" s="112" t="s">
        <v>2993</v>
      </c>
      <c r="D1246" s="113">
        <v>44362</v>
      </c>
      <c r="E1246" s="113">
        <v>44366</v>
      </c>
      <c r="F1246" s="112" t="s">
        <v>346</v>
      </c>
      <c r="G1246" s="112" t="s">
        <v>1395</v>
      </c>
      <c r="H1246" s="112" t="s">
        <v>1396</v>
      </c>
      <c r="I1246" s="112" t="s">
        <v>349</v>
      </c>
      <c r="J1246" s="112" t="s">
        <v>1836</v>
      </c>
      <c r="K1246" s="112" t="s">
        <v>521</v>
      </c>
      <c r="L1246" s="112" t="s">
        <v>339</v>
      </c>
      <c r="M1246" s="112" t="s">
        <v>368</v>
      </c>
      <c r="N1246" s="112" t="s">
        <v>3750</v>
      </c>
      <c r="O1246" s="112" t="s">
        <v>342</v>
      </c>
      <c r="P1246" s="112" t="s">
        <v>440</v>
      </c>
      <c r="Q1246" s="112" t="s">
        <v>3942</v>
      </c>
      <c r="R1246" s="112">
        <v>335.58</v>
      </c>
      <c r="S1246" s="112">
        <v>3</v>
      </c>
      <c r="T1246" s="112">
        <v>0</v>
      </c>
      <c r="U1246" s="112">
        <v>167.57999999999998</v>
      </c>
    </row>
    <row r="1247" spans="1:21">
      <c r="A1247" s="20" t="str">
        <f t="shared" si="38"/>
        <v>202106</v>
      </c>
      <c r="B1247" s="20" t="str">
        <f t="shared" si="39"/>
        <v>202125</v>
      </c>
      <c r="C1247" s="112" t="s">
        <v>2993</v>
      </c>
      <c r="D1247" s="113">
        <v>44362</v>
      </c>
      <c r="E1247" s="113">
        <v>44366</v>
      </c>
      <c r="F1247" s="112" t="s">
        <v>346</v>
      </c>
      <c r="G1247" s="112" t="s">
        <v>1395</v>
      </c>
      <c r="H1247" s="112" t="s">
        <v>1396</v>
      </c>
      <c r="I1247" s="112" t="s">
        <v>349</v>
      </c>
      <c r="J1247" s="112" t="s">
        <v>1836</v>
      </c>
      <c r="K1247" s="112" t="s">
        <v>521</v>
      </c>
      <c r="L1247" s="112" t="s">
        <v>339</v>
      </c>
      <c r="M1247" s="112" t="s">
        <v>368</v>
      </c>
      <c r="N1247" s="112" t="s">
        <v>1935</v>
      </c>
      <c r="O1247" s="112" t="s">
        <v>377</v>
      </c>
      <c r="P1247" s="112" t="s">
        <v>378</v>
      </c>
      <c r="Q1247" s="112" t="s">
        <v>1936</v>
      </c>
      <c r="R1247" s="112">
        <v>739.99800000000005</v>
      </c>
      <c r="S1247" s="112">
        <v>1</v>
      </c>
      <c r="T1247" s="112">
        <v>0.1</v>
      </c>
      <c r="U1247" s="112">
        <v>-16.561999999999998</v>
      </c>
    </row>
    <row r="1248" spans="1:21">
      <c r="A1248" s="20" t="str">
        <f t="shared" si="38"/>
        <v>202106</v>
      </c>
      <c r="B1248" s="20" t="str">
        <f t="shared" si="39"/>
        <v>202125</v>
      </c>
      <c r="C1248" s="112" t="s">
        <v>2993</v>
      </c>
      <c r="D1248" s="113">
        <v>44362</v>
      </c>
      <c r="E1248" s="113">
        <v>44366</v>
      </c>
      <c r="F1248" s="112" t="s">
        <v>346</v>
      </c>
      <c r="G1248" s="112" t="s">
        <v>1395</v>
      </c>
      <c r="H1248" s="112" t="s">
        <v>1396</v>
      </c>
      <c r="I1248" s="112" t="s">
        <v>349</v>
      </c>
      <c r="J1248" s="112" t="s">
        <v>1836</v>
      </c>
      <c r="K1248" s="112" t="s">
        <v>521</v>
      </c>
      <c r="L1248" s="112" t="s">
        <v>339</v>
      </c>
      <c r="M1248" s="112" t="s">
        <v>368</v>
      </c>
      <c r="N1248" s="112" t="s">
        <v>3399</v>
      </c>
      <c r="O1248" s="112" t="s">
        <v>342</v>
      </c>
      <c r="P1248" s="112" t="s">
        <v>455</v>
      </c>
      <c r="Q1248" s="112" t="s">
        <v>3400</v>
      </c>
      <c r="R1248" s="112">
        <v>594.27200000000016</v>
      </c>
      <c r="S1248" s="112">
        <v>14</v>
      </c>
      <c r="T1248" s="112">
        <v>0.2</v>
      </c>
      <c r="U1248" s="112">
        <v>-60.368000000000038</v>
      </c>
    </row>
    <row r="1249" spans="1:21">
      <c r="A1249" s="20" t="str">
        <f t="shared" si="38"/>
        <v>202106</v>
      </c>
      <c r="B1249" s="20" t="str">
        <f t="shared" si="39"/>
        <v>202125</v>
      </c>
      <c r="C1249" s="112" t="s">
        <v>2993</v>
      </c>
      <c r="D1249" s="113">
        <v>44362</v>
      </c>
      <c r="E1249" s="113">
        <v>44366</v>
      </c>
      <c r="F1249" s="112" t="s">
        <v>346</v>
      </c>
      <c r="G1249" s="112" t="s">
        <v>1395</v>
      </c>
      <c r="H1249" s="112" t="s">
        <v>1396</v>
      </c>
      <c r="I1249" s="112" t="s">
        <v>349</v>
      </c>
      <c r="J1249" s="112" t="s">
        <v>1836</v>
      </c>
      <c r="K1249" s="112" t="s">
        <v>521</v>
      </c>
      <c r="L1249" s="112" t="s">
        <v>339</v>
      </c>
      <c r="M1249" s="112" t="s">
        <v>368</v>
      </c>
      <c r="N1249" s="112" t="s">
        <v>1527</v>
      </c>
      <c r="O1249" s="112" t="s">
        <v>342</v>
      </c>
      <c r="P1249" s="112" t="s">
        <v>354</v>
      </c>
      <c r="Q1249" s="112" t="s">
        <v>1528</v>
      </c>
      <c r="R1249" s="112">
        <v>764.4</v>
      </c>
      <c r="S1249" s="112">
        <v>7</v>
      </c>
      <c r="T1249" s="112">
        <v>0</v>
      </c>
      <c r="U1249" s="112">
        <v>129.36000000000001</v>
      </c>
    </row>
    <row r="1250" spans="1:21">
      <c r="A1250" s="20" t="str">
        <f t="shared" si="38"/>
        <v>202106</v>
      </c>
      <c r="B1250" s="20" t="str">
        <f t="shared" si="39"/>
        <v>202125</v>
      </c>
      <c r="C1250" s="112" t="s">
        <v>2993</v>
      </c>
      <c r="D1250" s="113">
        <v>44362</v>
      </c>
      <c r="E1250" s="113">
        <v>44366</v>
      </c>
      <c r="F1250" s="112" t="s">
        <v>346</v>
      </c>
      <c r="G1250" s="112" t="s">
        <v>1395</v>
      </c>
      <c r="H1250" s="112" t="s">
        <v>1396</v>
      </c>
      <c r="I1250" s="112" t="s">
        <v>349</v>
      </c>
      <c r="J1250" s="112" t="s">
        <v>1836</v>
      </c>
      <c r="K1250" s="112" t="s">
        <v>521</v>
      </c>
      <c r="L1250" s="112" t="s">
        <v>339</v>
      </c>
      <c r="M1250" s="112" t="s">
        <v>368</v>
      </c>
      <c r="N1250" s="112" t="s">
        <v>3673</v>
      </c>
      <c r="O1250" s="112" t="s">
        <v>372</v>
      </c>
      <c r="P1250" s="112" t="s">
        <v>394</v>
      </c>
      <c r="Q1250" s="112" t="s">
        <v>3674</v>
      </c>
      <c r="R1250" s="112">
        <v>1359.96</v>
      </c>
      <c r="S1250" s="112">
        <v>2</v>
      </c>
      <c r="T1250" s="112">
        <v>0</v>
      </c>
      <c r="U1250" s="112">
        <v>231</v>
      </c>
    </row>
    <row r="1251" spans="1:21">
      <c r="A1251" s="20" t="str">
        <f t="shared" si="38"/>
        <v>202106</v>
      </c>
      <c r="B1251" s="20" t="str">
        <f t="shared" si="39"/>
        <v>202126</v>
      </c>
      <c r="C1251" s="112" t="s">
        <v>1716</v>
      </c>
      <c r="D1251" s="113">
        <v>44369</v>
      </c>
      <c r="E1251" s="113">
        <v>44371</v>
      </c>
      <c r="F1251" s="112" t="s">
        <v>402</v>
      </c>
      <c r="G1251" s="112" t="s">
        <v>2556</v>
      </c>
      <c r="H1251" s="112" t="s">
        <v>2557</v>
      </c>
      <c r="I1251" s="112" t="s">
        <v>336</v>
      </c>
      <c r="J1251" s="112" t="s">
        <v>819</v>
      </c>
      <c r="K1251" s="112" t="s">
        <v>438</v>
      </c>
      <c r="L1251" s="112" t="s">
        <v>339</v>
      </c>
      <c r="M1251" s="112" t="s">
        <v>439</v>
      </c>
      <c r="N1251" s="112" t="s">
        <v>917</v>
      </c>
      <c r="O1251" s="112" t="s">
        <v>342</v>
      </c>
      <c r="P1251" s="112" t="s">
        <v>440</v>
      </c>
      <c r="Q1251" s="112" t="s">
        <v>918</v>
      </c>
      <c r="R1251" s="112">
        <v>575.67999999999995</v>
      </c>
      <c r="S1251" s="112">
        <v>2</v>
      </c>
      <c r="T1251" s="112">
        <v>0</v>
      </c>
      <c r="U1251" s="112">
        <v>201.32000000000002</v>
      </c>
    </row>
    <row r="1252" spans="1:21">
      <c r="A1252" s="20" t="str">
        <f t="shared" si="38"/>
        <v>202106</v>
      </c>
      <c r="B1252" s="20" t="str">
        <f t="shared" si="39"/>
        <v>202126</v>
      </c>
      <c r="C1252" s="112" t="s">
        <v>1716</v>
      </c>
      <c r="D1252" s="113">
        <v>44369</v>
      </c>
      <c r="E1252" s="113">
        <v>44371</v>
      </c>
      <c r="F1252" s="112" t="s">
        <v>402</v>
      </c>
      <c r="G1252" s="112" t="s">
        <v>2556</v>
      </c>
      <c r="H1252" s="112" t="s">
        <v>2557</v>
      </c>
      <c r="I1252" s="112" t="s">
        <v>336</v>
      </c>
      <c r="J1252" s="112" t="s">
        <v>819</v>
      </c>
      <c r="K1252" s="112" t="s">
        <v>438</v>
      </c>
      <c r="L1252" s="112" t="s">
        <v>339</v>
      </c>
      <c r="M1252" s="112" t="s">
        <v>439</v>
      </c>
      <c r="N1252" s="112" t="s">
        <v>4215</v>
      </c>
      <c r="O1252" s="112" t="s">
        <v>377</v>
      </c>
      <c r="P1252" s="112" t="s">
        <v>462</v>
      </c>
      <c r="Q1252" s="112" t="s">
        <v>4216</v>
      </c>
      <c r="R1252" s="112">
        <v>5281.2900000000009</v>
      </c>
      <c r="S1252" s="112">
        <v>3</v>
      </c>
      <c r="T1252" s="112">
        <v>0.25</v>
      </c>
      <c r="U1252" s="112">
        <v>351.74999999999955</v>
      </c>
    </row>
    <row r="1253" spans="1:21">
      <c r="A1253" s="20" t="str">
        <f t="shared" si="38"/>
        <v>202106</v>
      </c>
      <c r="B1253" s="20" t="str">
        <f t="shared" si="39"/>
        <v>202126</v>
      </c>
      <c r="C1253" s="112" t="s">
        <v>1716</v>
      </c>
      <c r="D1253" s="113">
        <v>44369</v>
      </c>
      <c r="E1253" s="113">
        <v>44371</v>
      </c>
      <c r="F1253" s="112" t="s">
        <v>402</v>
      </c>
      <c r="G1253" s="112" t="s">
        <v>2556</v>
      </c>
      <c r="H1253" s="112" t="s">
        <v>2557</v>
      </c>
      <c r="I1253" s="112" t="s">
        <v>336</v>
      </c>
      <c r="J1253" s="112" t="s">
        <v>819</v>
      </c>
      <c r="K1253" s="112" t="s">
        <v>438</v>
      </c>
      <c r="L1253" s="112" t="s">
        <v>339</v>
      </c>
      <c r="M1253" s="112" t="s">
        <v>439</v>
      </c>
      <c r="N1253" s="112" t="s">
        <v>522</v>
      </c>
      <c r="O1253" s="112" t="s">
        <v>372</v>
      </c>
      <c r="P1253" s="112" t="s">
        <v>373</v>
      </c>
      <c r="Q1253" s="112" t="s">
        <v>523</v>
      </c>
      <c r="R1253" s="112">
        <v>1189.44</v>
      </c>
      <c r="S1253" s="112">
        <v>3</v>
      </c>
      <c r="T1253" s="112">
        <v>0</v>
      </c>
      <c r="U1253" s="112">
        <v>142.38</v>
      </c>
    </row>
    <row r="1254" spans="1:21">
      <c r="A1254" s="20" t="str">
        <f t="shared" si="38"/>
        <v>202106</v>
      </c>
      <c r="B1254" s="20" t="str">
        <f t="shared" si="39"/>
        <v>202126</v>
      </c>
      <c r="C1254" s="112" t="s">
        <v>1716</v>
      </c>
      <c r="D1254" s="113">
        <v>44369</v>
      </c>
      <c r="E1254" s="113">
        <v>44371</v>
      </c>
      <c r="F1254" s="112" t="s">
        <v>402</v>
      </c>
      <c r="G1254" s="112" t="s">
        <v>2556</v>
      </c>
      <c r="H1254" s="112" t="s">
        <v>2557</v>
      </c>
      <c r="I1254" s="112" t="s">
        <v>336</v>
      </c>
      <c r="J1254" s="112" t="s">
        <v>819</v>
      </c>
      <c r="K1254" s="112" t="s">
        <v>438</v>
      </c>
      <c r="L1254" s="112" t="s">
        <v>339</v>
      </c>
      <c r="M1254" s="112" t="s">
        <v>439</v>
      </c>
      <c r="N1254" s="112" t="s">
        <v>4031</v>
      </c>
      <c r="O1254" s="112" t="s">
        <v>342</v>
      </c>
      <c r="P1254" s="112" t="s">
        <v>343</v>
      </c>
      <c r="Q1254" s="112" t="s">
        <v>4032</v>
      </c>
      <c r="R1254" s="112">
        <v>399.84000000000003</v>
      </c>
      <c r="S1254" s="112">
        <v>6</v>
      </c>
      <c r="T1254" s="112">
        <v>0</v>
      </c>
      <c r="U1254" s="112">
        <v>155.4</v>
      </c>
    </row>
    <row r="1255" spans="1:21">
      <c r="A1255" s="20" t="str">
        <f t="shared" si="38"/>
        <v>202106</v>
      </c>
      <c r="B1255" s="20" t="str">
        <f t="shared" si="39"/>
        <v>202124</v>
      </c>
      <c r="C1255" s="112" t="s">
        <v>1136</v>
      </c>
      <c r="D1255" s="113">
        <v>44358</v>
      </c>
      <c r="E1255" s="113">
        <v>44362</v>
      </c>
      <c r="F1255" s="112" t="s">
        <v>346</v>
      </c>
      <c r="G1255" s="112" t="s">
        <v>2775</v>
      </c>
      <c r="H1255" s="112" t="s">
        <v>2776</v>
      </c>
      <c r="I1255" s="112" t="s">
        <v>336</v>
      </c>
      <c r="J1255" s="112" t="s">
        <v>1312</v>
      </c>
      <c r="K1255" s="112" t="s">
        <v>790</v>
      </c>
      <c r="L1255" s="112" t="s">
        <v>339</v>
      </c>
      <c r="M1255" s="112" t="s">
        <v>439</v>
      </c>
      <c r="N1255" s="112" t="s">
        <v>4132</v>
      </c>
      <c r="O1255" s="112" t="s">
        <v>342</v>
      </c>
      <c r="P1255" s="112" t="s">
        <v>369</v>
      </c>
      <c r="Q1255" s="112" t="s">
        <v>4133</v>
      </c>
      <c r="R1255" s="112">
        <v>15093.119999999999</v>
      </c>
      <c r="S1255" s="112">
        <v>6</v>
      </c>
      <c r="T1255" s="112">
        <v>0</v>
      </c>
      <c r="U1255" s="112">
        <v>2112.6</v>
      </c>
    </row>
    <row r="1256" spans="1:21">
      <c r="A1256" s="20" t="str">
        <f t="shared" si="38"/>
        <v>202103</v>
      </c>
      <c r="B1256" s="20" t="str">
        <f t="shared" si="39"/>
        <v>202112</v>
      </c>
      <c r="C1256" s="112" t="s">
        <v>4265</v>
      </c>
      <c r="D1256" s="113">
        <v>44272</v>
      </c>
      <c r="E1256" s="113">
        <v>44275</v>
      </c>
      <c r="F1256" s="112" t="s">
        <v>402</v>
      </c>
      <c r="G1256" s="112" t="s">
        <v>4181</v>
      </c>
      <c r="H1256" s="112" t="s">
        <v>4182</v>
      </c>
      <c r="I1256" s="112" t="s">
        <v>349</v>
      </c>
      <c r="J1256" s="112" t="s">
        <v>1137</v>
      </c>
      <c r="K1256" s="112" t="s">
        <v>397</v>
      </c>
      <c r="L1256" s="112" t="s">
        <v>339</v>
      </c>
      <c r="M1256" s="112" t="s">
        <v>340</v>
      </c>
      <c r="N1256" s="112" t="s">
        <v>2888</v>
      </c>
      <c r="O1256" s="112" t="s">
        <v>342</v>
      </c>
      <c r="P1256" s="112" t="s">
        <v>357</v>
      </c>
      <c r="Q1256" s="112" t="s">
        <v>2889</v>
      </c>
      <c r="R1256" s="112">
        <v>724.92</v>
      </c>
      <c r="S1256" s="112">
        <v>3</v>
      </c>
      <c r="T1256" s="112">
        <v>0</v>
      </c>
      <c r="U1256" s="112">
        <v>275.10000000000002</v>
      </c>
    </row>
    <row r="1257" spans="1:21">
      <c r="A1257" s="20" t="str">
        <f t="shared" si="38"/>
        <v>202103</v>
      </c>
      <c r="B1257" s="20" t="str">
        <f t="shared" si="39"/>
        <v>202112</v>
      </c>
      <c r="C1257" s="112" t="s">
        <v>4265</v>
      </c>
      <c r="D1257" s="113">
        <v>44272</v>
      </c>
      <c r="E1257" s="113">
        <v>44275</v>
      </c>
      <c r="F1257" s="112" t="s">
        <v>402</v>
      </c>
      <c r="G1257" s="112" t="s">
        <v>4181</v>
      </c>
      <c r="H1257" s="112" t="s">
        <v>4182</v>
      </c>
      <c r="I1257" s="112" t="s">
        <v>349</v>
      </c>
      <c r="J1257" s="112" t="s">
        <v>1137</v>
      </c>
      <c r="K1257" s="112" t="s">
        <v>397</v>
      </c>
      <c r="L1257" s="112" t="s">
        <v>339</v>
      </c>
      <c r="M1257" s="112" t="s">
        <v>340</v>
      </c>
      <c r="N1257" s="112" t="s">
        <v>2689</v>
      </c>
      <c r="O1257" s="112" t="s">
        <v>372</v>
      </c>
      <c r="P1257" s="112" t="s">
        <v>398</v>
      </c>
      <c r="Q1257" s="112" t="s">
        <v>2690</v>
      </c>
      <c r="R1257" s="112">
        <v>934.07999999999981</v>
      </c>
      <c r="S1257" s="112">
        <v>2</v>
      </c>
      <c r="T1257" s="112">
        <v>0</v>
      </c>
      <c r="U1257" s="112">
        <v>364.28</v>
      </c>
    </row>
    <row r="1258" spans="1:21">
      <c r="A1258" s="20" t="str">
        <f t="shared" si="38"/>
        <v>202106</v>
      </c>
      <c r="B1258" s="20" t="str">
        <f t="shared" si="39"/>
        <v>202125</v>
      </c>
      <c r="C1258" s="112" t="s">
        <v>4013</v>
      </c>
      <c r="D1258" s="113">
        <v>44362</v>
      </c>
      <c r="E1258" s="113">
        <v>44368</v>
      </c>
      <c r="F1258" s="112" t="s">
        <v>346</v>
      </c>
      <c r="G1258" s="112" t="s">
        <v>3741</v>
      </c>
      <c r="H1258" s="112" t="s">
        <v>3742</v>
      </c>
      <c r="I1258" s="112" t="s">
        <v>384</v>
      </c>
      <c r="J1258" s="112" t="s">
        <v>610</v>
      </c>
      <c r="K1258" s="112" t="s">
        <v>610</v>
      </c>
      <c r="L1258" s="112" t="s">
        <v>339</v>
      </c>
      <c r="M1258" s="112" t="s">
        <v>439</v>
      </c>
      <c r="N1258" s="112" t="s">
        <v>2543</v>
      </c>
      <c r="O1258" s="112" t="s">
        <v>342</v>
      </c>
      <c r="P1258" s="112" t="s">
        <v>440</v>
      </c>
      <c r="Q1258" s="112" t="s">
        <v>2544</v>
      </c>
      <c r="R1258" s="112">
        <v>1989.1200000000003</v>
      </c>
      <c r="S1258" s="112">
        <v>3</v>
      </c>
      <c r="T1258" s="112">
        <v>0</v>
      </c>
      <c r="U1258" s="112">
        <v>556.91999999999996</v>
      </c>
    </row>
    <row r="1259" spans="1:21">
      <c r="A1259" s="20" t="str">
        <f t="shared" si="38"/>
        <v>202106</v>
      </c>
      <c r="B1259" s="20" t="str">
        <f t="shared" si="39"/>
        <v>202125</v>
      </c>
      <c r="C1259" s="112" t="s">
        <v>4013</v>
      </c>
      <c r="D1259" s="113">
        <v>44362</v>
      </c>
      <c r="E1259" s="113">
        <v>44368</v>
      </c>
      <c r="F1259" s="112" t="s">
        <v>346</v>
      </c>
      <c r="G1259" s="112" t="s">
        <v>3741</v>
      </c>
      <c r="H1259" s="112" t="s">
        <v>3742</v>
      </c>
      <c r="I1259" s="112" t="s">
        <v>384</v>
      </c>
      <c r="J1259" s="112" t="s">
        <v>610</v>
      </c>
      <c r="K1259" s="112" t="s">
        <v>610</v>
      </c>
      <c r="L1259" s="112" t="s">
        <v>339</v>
      </c>
      <c r="M1259" s="112" t="s">
        <v>439</v>
      </c>
      <c r="N1259" s="112" t="s">
        <v>970</v>
      </c>
      <c r="O1259" s="112" t="s">
        <v>372</v>
      </c>
      <c r="P1259" s="112" t="s">
        <v>400</v>
      </c>
      <c r="Q1259" s="112" t="s">
        <v>971</v>
      </c>
      <c r="R1259" s="112">
        <v>2476.3199999999997</v>
      </c>
      <c r="S1259" s="112">
        <v>6</v>
      </c>
      <c r="T1259" s="112">
        <v>0</v>
      </c>
      <c r="U1259" s="112">
        <v>1163.4000000000001</v>
      </c>
    </row>
    <row r="1260" spans="1:21">
      <c r="A1260" s="20" t="str">
        <f t="shared" si="38"/>
        <v>202105</v>
      </c>
      <c r="B1260" s="20" t="str">
        <f t="shared" si="39"/>
        <v>202121</v>
      </c>
      <c r="C1260" s="112" t="s">
        <v>3091</v>
      </c>
      <c r="D1260" s="113">
        <v>44335</v>
      </c>
      <c r="E1260" s="113">
        <v>44337</v>
      </c>
      <c r="F1260" s="112" t="s">
        <v>333</v>
      </c>
      <c r="G1260" s="112" t="s">
        <v>689</v>
      </c>
      <c r="H1260" s="112" t="s">
        <v>690</v>
      </c>
      <c r="I1260" s="112" t="s">
        <v>384</v>
      </c>
      <c r="J1260" s="112" t="s">
        <v>3851</v>
      </c>
      <c r="K1260" s="112" t="s">
        <v>363</v>
      </c>
      <c r="L1260" s="112" t="s">
        <v>339</v>
      </c>
      <c r="M1260" s="112" t="s">
        <v>340</v>
      </c>
      <c r="N1260" s="112" t="s">
        <v>4054</v>
      </c>
      <c r="O1260" s="112" t="s">
        <v>342</v>
      </c>
      <c r="P1260" s="112" t="s">
        <v>357</v>
      </c>
      <c r="Q1260" s="112" t="s">
        <v>4055</v>
      </c>
      <c r="R1260" s="112">
        <v>18.648</v>
      </c>
      <c r="S1260" s="112">
        <v>1</v>
      </c>
      <c r="T1260" s="112">
        <v>0.4</v>
      </c>
      <c r="U1260" s="112">
        <v>0.30799999999999805</v>
      </c>
    </row>
    <row r="1261" spans="1:21">
      <c r="A1261" s="20" t="str">
        <f t="shared" si="38"/>
        <v>202105</v>
      </c>
      <c r="B1261" s="20" t="str">
        <f t="shared" si="39"/>
        <v>202121</v>
      </c>
      <c r="C1261" s="112" t="s">
        <v>3091</v>
      </c>
      <c r="D1261" s="113">
        <v>44335</v>
      </c>
      <c r="E1261" s="113">
        <v>44337</v>
      </c>
      <c r="F1261" s="112" t="s">
        <v>333</v>
      </c>
      <c r="G1261" s="112" t="s">
        <v>689</v>
      </c>
      <c r="H1261" s="112" t="s">
        <v>690</v>
      </c>
      <c r="I1261" s="112" t="s">
        <v>384</v>
      </c>
      <c r="J1261" s="112" t="s">
        <v>3851</v>
      </c>
      <c r="K1261" s="112" t="s">
        <v>363</v>
      </c>
      <c r="L1261" s="112" t="s">
        <v>339</v>
      </c>
      <c r="M1261" s="112" t="s">
        <v>340</v>
      </c>
      <c r="N1261" s="112" t="s">
        <v>3086</v>
      </c>
      <c r="O1261" s="112" t="s">
        <v>342</v>
      </c>
      <c r="P1261" s="112" t="s">
        <v>369</v>
      </c>
      <c r="Q1261" s="112" t="s">
        <v>3087</v>
      </c>
      <c r="R1261" s="112">
        <v>1381.2119999999998</v>
      </c>
      <c r="S1261" s="112">
        <v>7</v>
      </c>
      <c r="T1261" s="112">
        <v>0.4</v>
      </c>
      <c r="U1261" s="112">
        <v>-667.96799999999985</v>
      </c>
    </row>
    <row r="1262" spans="1:21">
      <c r="A1262" s="20" t="str">
        <f t="shared" si="38"/>
        <v>202105</v>
      </c>
      <c r="B1262" s="20" t="str">
        <f t="shared" si="39"/>
        <v>202121</v>
      </c>
      <c r="C1262" s="112" t="s">
        <v>3091</v>
      </c>
      <c r="D1262" s="113">
        <v>44335</v>
      </c>
      <c r="E1262" s="113">
        <v>44337</v>
      </c>
      <c r="F1262" s="112" t="s">
        <v>333</v>
      </c>
      <c r="G1262" s="112" t="s">
        <v>689</v>
      </c>
      <c r="H1262" s="112" t="s">
        <v>690</v>
      </c>
      <c r="I1262" s="112" t="s">
        <v>384</v>
      </c>
      <c r="J1262" s="112" t="s">
        <v>3851</v>
      </c>
      <c r="K1262" s="112" t="s">
        <v>363</v>
      </c>
      <c r="L1262" s="112" t="s">
        <v>339</v>
      </c>
      <c r="M1262" s="112" t="s">
        <v>340</v>
      </c>
      <c r="N1262" s="112" t="s">
        <v>2727</v>
      </c>
      <c r="O1262" s="112" t="s">
        <v>372</v>
      </c>
      <c r="P1262" s="112" t="s">
        <v>373</v>
      </c>
      <c r="Q1262" s="112" t="s">
        <v>2728</v>
      </c>
      <c r="R1262" s="112">
        <v>236.88</v>
      </c>
      <c r="S1262" s="112">
        <v>1</v>
      </c>
      <c r="T1262" s="112">
        <v>0.4</v>
      </c>
      <c r="U1262" s="112">
        <v>27.579999999999984</v>
      </c>
    </row>
    <row r="1263" spans="1:21">
      <c r="A1263" s="20" t="str">
        <f t="shared" si="38"/>
        <v>202105</v>
      </c>
      <c r="B1263" s="20" t="str">
        <f t="shared" si="39"/>
        <v>202121</v>
      </c>
      <c r="C1263" s="112" t="s">
        <v>3091</v>
      </c>
      <c r="D1263" s="113">
        <v>44335</v>
      </c>
      <c r="E1263" s="113">
        <v>44337</v>
      </c>
      <c r="F1263" s="112" t="s">
        <v>333</v>
      </c>
      <c r="G1263" s="112" t="s">
        <v>689</v>
      </c>
      <c r="H1263" s="112" t="s">
        <v>690</v>
      </c>
      <c r="I1263" s="112" t="s">
        <v>384</v>
      </c>
      <c r="J1263" s="112" t="s">
        <v>3851</v>
      </c>
      <c r="K1263" s="112" t="s">
        <v>363</v>
      </c>
      <c r="L1263" s="112" t="s">
        <v>339</v>
      </c>
      <c r="M1263" s="112" t="s">
        <v>340</v>
      </c>
      <c r="N1263" s="112" t="s">
        <v>2011</v>
      </c>
      <c r="O1263" s="112" t="s">
        <v>342</v>
      </c>
      <c r="P1263" s="112" t="s">
        <v>440</v>
      </c>
      <c r="Q1263" s="112" t="s">
        <v>2012</v>
      </c>
      <c r="R1263" s="112">
        <v>1826.7199999999998</v>
      </c>
      <c r="S1263" s="112">
        <v>8</v>
      </c>
      <c r="T1263" s="112">
        <v>0</v>
      </c>
      <c r="U1263" s="112">
        <v>785.12</v>
      </c>
    </row>
    <row r="1264" spans="1:21">
      <c r="A1264" s="20" t="str">
        <f t="shared" si="38"/>
        <v>202101</v>
      </c>
      <c r="B1264" s="20" t="str">
        <f t="shared" si="39"/>
        <v>202104</v>
      </c>
      <c r="C1264" s="112" t="s">
        <v>2595</v>
      </c>
      <c r="D1264" s="113">
        <v>44214</v>
      </c>
      <c r="E1264" s="113">
        <v>44216</v>
      </c>
      <c r="F1264" s="112" t="s">
        <v>402</v>
      </c>
      <c r="G1264" s="112" t="s">
        <v>1869</v>
      </c>
      <c r="H1264" s="112" t="s">
        <v>1870</v>
      </c>
      <c r="I1264" s="112" t="s">
        <v>349</v>
      </c>
      <c r="J1264" s="112" t="s">
        <v>579</v>
      </c>
      <c r="K1264" s="112" t="s">
        <v>351</v>
      </c>
      <c r="L1264" s="112" t="s">
        <v>339</v>
      </c>
      <c r="M1264" s="112" t="s">
        <v>352</v>
      </c>
      <c r="N1264" s="112" t="s">
        <v>2139</v>
      </c>
      <c r="O1264" s="112" t="s">
        <v>377</v>
      </c>
      <c r="P1264" s="112" t="s">
        <v>425</v>
      </c>
      <c r="Q1264" s="112" t="s">
        <v>2140</v>
      </c>
      <c r="R1264" s="112">
        <v>6162.9120000000003</v>
      </c>
      <c r="S1264" s="112">
        <v>6</v>
      </c>
      <c r="T1264" s="112">
        <v>0.4</v>
      </c>
      <c r="U1264" s="112">
        <v>-1233.2880000000005</v>
      </c>
    </row>
    <row r="1265" spans="1:21">
      <c r="A1265" s="20" t="str">
        <f t="shared" si="38"/>
        <v>202101</v>
      </c>
      <c r="B1265" s="20" t="str">
        <f t="shared" si="39"/>
        <v>202104</v>
      </c>
      <c r="C1265" s="112" t="s">
        <v>2595</v>
      </c>
      <c r="D1265" s="113">
        <v>44214</v>
      </c>
      <c r="E1265" s="113">
        <v>44216</v>
      </c>
      <c r="F1265" s="112" t="s">
        <v>402</v>
      </c>
      <c r="G1265" s="112" t="s">
        <v>1869</v>
      </c>
      <c r="H1265" s="112" t="s">
        <v>1870</v>
      </c>
      <c r="I1265" s="112" t="s">
        <v>349</v>
      </c>
      <c r="J1265" s="112" t="s">
        <v>579</v>
      </c>
      <c r="K1265" s="112" t="s">
        <v>351</v>
      </c>
      <c r="L1265" s="112" t="s">
        <v>339</v>
      </c>
      <c r="M1265" s="112" t="s">
        <v>352</v>
      </c>
      <c r="N1265" s="112" t="s">
        <v>2051</v>
      </c>
      <c r="O1265" s="112" t="s">
        <v>377</v>
      </c>
      <c r="P1265" s="112" t="s">
        <v>431</v>
      </c>
      <c r="Q1265" s="112" t="s">
        <v>2052</v>
      </c>
      <c r="R1265" s="112">
        <v>248.30399999999997</v>
      </c>
      <c r="S1265" s="112">
        <v>4</v>
      </c>
      <c r="T1265" s="112">
        <v>0.4</v>
      </c>
      <c r="U1265" s="112">
        <v>16.463999999999999</v>
      </c>
    </row>
    <row r="1266" spans="1:21">
      <c r="A1266" s="20" t="str">
        <f t="shared" si="38"/>
        <v>202101</v>
      </c>
      <c r="B1266" s="20" t="str">
        <f t="shared" si="39"/>
        <v>202104</v>
      </c>
      <c r="C1266" s="112" t="s">
        <v>2595</v>
      </c>
      <c r="D1266" s="113">
        <v>44214</v>
      </c>
      <c r="E1266" s="113">
        <v>44216</v>
      </c>
      <c r="F1266" s="112" t="s">
        <v>402</v>
      </c>
      <c r="G1266" s="112" t="s">
        <v>1869</v>
      </c>
      <c r="H1266" s="112" t="s">
        <v>1870</v>
      </c>
      <c r="I1266" s="112" t="s">
        <v>349</v>
      </c>
      <c r="J1266" s="112" t="s">
        <v>579</v>
      </c>
      <c r="K1266" s="112" t="s">
        <v>351</v>
      </c>
      <c r="L1266" s="112" t="s">
        <v>339</v>
      </c>
      <c r="M1266" s="112" t="s">
        <v>352</v>
      </c>
      <c r="N1266" s="112" t="s">
        <v>3205</v>
      </c>
      <c r="O1266" s="112" t="s">
        <v>377</v>
      </c>
      <c r="P1266" s="112" t="s">
        <v>425</v>
      </c>
      <c r="Q1266" s="112" t="s">
        <v>3206</v>
      </c>
      <c r="R1266" s="112">
        <v>341.79599999999999</v>
      </c>
      <c r="S1266" s="112">
        <v>1</v>
      </c>
      <c r="T1266" s="112">
        <v>0.4</v>
      </c>
      <c r="U1266" s="112">
        <v>-131.124</v>
      </c>
    </row>
    <row r="1267" spans="1:21">
      <c r="A1267" s="20" t="str">
        <f t="shared" si="38"/>
        <v>202101</v>
      </c>
      <c r="B1267" s="20" t="str">
        <f t="shared" si="39"/>
        <v>202104</v>
      </c>
      <c r="C1267" s="112" t="s">
        <v>2595</v>
      </c>
      <c r="D1267" s="113">
        <v>44214</v>
      </c>
      <c r="E1267" s="113">
        <v>44216</v>
      </c>
      <c r="F1267" s="112" t="s">
        <v>402</v>
      </c>
      <c r="G1267" s="112" t="s">
        <v>1869</v>
      </c>
      <c r="H1267" s="112" t="s">
        <v>1870</v>
      </c>
      <c r="I1267" s="112" t="s">
        <v>349</v>
      </c>
      <c r="J1267" s="112" t="s">
        <v>579</v>
      </c>
      <c r="K1267" s="112" t="s">
        <v>351</v>
      </c>
      <c r="L1267" s="112" t="s">
        <v>339</v>
      </c>
      <c r="M1267" s="112" t="s">
        <v>352</v>
      </c>
      <c r="N1267" s="112" t="s">
        <v>2967</v>
      </c>
      <c r="O1267" s="112" t="s">
        <v>372</v>
      </c>
      <c r="P1267" s="112" t="s">
        <v>394</v>
      </c>
      <c r="Q1267" s="112" t="s">
        <v>2968</v>
      </c>
      <c r="R1267" s="112">
        <v>416.05200000000002</v>
      </c>
      <c r="S1267" s="112">
        <v>1</v>
      </c>
      <c r="T1267" s="112">
        <v>0.4</v>
      </c>
      <c r="U1267" s="112">
        <v>-215.06800000000004</v>
      </c>
    </row>
    <row r="1268" spans="1:21">
      <c r="A1268" s="20" t="str">
        <f t="shared" si="38"/>
        <v>202101</v>
      </c>
      <c r="B1268" s="20" t="str">
        <f t="shared" si="39"/>
        <v>202104</v>
      </c>
      <c r="C1268" s="112" t="s">
        <v>2595</v>
      </c>
      <c r="D1268" s="113">
        <v>44214</v>
      </c>
      <c r="E1268" s="113">
        <v>44216</v>
      </c>
      <c r="F1268" s="112" t="s">
        <v>402</v>
      </c>
      <c r="G1268" s="112" t="s">
        <v>1869</v>
      </c>
      <c r="H1268" s="112" t="s">
        <v>1870</v>
      </c>
      <c r="I1268" s="112" t="s">
        <v>349</v>
      </c>
      <c r="J1268" s="112" t="s">
        <v>579</v>
      </c>
      <c r="K1268" s="112" t="s">
        <v>351</v>
      </c>
      <c r="L1268" s="112" t="s">
        <v>339</v>
      </c>
      <c r="M1268" s="112" t="s">
        <v>352</v>
      </c>
      <c r="N1268" s="112" t="s">
        <v>2523</v>
      </c>
      <c r="O1268" s="112" t="s">
        <v>342</v>
      </c>
      <c r="P1268" s="112" t="s">
        <v>369</v>
      </c>
      <c r="Q1268" s="112" t="s">
        <v>2524</v>
      </c>
      <c r="R1268" s="112">
        <v>1548.9599999999996</v>
      </c>
      <c r="S1268" s="112">
        <v>2</v>
      </c>
      <c r="T1268" s="112">
        <v>0.4</v>
      </c>
      <c r="U1268" s="112">
        <v>-774.47999999999979</v>
      </c>
    </row>
    <row r="1269" spans="1:21">
      <c r="A1269" s="20" t="str">
        <f t="shared" si="38"/>
        <v>202103</v>
      </c>
      <c r="B1269" s="20" t="str">
        <f t="shared" si="39"/>
        <v>202111</v>
      </c>
      <c r="C1269" s="112" t="s">
        <v>3368</v>
      </c>
      <c r="D1269" s="113">
        <v>44265</v>
      </c>
      <c r="E1269" s="113">
        <v>44268</v>
      </c>
      <c r="F1269" s="112" t="s">
        <v>402</v>
      </c>
      <c r="G1269" s="112" t="s">
        <v>3434</v>
      </c>
      <c r="H1269" s="112" t="s">
        <v>3435</v>
      </c>
      <c r="I1269" s="112" t="s">
        <v>349</v>
      </c>
      <c r="J1269" s="112" t="s">
        <v>1622</v>
      </c>
      <c r="K1269" s="112" t="s">
        <v>453</v>
      </c>
      <c r="L1269" s="112" t="s">
        <v>339</v>
      </c>
      <c r="M1269" s="112" t="s">
        <v>340</v>
      </c>
      <c r="N1269" s="112" t="s">
        <v>544</v>
      </c>
      <c r="O1269" s="112" t="s">
        <v>377</v>
      </c>
      <c r="P1269" s="112" t="s">
        <v>425</v>
      </c>
      <c r="Q1269" s="112" t="s">
        <v>545</v>
      </c>
      <c r="R1269" s="112">
        <v>1716.12</v>
      </c>
      <c r="S1269" s="112">
        <v>3</v>
      </c>
      <c r="T1269" s="112">
        <v>0</v>
      </c>
      <c r="U1269" s="112">
        <v>188.57999999999998</v>
      </c>
    </row>
    <row r="1270" spans="1:21">
      <c r="A1270" s="20" t="str">
        <f t="shared" si="38"/>
        <v>202103</v>
      </c>
      <c r="B1270" s="20" t="str">
        <f t="shared" si="39"/>
        <v>202111</v>
      </c>
      <c r="C1270" s="112" t="s">
        <v>3368</v>
      </c>
      <c r="D1270" s="113">
        <v>44265</v>
      </c>
      <c r="E1270" s="113">
        <v>44268</v>
      </c>
      <c r="F1270" s="112" t="s">
        <v>402</v>
      </c>
      <c r="G1270" s="112" t="s">
        <v>3434</v>
      </c>
      <c r="H1270" s="112" t="s">
        <v>3435</v>
      </c>
      <c r="I1270" s="112" t="s">
        <v>349</v>
      </c>
      <c r="J1270" s="112" t="s">
        <v>1622</v>
      </c>
      <c r="K1270" s="112" t="s">
        <v>453</v>
      </c>
      <c r="L1270" s="112" t="s">
        <v>339</v>
      </c>
      <c r="M1270" s="112" t="s">
        <v>340</v>
      </c>
      <c r="N1270" s="112" t="s">
        <v>3758</v>
      </c>
      <c r="O1270" s="112" t="s">
        <v>342</v>
      </c>
      <c r="P1270" s="112" t="s">
        <v>381</v>
      </c>
      <c r="Q1270" s="112" t="s">
        <v>3759</v>
      </c>
      <c r="R1270" s="112">
        <v>464.1</v>
      </c>
      <c r="S1270" s="112">
        <v>5</v>
      </c>
      <c r="T1270" s="112">
        <v>0</v>
      </c>
      <c r="U1270" s="112">
        <v>83.3</v>
      </c>
    </row>
    <row r="1271" spans="1:21">
      <c r="A1271" s="20" t="str">
        <f t="shared" si="38"/>
        <v>202106</v>
      </c>
      <c r="B1271" s="20" t="str">
        <f t="shared" si="39"/>
        <v>202125</v>
      </c>
      <c r="C1271" s="112" t="s">
        <v>3831</v>
      </c>
      <c r="D1271" s="113">
        <v>44364</v>
      </c>
      <c r="E1271" s="113">
        <v>44368</v>
      </c>
      <c r="F1271" s="112" t="s">
        <v>346</v>
      </c>
      <c r="G1271" s="112" t="s">
        <v>975</v>
      </c>
      <c r="H1271" s="112" t="s">
        <v>976</v>
      </c>
      <c r="I1271" s="112" t="s">
        <v>336</v>
      </c>
      <c r="J1271" s="112" t="s">
        <v>631</v>
      </c>
      <c r="K1271" s="112" t="s">
        <v>535</v>
      </c>
      <c r="L1271" s="112" t="s">
        <v>339</v>
      </c>
      <c r="M1271" s="112" t="s">
        <v>368</v>
      </c>
      <c r="N1271" s="112" t="s">
        <v>902</v>
      </c>
      <c r="O1271" s="112" t="s">
        <v>372</v>
      </c>
      <c r="P1271" s="112" t="s">
        <v>398</v>
      </c>
      <c r="Q1271" s="112" t="s">
        <v>903</v>
      </c>
      <c r="R1271" s="112">
        <v>590.94000000000005</v>
      </c>
      <c r="S1271" s="112">
        <v>3</v>
      </c>
      <c r="T1271" s="112">
        <v>0</v>
      </c>
      <c r="U1271" s="112">
        <v>47.040000000000006</v>
      </c>
    </row>
    <row r="1272" spans="1:21">
      <c r="A1272" s="20" t="str">
        <f t="shared" si="38"/>
        <v>202105</v>
      </c>
      <c r="B1272" s="20" t="str">
        <f t="shared" si="39"/>
        <v>202120</v>
      </c>
      <c r="C1272" s="112" t="s">
        <v>2860</v>
      </c>
      <c r="D1272" s="113">
        <v>44331</v>
      </c>
      <c r="E1272" s="113">
        <v>44333</v>
      </c>
      <c r="F1272" s="112" t="s">
        <v>402</v>
      </c>
      <c r="G1272" s="112" t="s">
        <v>4266</v>
      </c>
      <c r="H1272" s="112" t="s">
        <v>4267</v>
      </c>
      <c r="I1272" s="112" t="s">
        <v>336</v>
      </c>
      <c r="J1272" s="112" t="s">
        <v>3209</v>
      </c>
      <c r="K1272" s="112" t="s">
        <v>501</v>
      </c>
      <c r="L1272" s="112" t="s">
        <v>339</v>
      </c>
      <c r="M1272" s="112" t="s">
        <v>392</v>
      </c>
      <c r="N1272" s="112" t="s">
        <v>2253</v>
      </c>
      <c r="O1272" s="112" t="s">
        <v>377</v>
      </c>
      <c r="P1272" s="112" t="s">
        <v>425</v>
      </c>
      <c r="Q1272" s="112" t="s">
        <v>2254</v>
      </c>
      <c r="R1272" s="112">
        <v>799.84799999999996</v>
      </c>
      <c r="S1272" s="112">
        <v>2</v>
      </c>
      <c r="T1272" s="112">
        <v>0.4</v>
      </c>
      <c r="U1272" s="112">
        <v>-200.03199999999998</v>
      </c>
    </row>
    <row r="1273" spans="1:21">
      <c r="A1273" s="20" t="str">
        <f t="shared" si="38"/>
        <v>202105</v>
      </c>
      <c r="B1273" s="20" t="str">
        <f t="shared" si="39"/>
        <v>202120</v>
      </c>
      <c r="C1273" s="112" t="s">
        <v>2860</v>
      </c>
      <c r="D1273" s="113">
        <v>44331</v>
      </c>
      <c r="E1273" s="113">
        <v>44333</v>
      </c>
      <c r="F1273" s="112" t="s">
        <v>402</v>
      </c>
      <c r="G1273" s="112" t="s">
        <v>4266</v>
      </c>
      <c r="H1273" s="112" t="s">
        <v>4267</v>
      </c>
      <c r="I1273" s="112" t="s">
        <v>336</v>
      </c>
      <c r="J1273" s="112" t="s">
        <v>3209</v>
      </c>
      <c r="K1273" s="112" t="s">
        <v>501</v>
      </c>
      <c r="L1273" s="112" t="s">
        <v>339</v>
      </c>
      <c r="M1273" s="112" t="s">
        <v>392</v>
      </c>
      <c r="N1273" s="112" t="s">
        <v>4063</v>
      </c>
      <c r="O1273" s="112" t="s">
        <v>372</v>
      </c>
      <c r="P1273" s="112" t="s">
        <v>398</v>
      </c>
      <c r="Q1273" s="112" t="s">
        <v>4064</v>
      </c>
      <c r="R1273" s="112">
        <v>8686.9439999999995</v>
      </c>
      <c r="S1273" s="112">
        <v>12</v>
      </c>
      <c r="T1273" s="112">
        <v>0.4</v>
      </c>
      <c r="U1273" s="112">
        <v>-5502.3360000000002</v>
      </c>
    </row>
    <row r="1274" spans="1:21">
      <c r="A1274" s="20" t="str">
        <f t="shared" si="38"/>
        <v>202105</v>
      </c>
      <c r="B1274" s="20" t="str">
        <f t="shared" si="39"/>
        <v>202120</v>
      </c>
      <c r="C1274" s="112" t="s">
        <v>2860</v>
      </c>
      <c r="D1274" s="113">
        <v>44331</v>
      </c>
      <c r="E1274" s="113">
        <v>44333</v>
      </c>
      <c r="F1274" s="112" t="s">
        <v>402</v>
      </c>
      <c r="G1274" s="112" t="s">
        <v>4266</v>
      </c>
      <c r="H1274" s="112" t="s">
        <v>4267</v>
      </c>
      <c r="I1274" s="112" t="s">
        <v>336</v>
      </c>
      <c r="J1274" s="112" t="s">
        <v>3209</v>
      </c>
      <c r="K1274" s="112" t="s">
        <v>501</v>
      </c>
      <c r="L1274" s="112" t="s">
        <v>339</v>
      </c>
      <c r="M1274" s="112" t="s">
        <v>392</v>
      </c>
      <c r="N1274" s="112" t="s">
        <v>1727</v>
      </c>
      <c r="O1274" s="112" t="s">
        <v>372</v>
      </c>
      <c r="P1274" s="112" t="s">
        <v>394</v>
      </c>
      <c r="Q1274" s="112" t="s">
        <v>1728</v>
      </c>
      <c r="R1274" s="112">
        <v>834.79199999999992</v>
      </c>
      <c r="S1274" s="112">
        <v>1</v>
      </c>
      <c r="T1274" s="112">
        <v>0.4</v>
      </c>
      <c r="U1274" s="112">
        <v>-14.02800000000002</v>
      </c>
    </row>
    <row r="1275" spans="1:21">
      <c r="A1275" s="20" t="str">
        <f t="shared" si="38"/>
        <v>202106</v>
      </c>
      <c r="B1275" s="20" t="str">
        <f t="shared" si="39"/>
        <v>202123</v>
      </c>
      <c r="C1275" s="112" t="s">
        <v>3917</v>
      </c>
      <c r="D1275" s="113">
        <v>44352</v>
      </c>
      <c r="E1275" s="113">
        <v>44356</v>
      </c>
      <c r="F1275" s="112" t="s">
        <v>346</v>
      </c>
      <c r="G1275" s="112" t="s">
        <v>519</v>
      </c>
      <c r="H1275" s="112" t="s">
        <v>520</v>
      </c>
      <c r="I1275" s="112" t="s">
        <v>349</v>
      </c>
      <c r="J1275" s="112" t="s">
        <v>452</v>
      </c>
      <c r="K1275" s="112" t="s">
        <v>453</v>
      </c>
      <c r="L1275" s="112" t="s">
        <v>339</v>
      </c>
      <c r="M1275" s="112" t="s">
        <v>340</v>
      </c>
      <c r="N1275" s="112" t="s">
        <v>1270</v>
      </c>
      <c r="O1275" s="112" t="s">
        <v>377</v>
      </c>
      <c r="P1275" s="112" t="s">
        <v>378</v>
      </c>
      <c r="Q1275" s="112" t="s">
        <v>1271</v>
      </c>
      <c r="R1275" s="112">
        <v>772.38000000000011</v>
      </c>
      <c r="S1275" s="112">
        <v>1</v>
      </c>
      <c r="T1275" s="112">
        <v>0</v>
      </c>
      <c r="U1275" s="112">
        <v>123.48</v>
      </c>
    </row>
    <row r="1276" spans="1:21">
      <c r="A1276" s="20" t="str">
        <f t="shared" si="38"/>
        <v>202106</v>
      </c>
      <c r="B1276" s="20" t="str">
        <f t="shared" si="39"/>
        <v>202126</v>
      </c>
      <c r="C1276" s="112" t="s">
        <v>4268</v>
      </c>
      <c r="D1276" s="113">
        <v>44370</v>
      </c>
      <c r="E1276" s="113">
        <v>44372</v>
      </c>
      <c r="F1276" s="112" t="s">
        <v>402</v>
      </c>
      <c r="G1276" s="112" t="s">
        <v>3988</v>
      </c>
      <c r="H1276" s="112" t="s">
        <v>3989</v>
      </c>
      <c r="I1276" s="112" t="s">
        <v>349</v>
      </c>
      <c r="J1276" s="112" t="s">
        <v>3137</v>
      </c>
      <c r="K1276" s="112" t="s">
        <v>367</v>
      </c>
      <c r="L1276" s="112" t="s">
        <v>339</v>
      </c>
      <c r="M1276" s="112" t="s">
        <v>368</v>
      </c>
      <c r="N1276" s="112" t="s">
        <v>679</v>
      </c>
      <c r="O1276" s="112" t="s">
        <v>342</v>
      </c>
      <c r="P1276" s="112" t="s">
        <v>381</v>
      </c>
      <c r="Q1276" s="112" t="s">
        <v>680</v>
      </c>
      <c r="R1276" s="112">
        <v>401.1</v>
      </c>
      <c r="S1276" s="112">
        <v>5</v>
      </c>
      <c r="T1276" s="112">
        <v>0</v>
      </c>
      <c r="U1276" s="112">
        <v>72.099999999999994</v>
      </c>
    </row>
    <row r="1277" spans="1:21">
      <c r="A1277" s="20" t="str">
        <f t="shared" si="38"/>
        <v>202106</v>
      </c>
      <c r="B1277" s="20" t="str">
        <f t="shared" si="39"/>
        <v>202126</v>
      </c>
      <c r="C1277" s="112" t="s">
        <v>4268</v>
      </c>
      <c r="D1277" s="113">
        <v>44370</v>
      </c>
      <c r="E1277" s="113">
        <v>44372</v>
      </c>
      <c r="F1277" s="112" t="s">
        <v>402</v>
      </c>
      <c r="G1277" s="112" t="s">
        <v>3988</v>
      </c>
      <c r="H1277" s="112" t="s">
        <v>3989</v>
      </c>
      <c r="I1277" s="112" t="s">
        <v>349</v>
      </c>
      <c r="J1277" s="112" t="s">
        <v>3137</v>
      </c>
      <c r="K1277" s="112" t="s">
        <v>367</v>
      </c>
      <c r="L1277" s="112" t="s">
        <v>339</v>
      </c>
      <c r="M1277" s="112" t="s">
        <v>368</v>
      </c>
      <c r="N1277" s="112" t="s">
        <v>1967</v>
      </c>
      <c r="O1277" s="112" t="s">
        <v>377</v>
      </c>
      <c r="P1277" s="112" t="s">
        <v>425</v>
      </c>
      <c r="Q1277" s="112" t="s">
        <v>1968</v>
      </c>
      <c r="R1277" s="112">
        <v>2026.08</v>
      </c>
      <c r="S1277" s="112">
        <v>3</v>
      </c>
      <c r="T1277" s="112">
        <v>0</v>
      </c>
      <c r="U1277" s="112">
        <v>404.88</v>
      </c>
    </row>
    <row r="1278" spans="1:21">
      <c r="A1278" s="20" t="str">
        <f t="shared" si="38"/>
        <v>202104</v>
      </c>
      <c r="B1278" s="20" t="str">
        <f t="shared" si="39"/>
        <v>202117</v>
      </c>
      <c r="C1278" s="112" t="s">
        <v>4269</v>
      </c>
      <c r="D1278" s="113">
        <v>44310</v>
      </c>
      <c r="E1278" s="113">
        <v>44310</v>
      </c>
      <c r="F1278" s="112" t="s">
        <v>534</v>
      </c>
      <c r="G1278" s="112" t="s">
        <v>1833</v>
      </c>
      <c r="H1278" s="112" t="s">
        <v>1834</v>
      </c>
      <c r="I1278" s="112" t="s">
        <v>336</v>
      </c>
      <c r="J1278" s="112" t="s">
        <v>3858</v>
      </c>
      <c r="K1278" s="112" t="s">
        <v>510</v>
      </c>
      <c r="L1278" s="112" t="s">
        <v>339</v>
      </c>
      <c r="M1278" s="112" t="s">
        <v>368</v>
      </c>
      <c r="N1278" s="112" t="s">
        <v>374</v>
      </c>
      <c r="O1278" s="112" t="s">
        <v>342</v>
      </c>
      <c r="P1278" s="112" t="s">
        <v>357</v>
      </c>
      <c r="Q1278" s="112" t="s">
        <v>375</v>
      </c>
      <c r="R1278" s="112">
        <v>287.952</v>
      </c>
      <c r="S1278" s="112">
        <v>2</v>
      </c>
      <c r="T1278" s="112">
        <v>0.4</v>
      </c>
      <c r="U1278" s="112">
        <v>-19.208000000000027</v>
      </c>
    </row>
    <row r="1279" spans="1:21">
      <c r="A1279" s="20" t="str">
        <f t="shared" si="38"/>
        <v>202104</v>
      </c>
      <c r="B1279" s="20" t="str">
        <f t="shared" si="39"/>
        <v>202117</v>
      </c>
      <c r="C1279" s="112" t="s">
        <v>4269</v>
      </c>
      <c r="D1279" s="113">
        <v>44310</v>
      </c>
      <c r="E1279" s="113">
        <v>44310</v>
      </c>
      <c r="F1279" s="112" t="s">
        <v>534</v>
      </c>
      <c r="G1279" s="112" t="s">
        <v>1833</v>
      </c>
      <c r="H1279" s="112" t="s">
        <v>1834</v>
      </c>
      <c r="I1279" s="112" t="s">
        <v>336</v>
      </c>
      <c r="J1279" s="112" t="s">
        <v>3858</v>
      </c>
      <c r="K1279" s="112" t="s">
        <v>510</v>
      </c>
      <c r="L1279" s="112" t="s">
        <v>339</v>
      </c>
      <c r="M1279" s="112" t="s">
        <v>368</v>
      </c>
      <c r="N1279" s="112" t="s">
        <v>1367</v>
      </c>
      <c r="O1279" s="112" t="s">
        <v>342</v>
      </c>
      <c r="P1279" s="112" t="s">
        <v>354</v>
      </c>
      <c r="Q1279" s="112" t="s">
        <v>1368</v>
      </c>
      <c r="R1279" s="112">
        <v>359.8</v>
      </c>
      <c r="S1279" s="112">
        <v>2</v>
      </c>
      <c r="T1279" s="112">
        <v>0</v>
      </c>
      <c r="U1279" s="112">
        <v>24.92</v>
      </c>
    </row>
    <row r="1280" spans="1:21">
      <c r="A1280" s="20" t="str">
        <f t="shared" si="38"/>
        <v>202104</v>
      </c>
      <c r="B1280" s="20" t="str">
        <f t="shared" si="39"/>
        <v>202117</v>
      </c>
      <c r="C1280" s="112" t="s">
        <v>4269</v>
      </c>
      <c r="D1280" s="113">
        <v>44310</v>
      </c>
      <c r="E1280" s="113">
        <v>44310</v>
      </c>
      <c r="F1280" s="112" t="s">
        <v>534</v>
      </c>
      <c r="G1280" s="112" t="s">
        <v>1833</v>
      </c>
      <c r="H1280" s="112" t="s">
        <v>1834</v>
      </c>
      <c r="I1280" s="112" t="s">
        <v>336</v>
      </c>
      <c r="J1280" s="112" t="s">
        <v>3858</v>
      </c>
      <c r="K1280" s="112" t="s">
        <v>510</v>
      </c>
      <c r="L1280" s="112" t="s">
        <v>339</v>
      </c>
      <c r="M1280" s="112" t="s">
        <v>368</v>
      </c>
      <c r="N1280" s="112" t="s">
        <v>3377</v>
      </c>
      <c r="O1280" s="112" t="s">
        <v>342</v>
      </c>
      <c r="P1280" s="112" t="s">
        <v>357</v>
      </c>
      <c r="Q1280" s="112" t="s">
        <v>3378</v>
      </c>
      <c r="R1280" s="112">
        <v>237.13200000000006</v>
      </c>
      <c r="S1280" s="112">
        <v>3</v>
      </c>
      <c r="T1280" s="112">
        <v>0.4</v>
      </c>
      <c r="U1280" s="112">
        <v>-138.34800000000004</v>
      </c>
    </row>
    <row r="1281" spans="1:21">
      <c r="A1281" s="20" t="str">
        <f t="shared" si="38"/>
        <v>202104</v>
      </c>
      <c r="B1281" s="20" t="str">
        <f t="shared" si="39"/>
        <v>202117</v>
      </c>
      <c r="C1281" s="112" t="s">
        <v>4269</v>
      </c>
      <c r="D1281" s="113">
        <v>44310</v>
      </c>
      <c r="E1281" s="113">
        <v>44310</v>
      </c>
      <c r="F1281" s="112" t="s">
        <v>534</v>
      </c>
      <c r="G1281" s="112" t="s">
        <v>1833</v>
      </c>
      <c r="H1281" s="112" t="s">
        <v>1834</v>
      </c>
      <c r="I1281" s="112" t="s">
        <v>336</v>
      </c>
      <c r="J1281" s="112" t="s">
        <v>3858</v>
      </c>
      <c r="K1281" s="112" t="s">
        <v>510</v>
      </c>
      <c r="L1281" s="112" t="s">
        <v>339</v>
      </c>
      <c r="M1281" s="112" t="s">
        <v>368</v>
      </c>
      <c r="N1281" s="112" t="s">
        <v>1097</v>
      </c>
      <c r="O1281" s="112" t="s">
        <v>342</v>
      </c>
      <c r="P1281" s="112" t="s">
        <v>369</v>
      </c>
      <c r="Q1281" s="112" t="s">
        <v>1098</v>
      </c>
      <c r="R1281" s="112">
        <v>7796.6279999999988</v>
      </c>
      <c r="S1281" s="112">
        <v>9</v>
      </c>
      <c r="T1281" s="112">
        <v>0.4</v>
      </c>
      <c r="U1281" s="112">
        <v>-3639.1320000000005</v>
      </c>
    </row>
    <row r="1282" spans="1:21">
      <c r="A1282" s="20" t="str">
        <f t="shared" si="38"/>
        <v>202104</v>
      </c>
      <c r="B1282" s="20" t="str">
        <f t="shared" si="39"/>
        <v>202117</v>
      </c>
      <c r="C1282" s="112" t="s">
        <v>4269</v>
      </c>
      <c r="D1282" s="113">
        <v>44310</v>
      </c>
      <c r="E1282" s="113">
        <v>44310</v>
      </c>
      <c r="F1282" s="112" t="s">
        <v>534</v>
      </c>
      <c r="G1282" s="112" t="s">
        <v>1833</v>
      </c>
      <c r="H1282" s="112" t="s">
        <v>1834</v>
      </c>
      <c r="I1282" s="112" t="s">
        <v>336</v>
      </c>
      <c r="J1282" s="112" t="s">
        <v>3858</v>
      </c>
      <c r="K1282" s="112" t="s">
        <v>510</v>
      </c>
      <c r="L1282" s="112" t="s">
        <v>339</v>
      </c>
      <c r="M1282" s="112" t="s">
        <v>368</v>
      </c>
      <c r="N1282" s="112" t="s">
        <v>2413</v>
      </c>
      <c r="O1282" s="112" t="s">
        <v>342</v>
      </c>
      <c r="P1282" s="112" t="s">
        <v>357</v>
      </c>
      <c r="Q1282" s="112" t="s">
        <v>2414</v>
      </c>
      <c r="R1282" s="112">
        <v>297.69599999999997</v>
      </c>
      <c r="S1282" s="112">
        <v>8</v>
      </c>
      <c r="T1282" s="112">
        <v>0.4</v>
      </c>
      <c r="U1282" s="112">
        <v>49.055999999999983</v>
      </c>
    </row>
    <row r="1283" spans="1:21">
      <c r="A1283" s="20" t="str">
        <f t="shared" ref="A1283:A1346" si="40">YEAR(D1283)&amp;TEXT(MONTH(D1283),"00")</f>
        <v>202104</v>
      </c>
      <c r="B1283" s="20" t="str">
        <f t="shared" ref="B1283:B1346" si="41">YEAR(D1283)&amp;TEXT(WEEKNUM(D1283),"00")</f>
        <v>202117</v>
      </c>
      <c r="C1283" s="112" t="s">
        <v>4269</v>
      </c>
      <c r="D1283" s="113">
        <v>44310</v>
      </c>
      <c r="E1283" s="113">
        <v>44310</v>
      </c>
      <c r="F1283" s="112" t="s">
        <v>534</v>
      </c>
      <c r="G1283" s="112" t="s">
        <v>1833</v>
      </c>
      <c r="H1283" s="112" t="s">
        <v>1834</v>
      </c>
      <c r="I1283" s="112" t="s">
        <v>336</v>
      </c>
      <c r="J1283" s="112" t="s">
        <v>3858</v>
      </c>
      <c r="K1283" s="112" t="s">
        <v>510</v>
      </c>
      <c r="L1283" s="112" t="s">
        <v>339</v>
      </c>
      <c r="M1283" s="112" t="s">
        <v>368</v>
      </c>
      <c r="N1283" s="112" t="s">
        <v>4134</v>
      </c>
      <c r="O1283" s="112" t="s">
        <v>342</v>
      </c>
      <c r="P1283" s="112" t="s">
        <v>343</v>
      </c>
      <c r="Q1283" s="112" t="s">
        <v>4135</v>
      </c>
      <c r="R1283" s="112">
        <v>1007.1600000000001</v>
      </c>
      <c r="S1283" s="112">
        <v>10</v>
      </c>
      <c r="T1283" s="112">
        <v>0.4</v>
      </c>
      <c r="U1283" s="112">
        <v>-588.84</v>
      </c>
    </row>
    <row r="1284" spans="1:21">
      <c r="A1284" s="20" t="str">
        <f t="shared" si="40"/>
        <v>202104</v>
      </c>
      <c r="B1284" s="20" t="str">
        <f t="shared" si="41"/>
        <v>202117</v>
      </c>
      <c r="C1284" s="112" t="s">
        <v>4269</v>
      </c>
      <c r="D1284" s="113">
        <v>44310</v>
      </c>
      <c r="E1284" s="113">
        <v>44310</v>
      </c>
      <c r="F1284" s="112" t="s">
        <v>534</v>
      </c>
      <c r="G1284" s="112" t="s">
        <v>1833</v>
      </c>
      <c r="H1284" s="112" t="s">
        <v>1834</v>
      </c>
      <c r="I1284" s="112" t="s">
        <v>336</v>
      </c>
      <c r="J1284" s="112" t="s">
        <v>3858</v>
      </c>
      <c r="K1284" s="112" t="s">
        <v>510</v>
      </c>
      <c r="L1284" s="112" t="s">
        <v>339</v>
      </c>
      <c r="M1284" s="112" t="s">
        <v>368</v>
      </c>
      <c r="N1284" s="112" t="s">
        <v>1356</v>
      </c>
      <c r="O1284" s="112" t="s">
        <v>372</v>
      </c>
      <c r="P1284" s="112" t="s">
        <v>398</v>
      </c>
      <c r="Q1284" s="112" t="s">
        <v>1357</v>
      </c>
      <c r="R1284" s="112">
        <v>329.28000000000003</v>
      </c>
      <c r="S1284" s="112">
        <v>4</v>
      </c>
      <c r="T1284" s="112">
        <v>0.4</v>
      </c>
      <c r="U1284" s="112">
        <v>-126.56000000000004</v>
      </c>
    </row>
    <row r="1285" spans="1:21">
      <c r="A1285" s="20" t="str">
        <f t="shared" si="40"/>
        <v>202104</v>
      </c>
      <c r="B1285" s="20" t="str">
        <f t="shared" si="41"/>
        <v>202117</v>
      </c>
      <c r="C1285" s="112" t="s">
        <v>4269</v>
      </c>
      <c r="D1285" s="113">
        <v>44310</v>
      </c>
      <c r="E1285" s="113">
        <v>44310</v>
      </c>
      <c r="F1285" s="112" t="s">
        <v>534</v>
      </c>
      <c r="G1285" s="112" t="s">
        <v>1833</v>
      </c>
      <c r="H1285" s="112" t="s">
        <v>1834</v>
      </c>
      <c r="I1285" s="112" t="s">
        <v>336</v>
      </c>
      <c r="J1285" s="112" t="s">
        <v>3858</v>
      </c>
      <c r="K1285" s="112" t="s">
        <v>510</v>
      </c>
      <c r="L1285" s="112" t="s">
        <v>339</v>
      </c>
      <c r="M1285" s="112" t="s">
        <v>368</v>
      </c>
      <c r="N1285" s="112" t="s">
        <v>3359</v>
      </c>
      <c r="O1285" s="112" t="s">
        <v>342</v>
      </c>
      <c r="P1285" s="112" t="s">
        <v>407</v>
      </c>
      <c r="Q1285" s="112" t="s">
        <v>4036</v>
      </c>
      <c r="R1285" s="112">
        <v>171.36</v>
      </c>
      <c r="S1285" s="112">
        <v>3</v>
      </c>
      <c r="T1285" s="112">
        <v>0</v>
      </c>
      <c r="U1285" s="112">
        <v>16.8</v>
      </c>
    </row>
    <row r="1286" spans="1:21">
      <c r="A1286" s="20" t="str">
        <f t="shared" si="40"/>
        <v>202106</v>
      </c>
      <c r="B1286" s="20" t="str">
        <f t="shared" si="41"/>
        <v>202125</v>
      </c>
      <c r="C1286" s="112" t="s">
        <v>4158</v>
      </c>
      <c r="D1286" s="113">
        <v>44365</v>
      </c>
      <c r="E1286" s="113">
        <v>44367</v>
      </c>
      <c r="F1286" s="112" t="s">
        <v>402</v>
      </c>
      <c r="G1286" s="112" t="s">
        <v>1026</v>
      </c>
      <c r="H1286" s="112" t="s">
        <v>1027</v>
      </c>
      <c r="I1286" s="112" t="s">
        <v>384</v>
      </c>
      <c r="J1286" s="112" t="s">
        <v>1186</v>
      </c>
      <c r="K1286" s="112" t="s">
        <v>367</v>
      </c>
      <c r="L1286" s="112" t="s">
        <v>339</v>
      </c>
      <c r="M1286" s="112" t="s">
        <v>368</v>
      </c>
      <c r="N1286" s="112" t="s">
        <v>3180</v>
      </c>
      <c r="O1286" s="112" t="s">
        <v>342</v>
      </c>
      <c r="P1286" s="112" t="s">
        <v>380</v>
      </c>
      <c r="Q1286" s="112" t="s">
        <v>3181</v>
      </c>
      <c r="R1286" s="112">
        <v>877.5200000000001</v>
      </c>
      <c r="S1286" s="112">
        <v>4</v>
      </c>
      <c r="T1286" s="112">
        <v>0</v>
      </c>
      <c r="U1286" s="112">
        <v>113.67999999999999</v>
      </c>
    </row>
    <row r="1287" spans="1:21">
      <c r="A1287" s="20" t="str">
        <f t="shared" si="40"/>
        <v>202104</v>
      </c>
      <c r="B1287" s="20" t="str">
        <f t="shared" si="41"/>
        <v>202117</v>
      </c>
      <c r="C1287" s="112" t="s">
        <v>2678</v>
      </c>
      <c r="D1287" s="113">
        <v>44309</v>
      </c>
      <c r="E1287" s="113">
        <v>44313</v>
      </c>
      <c r="F1287" s="112" t="s">
        <v>333</v>
      </c>
      <c r="G1287" s="112" t="s">
        <v>2873</v>
      </c>
      <c r="H1287" s="112" t="s">
        <v>2874</v>
      </c>
      <c r="I1287" s="112" t="s">
        <v>336</v>
      </c>
      <c r="J1287" s="112" t="s">
        <v>1327</v>
      </c>
      <c r="K1287" s="112" t="s">
        <v>460</v>
      </c>
      <c r="L1287" s="112" t="s">
        <v>339</v>
      </c>
      <c r="M1287" s="112" t="s">
        <v>340</v>
      </c>
      <c r="N1287" s="112" t="s">
        <v>3859</v>
      </c>
      <c r="O1287" s="112" t="s">
        <v>342</v>
      </c>
      <c r="P1287" s="112" t="s">
        <v>455</v>
      </c>
      <c r="Q1287" s="112" t="s">
        <v>3860</v>
      </c>
      <c r="R1287" s="112">
        <v>637.05600000000004</v>
      </c>
      <c r="S1287" s="112">
        <v>3</v>
      </c>
      <c r="T1287" s="112">
        <v>0.2</v>
      </c>
      <c r="U1287" s="112">
        <v>15.875999999999976</v>
      </c>
    </row>
    <row r="1288" spans="1:21">
      <c r="A1288" s="20" t="str">
        <f t="shared" si="40"/>
        <v>202104</v>
      </c>
      <c r="B1288" s="20" t="str">
        <f t="shared" si="41"/>
        <v>202117</v>
      </c>
      <c r="C1288" s="112" t="s">
        <v>2678</v>
      </c>
      <c r="D1288" s="113">
        <v>44309</v>
      </c>
      <c r="E1288" s="113">
        <v>44313</v>
      </c>
      <c r="F1288" s="112" t="s">
        <v>333</v>
      </c>
      <c r="G1288" s="112" t="s">
        <v>2873</v>
      </c>
      <c r="H1288" s="112" t="s">
        <v>2874</v>
      </c>
      <c r="I1288" s="112" t="s">
        <v>336</v>
      </c>
      <c r="J1288" s="112" t="s">
        <v>1327</v>
      </c>
      <c r="K1288" s="112" t="s">
        <v>460</v>
      </c>
      <c r="L1288" s="112" t="s">
        <v>339</v>
      </c>
      <c r="M1288" s="112" t="s">
        <v>340</v>
      </c>
      <c r="N1288" s="112" t="s">
        <v>1157</v>
      </c>
      <c r="O1288" s="112" t="s">
        <v>342</v>
      </c>
      <c r="P1288" s="112" t="s">
        <v>440</v>
      </c>
      <c r="Q1288" s="112" t="s">
        <v>1158</v>
      </c>
      <c r="R1288" s="112">
        <v>510.44</v>
      </c>
      <c r="S1288" s="112">
        <v>2</v>
      </c>
      <c r="T1288" s="112">
        <v>0</v>
      </c>
      <c r="U1288" s="112">
        <v>127.39999999999999</v>
      </c>
    </row>
    <row r="1289" spans="1:21">
      <c r="A1289" s="20" t="str">
        <f t="shared" si="40"/>
        <v>202106</v>
      </c>
      <c r="B1289" s="20" t="str">
        <f t="shared" si="41"/>
        <v>202125</v>
      </c>
      <c r="C1289" s="112" t="s">
        <v>1668</v>
      </c>
      <c r="D1289" s="113">
        <v>44365</v>
      </c>
      <c r="E1289" s="113">
        <v>44369</v>
      </c>
      <c r="F1289" s="112" t="s">
        <v>346</v>
      </c>
      <c r="G1289" s="112" t="s">
        <v>3061</v>
      </c>
      <c r="H1289" s="112" t="s">
        <v>3062</v>
      </c>
      <c r="I1289" s="112" t="s">
        <v>336</v>
      </c>
      <c r="J1289" s="112" t="s">
        <v>541</v>
      </c>
      <c r="K1289" s="112" t="s">
        <v>541</v>
      </c>
      <c r="L1289" s="112" t="s">
        <v>339</v>
      </c>
      <c r="M1289" s="112" t="s">
        <v>439</v>
      </c>
      <c r="N1289" s="112" t="s">
        <v>1831</v>
      </c>
      <c r="O1289" s="112" t="s">
        <v>377</v>
      </c>
      <c r="P1289" s="112" t="s">
        <v>425</v>
      </c>
      <c r="Q1289" s="112" t="s">
        <v>1832</v>
      </c>
      <c r="R1289" s="112">
        <v>792.4</v>
      </c>
      <c r="S1289" s="112">
        <v>1</v>
      </c>
      <c r="T1289" s="112">
        <v>0</v>
      </c>
      <c r="U1289" s="112">
        <v>87.08</v>
      </c>
    </row>
    <row r="1290" spans="1:21">
      <c r="A1290" s="20" t="str">
        <f t="shared" si="40"/>
        <v>202105</v>
      </c>
      <c r="B1290" s="20" t="str">
        <f t="shared" si="41"/>
        <v>202120</v>
      </c>
      <c r="C1290" s="112" t="s">
        <v>4095</v>
      </c>
      <c r="D1290" s="113">
        <v>44327</v>
      </c>
      <c r="E1290" s="113">
        <v>44330</v>
      </c>
      <c r="F1290" s="112" t="s">
        <v>333</v>
      </c>
      <c r="G1290" s="112" t="s">
        <v>2781</v>
      </c>
      <c r="H1290" s="112" t="s">
        <v>2782</v>
      </c>
      <c r="I1290" s="112" t="s">
        <v>336</v>
      </c>
      <c r="J1290" s="112" t="s">
        <v>3438</v>
      </c>
      <c r="K1290" s="112" t="s">
        <v>1594</v>
      </c>
      <c r="L1290" s="112" t="s">
        <v>339</v>
      </c>
      <c r="M1290" s="112" t="s">
        <v>386</v>
      </c>
      <c r="N1290" s="112" t="s">
        <v>899</v>
      </c>
      <c r="O1290" s="112" t="s">
        <v>372</v>
      </c>
      <c r="P1290" s="112" t="s">
        <v>400</v>
      </c>
      <c r="Q1290" s="112" t="s">
        <v>900</v>
      </c>
      <c r="R1290" s="112">
        <v>1044.54</v>
      </c>
      <c r="S1290" s="112">
        <v>3</v>
      </c>
      <c r="T1290" s="112">
        <v>0</v>
      </c>
      <c r="U1290" s="112">
        <v>166.74</v>
      </c>
    </row>
    <row r="1291" spans="1:21">
      <c r="A1291" s="20" t="str">
        <f t="shared" si="40"/>
        <v>202102</v>
      </c>
      <c r="B1291" s="20" t="str">
        <f t="shared" si="41"/>
        <v>202108</v>
      </c>
      <c r="C1291" s="112" t="s">
        <v>1757</v>
      </c>
      <c r="D1291" s="113">
        <v>44241</v>
      </c>
      <c r="E1291" s="113">
        <v>44244</v>
      </c>
      <c r="F1291" s="112" t="s">
        <v>333</v>
      </c>
      <c r="G1291" s="112" t="s">
        <v>4201</v>
      </c>
      <c r="H1291" s="112" t="s">
        <v>4202</v>
      </c>
      <c r="I1291" s="112" t="s">
        <v>384</v>
      </c>
      <c r="J1291" s="112" t="s">
        <v>2247</v>
      </c>
      <c r="K1291" s="112" t="s">
        <v>391</v>
      </c>
      <c r="L1291" s="112" t="s">
        <v>339</v>
      </c>
      <c r="M1291" s="112" t="s">
        <v>392</v>
      </c>
      <c r="N1291" s="112" t="s">
        <v>1517</v>
      </c>
      <c r="O1291" s="112" t="s">
        <v>342</v>
      </c>
      <c r="P1291" s="112" t="s">
        <v>354</v>
      </c>
      <c r="Q1291" s="112" t="s">
        <v>1518</v>
      </c>
      <c r="R1291" s="112">
        <v>471.1</v>
      </c>
      <c r="S1291" s="112">
        <v>5</v>
      </c>
      <c r="T1291" s="112">
        <v>0</v>
      </c>
      <c r="U1291" s="112">
        <v>23.1</v>
      </c>
    </row>
    <row r="1292" spans="1:21">
      <c r="A1292" s="20" t="str">
        <f t="shared" si="40"/>
        <v>202103</v>
      </c>
      <c r="B1292" s="20" t="str">
        <f t="shared" si="41"/>
        <v>202111</v>
      </c>
      <c r="C1292" s="112" t="s">
        <v>4149</v>
      </c>
      <c r="D1292" s="113">
        <v>44263</v>
      </c>
      <c r="E1292" s="113">
        <v>44270</v>
      </c>
      <c r="F1292" s="112" t="s">
        <v>346</v>
      </c>
      <c r="G1292" s="112" t="s">
        <v>566</v>
      </c>
      <c r="H1292" s="112" t="s">
        <v>567</v>
      </c>
      <c r="I1292" s="112" t="s">
        <v>349</v>
      </c>
      <c r="J1292" s="112" t="s">
        <v>541</v>
      </c>
      <c r="K1292" s="112" t="s">
        <v>541</v>
      </c>
      <c r="L1292" s="112" t="s">
        <v>339</v>
      </c>
      <c r="M1292" s="112" t="s">
        <v>439</v>
      </c>
      <c r="N1292" s="112" t="s">
        <v>3701</v>
      </c>
      <c r="O1292" s="112" t="s">
        <v>372</v>
      </c>
      <c r="P1292" s="112" t="s">
        <v>373</v>
      </c>
      <c r="Q1292" s="112" t="s">
        <v>3702</v>
      </c>
      <c r="R1292" s="112">
        <v>3679.0600000000004</v>
      </c>
      <c r="S1292" s="112">
        <v>11</v>
      </c>
      <c r="T1292" s="112">
        <v>0</v>
      </c>
      <c r="U1292" s="112">
        <v>146.29999999999998</v>
      </c>
    </row>
    <row r="1293" spans="1:21">
      <c r="A1293" s="20" t="str">
        <f t="shared" si="40"/>
        <v>202103</v>
      </c>
      <c r="B1293" s="20" t="str">
        <f t="shared" si="41"/>
        <v>202111</v>
      </c>
      <c r="C1293" s="112" t="s">
        <v>4149</v>
      </c>
      <c r="D1293" s="113">
        <v>44263</v>
      </c>
      <c r="E1293" s="113">
        <v>44270</v>
      </c>
      <c r="F1293" s="112" t="s">
        <v>346</v>
      </c>
      <c r="G1293" s="112" t="s">
        <v>566</v>
      </c>
      <c r="H1293" s="112" t="s">
        <v>567</v>
      </c>
      <c r="I1293" s="112" t="s">
        <v>349</v>
      </c>
      <c r="J1293" s="112" t="s">
        <v>541</v>
      </c>
      <c r="K1293" s="112" t="s">
        <v>541</v>
      </c>
      <c r="L1293" s="112" t="s">
        <v>339</v>
      </c>
      <c r="M1293" s="112" t="s">
        <v>439</v>
      </c>
      <c r="N1293" s="112" t="s">
        <v>3799</v>
      </c>
      <c r="O1293" s="112" t="s">
        <v>372</v>
      </c>
      <c r="P1293" s="112" t="s">
        <v>400</v>
      </c>
      <c r="Q1293" s="112" t="s">
        <v>3800</v>
      </c>
      <c r="R1293" s="112">
        <v>5938.8</v>
      </c>
      <c r="S1293" s="112">
        <v>2</v>
      </c>
      <c r="T1293" s="112">
        <v>0</v>
      </c>
      <c r="U1293" s="112">
        <v>1841</v>
      </c>
    </row>
    <row r="1294" spans="1:21">
      <c r="A1294" s="20" t="str">
        <f t="shared" si="40"/>
        <v>202105</v>
      </c>
      <c r="B1294" s="20" t="str">
        <f t="shared" si="41"/>
        <v>202123</v>
      </c>
      <c r="C1294" s="112" t="s">
        <v>4091</v>
      </c>
      <c r="D1294" s="113">
        <v>44347</v>
      </c>
      <c r="E1294" s="113">
        <v>44351</v>
      </c>
      <c r="F1294" s="112" t="s">
        <v>346</v>
      </c>
      <c r="G1294" s="112" t="s">
        <v>1307</v>
      </c>
      <c r="H1294" s="112" t="s">
        <v>1308</v>
      </c>
      <c r="I1294" s="112" t="s">
        <v>349</v>
      </c>
      <c r="J1294" s="112" t="s">
        <v>1454</v>
      </c>
      <c r="K1294" s="112" t="s">
        <v>521</v>
      </c>
      <c r="L1294" s="112" t="s">
        <v>339</v>
      </c>
      <c r="M1294" s="112" t="s">
        <v>368</v>
      </c>
      <c r="N1294" s="112" t="s">
        <v>2928</v>
      </c>
      <c r="O1294" s="112" t="s">
        <v>377</v>
      </c>
      <c r="P1294" s="112" t="s">
        <v>431</v>
      </c>
      <c r="Q1294" s="112" t="s">
        <v>2929</v>
      </c>
      <c r="R1294" s="112">
        <v>1050.6999999999998</v>
      </c>
      <c r="S1294" s="112">
        <v>5</v>
      </c>
      <c r="T1294" s="112">
        <v>0</v>
      </c>
      <c r="U1294" s="112">
        <v>178.49999999999997</v>
      </c>
    </row>
    <row r="1295" spans="1:21">
      <c r="A1295" s="20" t="str">
        <f t="shared" si="40"/>
        <v>202105</v>
      </c>
      <c r="B1295" s="20" t="str">
        <f t="shared" si="41"/>
        <v>202120</v>
      </c>
      <c r="C1295" s="112" t="s">
        <v>4270</v>
      </c>
      <c r="D1295" s="113">
        <v>44331</v>
      </c>
      <c r="E1295" s="113">
        <v>44335</v>
      </c>
      <c r="F1295" s="112" t="s">
        <v>346</v>
      </c>
      <c r="G1295" s="112" t="s">
        <v>3385</v>
      </c>
      <c r="H1295" s="112" t="s">
        <v>3386</v>
      </c>
      <c r="I1295" s="112" t="s">
        <v>349</v>
      </c>
      <c r="J1295" s="112" t="s">
        <v>2097</v>
      </c>
      <c r="K1295" s="112" t="s">
        <v>510</v>
      </c>
      <c r="L1295" s="112" t="s">
        <v>339</v>
      </c>
      <c r="M1295" s="112" t="s">
        <v>368</v>
      </c>
      <c r="N1295" s="112" t="s">
        <v>3930</v>
      </c>
      <c r="O1295" s="112" t="s">
        <v>377</v>
      </c>
      <c r="P1295" s="112" t="s">
        <v>425</v>
      </c>
      <c r="Q1295" s="112" t="s">
        <v>3931</v>
      </c>
      <c r="R1295" s="112">
        <v>2029.4400000000005</v>
      </c>
      <c r="S1295" s="112">
        <v>5</v>
      </c>
      <c r="T1295" s="112">
        <v>0.4</v>
      </c>
      <c r="U1295" s="112">
        <v>-102.06000000000017</v>
      </c>
    </row>
    <row r="1296" spans="1:21">
      <c r="A1296" s="20" t="str">
        <f t="shared" si="40"/>
        <v>202105</v>
      </c>
      <c r="B1296" s="20" t="str">
        <f t="shared" si="41"/>
        <v>202120</v>
      </c>
      <c r="C1296" s="112" t="s">
        <v>4270</v>
      </c>
      <c r="D1296" s="113">
        <v>44331</v>
      </c>
      <c r="E1296" s="113">
        <v>44335</v>
      </c>
      <c r="F1296" s="112" t="s">
        <v>346</v>
      </c>
      <c r="G1296" s="112" t="s">
        <v>3385</v>
      </c>
      <c r="H1296" s="112" t="s">
        <v>3386</v>
      </c>
      <c r="I1296" s="112" t="s">
        <v>349</v>
      </c>
      <c r="J1296" s="112" t="s">
        <v>2097</v>
      </c>
      <c r="K1296" s="112" t="s">
        <v>510</v>
      </c>
      <c r="L1296" s="112" t="s">
        <v>339</v>
      </c>
      <c r="M1296" s="112" t="s">
        <v>368</v>
      </c>
      <c r="N1296" s="112" t="s">
        <v>972</v>
      </c>
      <c r="O1296" s="112" t="s">
        <v>372</v>
      </c>
      <c r="P1296" s="112" t="s">
        <v>400</v>
      </c>
      <c r="Q1296" s="112" t="s">
        <v>973</v>
      </c>
      <c r="R1296" s="112">
        <v>410.25599999999997</v>
      </c>
      <c r="S1296" s="112">
        <v>2</v>
      </c>
      <c r="T1296" s="112">
        <v>0.4</v>
      </c>
      <c r="U1296" s="112">
        <v>-68.544000000000011</v>
      </c>
    </row>
    <row r="1297" spans="1:21">
      <c r="A1297" s="20" t="str">
        <f t="shared" si="40"/>
        <v>202107</v>
      </c>
      <c r="B1297" s="20" t="str">
        <f t="shared" si="41"/>
        <v>202129</v>
      </c>
      <c r="C1297" s="112" t="s">
        <v>433</v>
      </c>
      <c r="D1297" s="113">
        <v>44388</v>
      </c>
      <c r="E1297" s="113">
        <v>44392</v>
      </c>
      <c r="F1297" s="112" t="s">
        <v>346</v>
      </c>
      <c r="G1297" s="112" t="s">
        <v>1026</v>
      </c>
      <c r="H1297" s="112" t="s">
        <v>1027</v>
      </c>
      <c r="I1297" s="112" t="s">
        <v>384</v>
      </c>
      <c r="J1297" s="112" t="s">
        <v>807</v>
      </c>
      <c r="K1297" s="112" t="s">
        <v>367</v>
      </c>
      <c r="L1297" s="112" t="s">
        <v>339</v>
      </c>
      <c r="M1297" s="112" t="s">
        <v>368</v>
      </c>
      <c r="N1297" s="112" t="s">
        <v>2989</v>
      </c>
      <c r="O1297" s="112" t="s">
        <v>372</v>
      </c>
      <c r="P1297" s="112" t="s">
        <v>398</v>
      </c>
      <c r="Q1297" s="112" t="s">
        <v>2990</v>
      </c>
      <c r="R1297" s="112">
        <v>1171.3800000000001</v>
      </c>
      <c r="S1297" s="112">
        <v>3</v>
      </c>
      <c r="T1297" s="112">
        <v>0</v>
      </c>
      <c r="U1297" s="112">
        <v>351.12</v>
      </c>
    </row>
    <row r="1298" spans="1:21">
      <c r="A1298" s="20" t="str">
        <f t="shared" si="40"/>
        <v>202105</v>
      </c>
      <c r="B1298" s="20" t="str">
        <f t="shared" si="41"/>
        <v>202119</v>
      </c>
      <c r="C1298" s="112" t="s">
        <v>3782</v>
      </c>
      <c r="D1298" s="113">
        <v>44322</v>
      </c>
      <c r="E1298" s="113">
        <v>44327</v>
      </c>
      <c r="F1298" s="112" t="s">
        <v>346</v>
      </c>
      <c r="G1298" s="112" t="s">
        <v>2779</v>
      </c>
      <c r="H1298" s="112" t="s">
        <v>2780</v>
      </c>
      <c r="I1298" s="112" t="s">
        <v>349</v>
      </c>
      <c r="J1298" s="112" t="s">
        <v>3636</v>
      </c>
      <c r="K1298" s="112" t="s">
        <v>510</v>
      </c>
      <c r="L1298" s="112" t="s">
        <v>339</v>
      </c>
      <c r="M1298" s="112" t="s">
        <v>368</v>
      </c>
      <c r="N1298" s="112" t="s">
        <v>3979</v>
      </c>
      <c r="O1298" s="112" t="s">
        <v>342</v>
      </c>
      <c r="P1298" s="112" t="s">
        <v>381</v>
      </c>
      <c r="Q1298" s="112" t="s">
        <v>3980</v>
      </c>
      <c r="R1298" s="112">
        <v>110.124</v>
      </c>
      <c r="S1298" s="112">
        <v>3</v>
      </c>
      <c r="T1298" s="112">
        <v>0.4</v>
      </c>
      <c r="U1298" s="112">
        <v>5.1239999999999952</v>
      </c>
    </row>
    <row r="1299" spans="1:21">
      <c r="A1299" s="20" t="str">
        <f t="shared" si="40"/>
        <v>202105</v>
      </c>
      <c r="B1299" s="20" t="str">
        <f t="shared" si="41"/>
        <v>202120</v>
      </c>
      <c r="C1299" s="112" t="s">
        <v>3610</v>
      </c>
      <c r="D1299" s="113">
        <v>44329</v>
      </c>
      <c r="E1299" s="113">
        <v>44334</v>
      </c>
      <c r="F1299" s="112" t="s">
        <v>346</v>
      </c>
      <c r="G1299" s="112" t="s">
        <v>3572</v>
      </c>
      <c r="H1299" s="112" t="s">
        <v>3573</v>
      </c>
      <c r="I1299" s="112" t="s">
        <v>349</v>
      </c>
      <c r="J1299" s="112" t="s">
        <v>2212</v>
      </c>
      <c r="K1299" s="112" t="s">
        <v>367</v>
      </c>
      <c r="L1299" s="112" t="s">
        <v>339</v>
      </c>
      <c r="M1299" s="112" t="s">
        <v>368</v>
      </c>
      <c r="N1299" s="112" t="s">
        <v>1170</v>
      </c>
      <c r="O1299" s="112" t="s">
        <v>342</v>
      </c>
      <c r="P1299" s="112" t="s">
        <v>380</v>
      </c>
      <c r="Q1299" s="112" t="s">
        <v>1171</v>
      </c>
      <c r="R1299" s="112">
        <v>169.11999999999998</v>
      </c>
      <c r="S1299" s="112">
        <v>2</v>
      </c>
      <c r="T1299" s="112">
        <v>0</v>
      </c>
      <c r="U1299" s="112">
        <v>18.48</v>
      </c>
    </row>
    <row r="1300" spans="1:21">
      <c r="A1300" s="20" t="str">
        <f t="shared" si="40"/>
        <v>202102</v>
      </c>
      <c r="B1300" s="20" t="str">
        <f t="shared" si="41"/>
        <v>202106</v>
      </c>
      <c r="C1300" s="112" t="s">
        <v>4271</v>
      </c>
      <c r="D1300" s="113">
        <v>44232</v>
      </c>
      <c r="E1300" s="113">
        <v>44236</v>
      </c>
      <c r="F1300" s="112" t="s">
        <v>346</v>
      </c>
      <c r="G1300" s="112" t="s">
        <v>3034</v>
      </c>
      <c r="H1300" s="112" t="s">
        <v>3035</v>
      </c>
      <c r="I1300" s="112" t="s">
        <v>349</v>
      </c>
      <c r="J1300" s="112" t="s">
        <v>3459</v>
      </c>
      <c r="K1300" s="112" t="s">
        <v>510</v>
      </c>
      <c r="L1300" s="112" t="s">
        <v>339</v>
      </c>
      <c r="M1300" s="112" t="s">
        <v>368</v>
      </c>
      <c r="N1300" s="112" t="s">
        <v>2841</v>
      </c>
      <c r="O1300" s="112" t="s">
        <v>342</v>
      </c>
      <c r="P1300" s="112" t="s">
        <v>369</v>
      </c>
      <c r="Q1300" s="112" t="s">
        <v>2842</v>
      </c>
      <c r="R1300" s="112">
        <v>955.58400000000006</v>
      </c>
      <c r="S1300" s="112">
        <v>4</v>
      </c>
      <c r="T1300" s="112">
        <v>0.4</v>
      </c>
      <c r="U1300" s="112">
        <v>-414.17600000000004</v>
      </c>
    </row>
    <row r="1301" spans="1:21">
      <c r="A1301" s="20" t="str">
        <f t="shared" si="40"/>
        <v>202104</v>
      </c>
      <c r="B1301" s="20" t="str">
        <f t="shared" si="41"/>
        <v>202116</v>
      </c>
      <c r="C1301" s="112" t="s">
        <v>3719</v>
      </c>
      <c r="D1301" s="113">
        <v>44300</v>
      </c>
      <c r="E1301" s="113">
        <v>44305</v>
      </c>
      <c r="F1301" s="112" t="s">
        <v>346</v>
      </c>
      <c r="G1301" s="112" t="s">
        <v>3608</v>
      </c>
      <c r="H1301" s="112" t="s">
        <v>3609</v>
      </c>
      <c r="I1301" s="112" t="s">
        <v>384</v>
      </c>
      <c r="J1301" s="112" t="s">
        <v>3051</v>
      </c>
      <c r="K1301" s="112" t="s">
        <v>351</v>
      </c>
      <c r="L1301" s="112" t="s">
        <v>339</v>
      </c>
      <c r="M1301" s="112" t="s">
        <v>352</v>
      </c>
      <c r="N1301" s="112" t="s">
        <v>996</v>
      </c>
      <c r="O1301" s="112" t="s">
        <v>342</v>
      </c>
      <c r="P1301" s="112" t="s">
        <v>343</v>
      </c>
      <c r="Q1301" s="112" t="s">
        <v>997</v>
      </c>
      <c r="R1301" s="112">
        <v>202.01999999999995</v>
      </c>
      <c r="S1301" s="112">
        <v>5</v>
      </c>
      <c r="T1301" s="112">
        <v>0.4</v>
      </c>
      <c r="U1301" s="112">
        <v>-115.07999999999998</v>
      </c>
    </row>
    <row r="1302" spans="1:21">
      <c r="A1302" s="20" t="str">
        <f t="shared" si="40"/>
        <v>202101</v>
      </c>
      <c r="B1302" s="20" t="str">
        <f t="shared" si="41"/>
        <v>202102</v>
      </c>
      <c r="C1302" s="112" t="s">
        <v>4272</v>
      </c>
      <c r="D1302" s="113">
        <v>44202</v>
      </c>
      <c r="E1302" s="113">
        <v>44207</v>
      </c>
      <c r="F1302" s="112" t="s">
        <v>333</v>
      </c>
      <c r="G1302" s="112" t="s">
        <v>743</v>
      </c>
      <c r="H1302" s="112" t="s">
        <v>744</v>
      </c>
      <c r="I1302" s="112" t="s">
        <v>384</v>
      </c>
      <c r="J1302" s="112" t="s">
        <v>2212</v>
      </c>
      <c r="K1302" s="112" t="s">
        <v>367</v>
      </c>
      <c r="L1302" s="112" t="s">
        <v>339</v>
      </c>
      <c r="M1302" s="112" t="s">
        <v>368</v>
      </c>
      <c r="N1302" s="112" t="s">
        <v>3616</v>
      </c>
      <c r="O1302" s="112" t="s">
        <v>342</v>
      </c>
      <c r="P1302" s="112" t="s">
        <v>354</v>
      </c>
      <c r="Q1302" s="112" t="s">
        <v>3617</v>
      </c>
      <c r="R1302" s="112">
        <v>138.6</v>
      </c>
      <c r="S1302" s="112">
        <v>3</v>
      </c>
      <c r="T1302" s="112">
        <v>0</v>
      </c>
      <c r="U1302" s="112">
        <v>41.58</v>
      </c>
    </row>
    <row r="1303" spans="1:21">
      <c r="A1303" s="20" t="str">
        <f t="shared" si="40"/>
        <v>202103</v>
      </c>
      <c r="B1303" s="20" t="str">
        <f t="shared" si="41"/>
        <v>202112</v>
      </c>
      <c r="C1303" s="112" t="s">
        <v>4273</v>
      </c>
      <c r="D1303" s="113">
        <v>44275</v>
      </c>
      <c r="E1303" s="113">
        <v>44282</v>
      </c>
      <c r="F1303" s="112" t="s">
        <v>346</v>
      </c>
      <c r="G1303" s="112" t="s">
        <v>1342</v>
      </c>
      <c r="H1303" s="112" t="s">
        <v>1343</v>
      </c>
      <c r="I1303" s="112" t="s">
        <v>336</v>
      </c>
      <c r="J1303" s="112" t="s">
        <v>1828</v>
      </c>
      <c r="K1303" s="112" t="s">
        <v>487</v>
      </c>
      <c r="L1303" s="112" t="s">
        <v>339</v>
      </c>
      <c r="M1303" s="112" t="s">
        <v>392</v>
      </c>
      <c r="N1303" s="112" t="s">
        <v>1274</v>
      </c>
      <c r="O1303" s="112" t="s">
        <v>372</v>
      </c>
      <c r="P1303" s="112" t="s">
        <v>394</v>
      </c>
      <c r="Q1303" s="112" t="s">
        <v>1275</v>
      </c>
      <c r="R1303" s="112">
        <v>2076.48</v>
      </c>
      <c r="S1303" s="112">
        <v>3</v>
      </c>
      <c r="T1303" s="112">
        <v>0</v>
      </c>
      <c r="U1303" s="112">
        <v>581.28</v>
      </c>
    </row>
    <row r="1304" spans="1:21">
      <c r="A1304" s="20" t="str">
        <f t="shared" si="40"/>
        <v>202103</v>
      </c>
      <c r="B1304" s="20" t="str">
        <f t="shared" si="41"/>
        <v>202112</v>
      </c>
      <c r="C1304" s="112" t="s">
        <v>4273</v>
      </c>
      <c r="D1304" s="113">
        <v>44275</v>
      </c>
      <c r="E1304" s="113">
        <v>44282</v>
      </c>
      <c r="F1304" s="112" t="s">
        <v>346</v>
      </c>
      <c r="G1304" s="112" t="s">
        <v>1342</v>
      </c>
      <c r="H1304" s="112" t="s">
        <v>1343</v>
      </c>
      <c r="I1304" s="112" t="s">
        <v>336</v>
      </c>
      <c r="J1304" s="112" t="s">
        <v>1828</v>
      </c>
      <c r="K1304" s="112" t="s">
        <v>487</v>
      </c>
      <c r="L1304" s="112" t="s">
        <v>339</v>
      </c>
      <c r="M1304" s="112" t="s">
        <v>392</v>
      </c>
      <c r="N1304" s="112" t="s">
        <v>3882</v>
      </c>
      <c r="O1304" s="112" t="s">
        <v>372</v>
      </c>
      <c r="P1304" s="112" t="s">
        <v>394</v>
      </c>
      <c r="Q1304" s="112" t="s">
        <v>3883</v>
      </c>
      <c r="R1304" s="112">
        <v>1813.56</v>
      </c>
      <c r="S1304" s="112">
        <v>2</v>
      </c>
      <c r="T1304" s="112">
        <v>0</v>
      </c>
      <c r="U1304" s="112">
        <v>36.120000000000005</v>
      </c>
    </row>
    <row r="1305" spans="1:21">
      <c r="A1305" s="20" t="str">
        <f t="shared" si="40"/>
        <v>202105</v>
      </c>
      <c r="B1305" s="20" t="str">
        <f t="shared" si="41"/>
        <v>202121</v>
      </c>
      <c r="C1305" s="112" t="s">
        <v>3460</v>
      </c>
      <c r="D1305" s="113">
        <v>44336</v>
      </c>
      <c r="E1305" s="113">
        <v>44341</v>
      </c>
      <c r="F1305" s="112" t="s">
        <v>346</v>
      </c>
      <c r="G1305" s="112" t="s">
        <v>3823</v>
      </c>
      <c r="H1305" s="112" t="s">
        <v>3824</v>
      </c>
      <c r="I1305" s="112" t="s">
        <v>349</v>
      </c>
      <c r="J1305" s="112" t="s">
        <v>396</v>
      </c>
      <c r="K1305" s="112" t="s">
        <v>397</v>
      </c>
      <c r="L1305" s="112" t="s">
        <v>339</v>
      </c>
      <c r="M1305" s="112" t="s">
        <v>340</v>
      </c>
      <c r="N1305" s="112" t="s">
        <v>413</v>
      </c>
      <c r="O1305" s="112" t="s">
        <v>372</v>
      </c>
      <c r="P1305" s="112" t="s">
        <v>398</v>
      </c>
      <c r="Q1305" s="112" t="s">
        <v>414</v>
      </c>
      <c r="R1305" s="112">
        <v>665.84</v>
      </c>
      <c r="S1305" s="112">
        <v>2</v>
      </c>
      <c r="T1305" s="112">
        <v>0</v>
      </c>
      <c r="U1305" s="112">
        <v>306.03999999999996</v>
      </c>
    </row>
    <row r="1306" spans="1:21">
      <c r="A1306" s="20" t="str">
        <f t="shared" si="40"/>
        <v>202106</v>
      </c>
      <c r="B1306" s="20" t="str">
        <f t="shared" si="41"/>
        <v>202124</v>
      </c>
      <c r="C1306" s="112" t="s">
        <v>847</v>
      </c>
      <c r="D1306" s="113">
        <v>44357</v>
      </c>
      <c r="E1306" s="113">
        <v>44363</v>
      </c>
      <c r="F1306" s="112" t="s">
        <v>346</v>
      </c>
      <c r="G1306" s="112" t="s">
        <v>1689</v>
      </c>
      <c r="H1306" s="112" t="s">
        <v>1690</v>
      </c>
      <c r="I1306" s="112" t="s">
        <v>349</v>
      </c>
      <c r="J1306" s="112" t="s">
        <v>684</v>
      </c>
      <c r="K1306" s="112" t="s">
        <v>535</v>
      </c>
      <c r="L1306" s="112" t="s">
        <v>339</v>
      </c>
      <c r="M1306" s="112" t="s">
        <v>368</v>
      </c>
      <c r="N1306" s="112" t="s">
        <v>2851</v>
      </c>
      <c r="O1306" s="112" t="s">
        <v>372</v>
      </c>
      <c r="P1306" s="112" t="s">
        <v>398</v>
      </c>
      <c r="Q1306" s="112" t="s">
        <v>2852</v>
      </c>
      <c r="R1306" s="112">
        <v>744.24000000000012</v>
      </c>
      <c r="S1306" s="112">
        <v>3</v>
      </c>
      <c r="T1306" s="112">
        <v>0</v>
      </c>
      <c r="U1306" s="112">
        <v>297.36</v>
      </c>
    </row>
    <row r="1307" spans="1:21">
      <c r="A1307" s="20" t="str">
        <f t="shared" si="40"/>
        <v>202106</v>
      </c>
      <c r="B1307" s="20" t="str">
        <f t="shared" si="41"/>
        <v>202124</v>
      </c>
      <c r="C1307" s="112" t="s">
        <v>847</v>
      </c>
      <c r="D1307" s="113">
        <v>44357</v>
      </c>
      <c r="E1307" s="113">
        <v>44363</v>
      </c>
      <c r="F1307" s="112" t="s">
        <v>346</v>
      </c>
      <c r="G1307" s="112" t="s">
        <v>1689</v>
      </c>
      <c r="H1307" s="112" t="s">
        <v>1690</v>
      </c>
      <c r="I1307" s="112" t="s">
        <v>349</v>
      </c>
      <c r="J1307" s="112" t="s">
        <v>684</v>
      </c>
      <c r="K1307" s="112" t="s">
        <v>535</v>
      </c>
      <c r="L1307" s="112" t="s">
        <v>339</v>
      </c>
      <c r="M1307" s="112" t="s">
        <v>368</v>
      </c>
      <c r="N1307" s="112" t="s">
        <v>1033</v>
      </c>
      <c r="O1307" s="112" t="s">
        <v>377</v>
      </c>
      <c r="P1307" s="112" t="s">
        <v>431</v>
      </c>
      <c r="Q1307" s="112" t="s">
        <v>1034</v>
      </c>
      <c r="R1307" s="112">
        <v>617.4</v>
      </c>
      <c r="S1307" s="112">
        <v>7</v>
      </c>
      <c r="T1307" s="112">
        <v>0</v>
      </c>
      <c r="U1307" s="112">
        <v>290.08</v>
      </c>
    </row>
    <row r="1308" spans="1:21">
      <c r="A1308" s="20" t="str">
        <f t="shared" si="40"/>
        <v>202106</v>
      </c>
      <c r="B1308" s="20" t="str">
        <f t="shared" si="41"/>
        <v>202124</v>
      </c>
      <c r="C1308" s="112" t="s">
        <v>847</v>
      </c>
      <c r="D1308" s="113">
        <v>44357</v>
      </c>
      <c r="E1308" s="113">
        <v>44363</v>
      </c>
      <c r="F1308" s="112" t="s">
        <v>346</v>
      </c>
      <c r="G1308" s="112" t="s">
        <v>1689</v>
      </c>
      <c r="H1308" s="112" t="s">
        <v>1690</v>
      </c>
      <c r="I1308" s="112" t="s">
        <v>349</v>
      </c>
      <c r="J1308" s="112" t="s">
        <v>684</v>
      </c>
      <c r="K1308" s="112" t="s">
        <v>535</v>
      </c>
      <c r="L1308" s="112" t="s">
        <v>339</v>
      </c>
      <c r="M1308" s="112" t="s">
        <v>368</v>
      </c>
      <c r="N1308" s="112" t="s">
        <v>2883</v>
      </c>
      <c r="O1308" s="112" t="s">
        <v>372</v>
      </c>
      <c r="P1308" s="112" t="s">
        <v>394</v>
      </c>
      <c r="Q1308" s="112" t="s">
        <v>2884</v>
      </c>
      <c r="R1308" s="112">
        <v>1484.8400000000001</v>
      </c>
      <c r="S1308" s="112">
        <v>1</v>
      </c>
      <c r="T1308" s="112">
        <v>0</v>
      </c>
      <c r="U1308" s="112">
        <v>207.76</v>
      </c>
    </row>
    <row r="1309" spans="1:21">
      <c r="A1309" s="20" t="str">
        <f t="shared" si="40"/>
        <v>202106</v>
      </c>
      <c r="B1309" s="20" t="str">
        <f t="shared" si="41"/>
        <v>202124</v>
      </c>
      <c r="C1309" s="112" t="s">
        <v>847</v>
      </c>
      <c r="D1309" s="113">
        <v>44357</v>
      </c>
      <c r="E1309" s="113">
        <v>44363</v>
      </c>
      <c r="F1309" s="112" t="s">
        <v>346</v>
      </c>
      <c r="G1309" s="112" t="s">
        <v>1689</v>
      </c>
      <c r="H1309" s="112" t="s">
        <v>1690</v>
      </c>
      <c r="I1309" s="112" t="s">
        <v>349</v>
      </c>
      <c r="J1309" s="112" t="s">
        <v>684</v>
      </c>
      <c r="K1309" s="112" t="s">
        <v>535</v>
      </c>
      <c r="L1309" s="112" t="s">
        <v>339</v>
      </c>
      <c r="M1309" s="112" t="s">
        <v>368</v>
      </c>
      <c r="N1309" s="112" t="s">
        <v>685</v>
      </c>
      <c r="O1309" s="112" t="s">
        <v>377</v>
      </c>
      <c r="P1309" s="112" t="s">
        <v>425</v>
      </c>
      <c r="Q1309" s="112" t="s">
        <v>686</v>
      </c>
      <c r="R1309" s="112">
        <v>1923.32</v>
      </c>
      <c r="S1309" s="112">
        <v>1</v>
      </c>
      <c r="T1309" s="112">
        <v>0</v>
      </c>
      <c r="U1309" s="112">
        <v>76.86</v>
      </c>
    </row>
    <row r="1310" spans="1:21">
      <c r="A1310" s="20" t="str">
        <f t="shared" si="40"/>
        <v>202103</v>
      </c>
      <c r="B1310" s="20" t="str">
        <f t="shared" si="41"/>
        <v>202112</v>
      </c>
      <c r="C1310" s="112" t="s">
        <v>2096</v>
      </c>
      <c r="D1310" s="113">
        <v>44275</v>
      </c>
      <c r="E1310" s="113">
        <v>44281</v>
      </c>
      <c r="F1310" s="112" t="s">
        <v>346</v>
      </c>
      <c r="G1310" s="112" t="s">
        <v>2739</v>
      </c>
      <c r="H1310" s="112" t="s">
        <v>2740</v>
      </c>
      <c r="I1310" s="112" t="s">
        <v>336</v>
      </c>
      <c r="J1310" s="112" t="s">
        <v>927</v>
      </c>
      <c r="K1310" s="112" t="s">
        <v>501</v>
      </c>
      <c r="L1310" s="112" t="s">
        <v>339</v>
      </c>
      <c r="M1310" s="112" t="s">
        <v>392</v>
      </c>
      <c r="N1310" s="112" t="s">
        <v>1636</v>
      </c>
      <c r="O1310" s="112" t="s">
        <v>342</v>
      </c>
      <c r="P1310" s="112" t="s">
        <v>381</v>
      </c>
      <c r="Q1310" s="112" t="s">
        <v>1637</v>
      </c>
      <c r="R1310" s="112">
        <v>543.31200000000001</v>
      </c>
      <c r="S1310" s="112">
        <v>14</v>
      </c>
      <c r="T1310" s="112">
        <v>0.4</v>
      </c>
      <c r="U1310" s="112">
        <v>-236.76800000000003</v>
      </c>
    </row>
    <row r="1311" spans="1:21">
      <c r="A1311" s="20" t="str">
        <f t="shared" si="40"/>
        <v>202103</v>
      </c>
      <c r="B1311" s="20" t="str">
        <f t="shared" si="41"/>
        <v>202112</v>
      </c>
      <c r="C1311" s="112" t="s">
        <v>2096</v>
      </c>
      <c r="D1311" s="113">
        <v>44275</v>
      </c>
      <c r="E1311" s="113">
        <v>44281</v>
      </c>
      <c r="F1311" s="112" t="s">
        <v>346</v>
      </c>
      <c r="G1311" s="112" t="s">
        <v>2739</v>
      </c>
      <c r="H1311" s="112" t="s">
        <v>2740</v>
      </c>
      <c r="I1311" s="112" t="s">
        <v>336</v>
      </c>
      <c r="J1311" s="112" t="s">
        <v>927</v>
      </c>
      <c r="K1311" s="112" t="s">
        <v>501</v>
      </c>
      <c r="L1311" s="112" t="s">
        <v>339</v>
      </c>
      <c r="M1311" s="112" t="s">
        <v>392</v>
      </c>
      <c r="N1311" s="112" t="s">
        <v>496</v>
      </c>
      <c r="O1311" s="112" t="s">
        <v>342</v>
      </c>
      <c r="P1311" s="112" t="s">
        <v>369</v>
      </c>
      <c r="Q1311" s="112" t="s">
        <v>497</v>
      </c>
      <c r="R1311" s="112">
        <v>489.38399999999996</v>
      </c>
      <c r="S1311" s="112">
        <v>3</v>
      </c>
      <c r="T1311" s="112">
        <v>0.4</v>
      </c>
      <c r="U1311" s="112">
        <v>-196.05600000000004</v>
      </c>
    </row>
    <row r="1312" spans="1:21">
      <c r="A1312" s="20" t="str">
        <f t="shared" si="40"/>
        <v>202103</v>
      </c>
      <c r="B1312" s="20" t="str">
        <f t="shared" si="41"/>
        <v>202112</v>
      </c>
      <c r="C1312" s="112" t="s">
        <v>2096</v>
      </c>
      <c r="D1312" s="113">
        <v>44275</v>
      </c>
      <c r="E1312" s="113">
        <v>44281</v>
      </c>
      <c r="F1312" s="112" t="s">
        <v>346</v>
      </c>
      <c r="G1312" s="112" t="s">
        <v>2739</v>
      </c>
      <c r="H1312" s="112" t="s">
        <v>2740</v>
      </c>
      <c r="I1312" s="112" t="s">
        <v>336</v>
      </c>
      <c r="J1312" s="112" t="s">
        <v>927</v>
      </c>
      <c r="K1312" s="112" t="s">
        <v>501</v>
      </c>
      <c r="L1312" s="112" t="s">
        <v>339</v>
      </c>
      <c r="M1312" s="112" t="s">
        <v>392</v>
      </c>
      <c r="N1312" s="112" t="s">
        <v>4016</v>
      </c>
      <c r="O1312" s="112" t="s">
        <v>342</v>
      </c>
      <c r="P1312" s="112" t="s">
        <v>357</v>
      </c>
      <c r="Q1312" s="112" t="s">
        <v>4017</v>
      </c>
      <c r="R1312" s="112">
        <v>49.896000000000008</v>
      </c>
      <c r="S1312" s="112">
        <v>2</v>
      </c>
      <c r="T1312" s="112">
        <v>0.4</v>
      </c>
      <c r="U1312" s="112">
        <v>-27.664000000000001</v>
      </c>
    </row>
    <row r="1313" spans="1:21">
      <c r="A1313" s="20" t="str">
        <f t="shared" si="40"/>
        <v>202103</v>
      </c>
      <c r="B1313" s="20" t="str">
        <f t="shared" si="41"/>
        <v>202112</v>
      </c>
      <c r="C1313" s="112" t="s">
        <v>2096</v>
      </c>
      <c r="D1313" s="113">
        <v>44275</v>
      </c>
      <c r="E1313" s="113">
        <v>44281</v>
      </c>
      <c r="F1313" s="112" t="s">
        <v>346</v>
      </c>
      <c r="G1313" s="112" t="s">
        <v>2739</v>
      </c>
      <c r="H1313" s="112" t="s">
        <v>2740</v>
      </c>
      <c r="I1313" s="112" t="s">
        <v>336</v>
      </c>
      <c r="J1313" s="112" t="s">
        <v>927</v>
      </c>
      <c r="K1313" s="112" t="s">
        <v>501</v>
      </c>
      <c r="L1313" s="112" t="s">
        <v>339</v>
      </c>
      <c r="M1313" s="112" t="s">
        <v>392</v>
      </c>
      <c r="N1313" s="112" t="s">
        <v>4274</v>
      </c>
      <c r="O1313" s="112" t="s">
        <v>372</v>
      </c>
      <c r="P1313" s="112" t="s">
        <v>394</v>
      </c>
      <c r="Q1313" s="112" t="s">
        <v>4275</v>
      </c>
      <c r="R1313" s="112">
        <v>1079.5679999999998</v>
      </c>
      <c r="S1313" s="112">
        <v>2</v>
      </c>
      <c r="T1313" s="112">
        <v>0.4</v>
      </c>
      <c r="U1313" s="112">
        <v>-557.87199999999996</v>
      </c>
    </row>
    <row r="1314" spans="1:21">
      <c r="A1314" s="20" t="str">
        <f t="shared" si="40"/>
        <v>202103</v>
      </c>
      <c r="B1314" s="20" t="str">
        <f t="shared" si="41"/>
        <v>202112</v>
      </c>
      <c r="C1314" s="112" t="s">
        <v>2096</v>
      </c>
      <c r="D1314" s="113">
        <v>44275</v>
      </c>
      <c r="E1314" s="113">
        <v>44281</v>
      </c>
      <c r="F1314" s="112" t="s">
        <v>346</v>
      </c>
      <c r="G1314" s="112" t="s">
        <v>2739</v>
      </c>
      <c r="H1314" s="112" t="s">
        <v>2740</v>
      </c>
      <c r="I1314" s="112" t="s">
        <v>336</v>
      </c>
      <c r="J1314" s="112" t="s">
        <v>927</v>
      </c>
      <c r="K1314" s="112" t="s">
        <v>501</v>
      </c>
      <c r="L1314" s="112" t="s">
        <v>339</v>
      </c>
      <c r="M1314" s="112" t="s">
        <v>392</v>
      </c>
      <c r="N1314" s="112" t="s">
        <v>802</v>
      </c>
      <c r="O1314" s="112" t="s">
        <v>372</v>
      </c>
      <c r="P1314" s="112" t="s">
        <v>400</v>
      </c>
      <c r="Q1314" s="112" t="s">
        <v>803</v>
      </c>
      <c r="R1314" s="112">
        <v>10845.072</v>
      </c>
      <c r="S1314" s="112">
        <v>6</v>
      </c>
      <c r="T1314" s="112">
        <v>0.4</v>
      </c>
      <c r="U1314" s="112">
        <v>-5061.1680000000006</v>
      </c>
    </row>
    <row r="1315" spans="1:21">
      <c r="A1315" s="20" t="str">
        <f t="shared" si="40"/>
        <v>202105</v>
      </c>
      <c r="B1315" s="20" t="str">
        <f t="shared" si="41"/>
        <v>202120</v>
      </c>
      <c r="C1315" s="112" t="s">
        <v>3679</v>
      </c>
      <c r="D1315" s="113">
        <v>44328</v>
      </c>
      <c r="E1315" s="113">
        <v>44333</v>
      </c>
      <c r="F1315" s="112" t="s">
        <v>346</v>
      </c>
      <c r="G1315" s="112" t="s">
        <v>2367</v>
      </c>
      <c r="H1315" s="112" t="s">
        <v>2368</v>
      </c>
      <c r="I1315" s="112" t="s">
        <v>384</v>
      </c>
      <c r="J1315" s="112" t="s">
        <v>541</v>
      </c>
      <c r="K1315" s="112" t="s">
        <v>541</v>
      </c>
      <c r="L1315" s="112" t="s">
        <v>339</v>
      </c>
      <c r="M1315" s="112" t="s">
        <v>439</v>
      </c>
      <c r="N1315" s="112" t="s">
        <v>4276</v>
      </c>
      <c r="O1315" s="112" t="s">
        <v>372</v>
      </c>
      <c r="P1315" s="112" t="s">
        <v>373</v>
      </c>
      <c r="Q1315" s="112" t="s">
        <v>4277</v>
      </c>
      <c r="R1315" s="112">
        <v>811.72</v>
      </c>
      <c r="S1315" s="112">
        <v>1</v>
      </c>
      <c r="T1315" s="112">
        <v>0</v>
      </c>
      <c r="U1315" s="112">
        <v>275.94</v>
      </c>
    </row>
    <row r="1316" spans="1:21">
      <c r="A1316" s="20" t="str">
        <f t="shared" si="40"/>
        <v>202105</v>
      </c>
      <c r="B1316" s="20" t="str">
        <f t="shared" si="41"/>
        <v>202120</v>
      </c>
      <c r="C1316" s="112" t="s">
        <v>3679</v>
      </c>
      <c r="D1316" s="113">
        <v>44328</v>
      </c>
      <c r="E1316" s="113">
        <v>44333</v>
      </c>
      <c r="F1316" s="112" t="s">
        <v>346</v>
      </c>
      <c r="G1316" s="112" t="s">
        <v>2367</v>
      </c>
      <c r="H1316" s="112" t="s">
        <v>2368</v>
      </c>
      <c r="I1316" s="112" t="s">
        <v>384</v>
      </c>
      <c r="J1316" s="112" t="s">
        <v>541</v>
      </c>
      <c r="K1316" s="112" t="s">
        <v>541</v>
      </c>
      <c r="L1316" s="112" t="s">
        <v>339</v>
      </c>
      <c r="M1316" s="112" t="s">
        <v>439</v>
      </c>
      <c r="N1316" s="112" t="s">
        <v>3296</v>
      </c>
      <c r="O1316" s="112" t="s">
        <v>372</v>
      </c>
      <c r="P1316" s="112" t="s">
        <v>394</v>
      </c>
      <c r="Q1316" s="112" t="s">
        <v>3297</v>
      </c>
      <c r="R1316" s="112">
        <v>578.9</v>
      </c>
      <c r="S1316" s="112">
        <v>1</v>
      </c>
      <c r="T1316" s="112">
        <v>0</v>
      </c>
      <c r="U1316" s="112">
        <v>104.16000000000001</v>
      </c>
    </row>
    <row r="1317" spans="1:21">
      <c r="A1317" s="20" t="str">
        <f t="shared" si="40"/>
        <v>202104</v>
      </c>
      <c r="B1317" s="20" t="str">
        <f t="shared" si="41"/>
        <v>202118</v>
      </c>
      <c r="C1317" s="112" t="s">
        <v>3387</v>
      </c>
      <c r="D1317" s="113">
        <v>44315</v>
      </c>
      <c r="E1317" s="113">
        <v>44315</v>
      </c>
      <c r="F1317" s="112" t="s">
        <v>534</v>
      </c>
      <c r="G1317" s="112" t="s">
        <v>3805</v>
      </c>
      <c r="H1317" s="112" t="s">
        <v>3806</v>
      </c>
      <c r="I1317" s="112" t="s">
        <v>336</v>
      </c>
      <c r="J1317" s="112" t="s">
        <v>1854</v>
      </c>
      <c r="K1317" s="112" t="s">
        <v>487</v>
      </c>
      <c r="L1317" s="112" t="s">
        <v>339</v>
      </c>
      <c r="M1317" s="112" t="s">
        <v>392</v>
      </c>
      <c r="N1317" s="112" t="s">
        <v>4209</v>
      </c>
      <c r="O1317" s="112" t="s">
        <v>377</v>
      </c>
      <c r="P1317" s="112" t="s">
        <v>431</v>
      </c>
      <c r="Q1317" s="112" t="s">
        <v>4210</v>
      </c>
      <c r="R1317" s="112">
        <v>662.76</v>
      </c>
      <c r="S1317" s="112">
        <v>3</v>
      </c>
      <c r="T1317" s="112">
        <v>0</v>
      </c>
      <c r="U1317" s="112">
        <v>331.38</v>
      </c>
    </row>
    <row r="1318" spans="1:21">
      <c r="A1318" s="20" t="str">
        <f t="shared" si="40"/>
        <v>202104</v>
      </c>
      <c r="B1318" s="20" t="str">
        <f t="shared" si="41"/>
        <v>202118</v>
      </c>
      <c r="C1318" s="112" t="s">
        <v>3387</v>
      </c>
      <c r="D1318" s="113">
        <v>44315</v>
      </c>
      <c r="E1318" s="113">
        <v>44315</v>
      </c>
      <c r="F1318" s="112" t="s">
        <v>534</v>
      </c>
      <c r="G1318" s="112" t="s">
        <v>3805</v>
      </c>
      <c r="H1318" s="112" t="s">
        <v>3806</v>
      </c>
      <c r="I1318" s="112" t="s">
        <v>336</v>
      </c>
      <c r="J1318" s="112" t="s">
        <v>1854</v>
      </c>
      <c r="K1318" s="112" t="s">
        <v>487</v>
      </c>
      <c r="L1318" s="112" t="s">
        <v>339</v>
      </c>
      <c r="M1318" s="112" t="s">
        <v>392</v>
      </c>
      <c r="N1318" s="112" t="s">
        <v>2301</v>
      </c>
      <c r="O1318" s="112" t="s">
        <v>342</v>
      </c>
      <c r="P1318" s="112" t="s">
        <v>407</v>
      </c>
      <c r="Q1318" s="112" t="s">
        <v>2302</v>
      </c>
      <c r="R1318" s="112">
        <v>164.22</v>
      </c>
      <c r="S1318" s="112">
        <v>3</v>
      </c>
      <c r="T1318" s="112">
        <v>0</v>
      </c>
      <c r="U1318" s="112">
        <v>47.459999999999994</v>
      </c>
    </row>
    <row r="1319" spans="1:21">
      <c r="A1319" s="20" t="str">
        <f t="shared" si="40"/>
        <v>202105</v>
      </c>
      <c r="B1319" s="20" t="str">
        <f t="shared" si="41"/>
        <v>202119</v>
      </c>
      <c r="C1319" s="112" t="s">
        <v>4244</v>
      </c>
      <c r="D1319" s="113">
        <v>44320</v>
      </c>
      <c r="E1319" s="113">
        <v>44322</v>
      </c>
      <c r="F1319" s="112" t="s">
        <v>402</v>
      </c>
      <c r="G1319" s="112" t="s">
        <v>1483</v>
      </c>
      <c r="H1319" s="112" t="s">
        <v>1484</v>
      </c>
      <c r="I1319" s="112" t="s">
        <v>349</v>
      </c>
      <c r="J1319" s="112" t="s">
        <v>1060</v>
      </c>
      <c r="K1319" s="112" t="s">
        <v>438</v>
      </c>
      <c r="L1319" s="112" t="s">
        <v>339</v>
      </c>
      <c r="M1319" s="112" t="s">
        <v>439</v>
      </c>
      <c r="N1319" s="112" t="s">
        <v>3431</v>
      </c>
      <c r="O1319" s="112" t="s">
        <v>377</v>
      </c>
      <c r="P1319" s="112" t="s">
        <v>425</v>
      </c>
      <c r="Q1319" s="112" t="s">
        <v>3432</v>
      </c>
      <c r="R1319" s="112">
        <v>5079.8999999999996</v>
      </c>
      <c r="S1319" s="112">
        <v>3</v>
      </c>
      <c r="T1319" s="112">
        <v>0</v>
      </c>
      <c r="U1319" s="112">
        <v>914.33999999999992</v>
      </c>
    </row>
    <row r="1320" spans="1:21">
      <c r="A1320" s="20" t="str">
        <f t="shared" si="40"/>
        <v>202105</v>
      </c>
      <c r="B1320" s="20" t="str">
        <f t="shared" si="41"/>
        <v>202119</v>
      </c>
      <c r="C1320" s="112" t="s">
        <v>4244</v>
      </c>
      <c r="D1320" s="113">
        <v>44320</v>
      </c>
      <c r="E1320" s="113">
        <v>44322</v>
      </c>
      <c r="F1320" s="112" t="s">
        <v>402</v>
      </c>
      <c r="G1320" s="112" t="s">
        <v>1483</v>
      </c>
      <c r="H1320" s="112" t="s">
        <v>1484</v>
      </c>
      <c r="I1320" s="112" t="s">
        <v>349</v>
      </c>
      <c r="J1320" s="112" t="s">
        <v>1060</v>
      </c>
      <c r="K1320" s="112" t="s">
        <v>438</v>
      </c>
      <c r="L1320" s="112" t="s">
        <v>339</v>
      </c>
      <c r="M1320" s="112" t="s">
        <v>439</v>
      </c>
      <c r="N1320" s="112" t="s">
        <v>2881</v>
      </c>
      <c r="O1320" s="112" t="s">
        <v>342</v>
      </c>
      <c r="P1320" s="112" t="s">
        <v>381</v>
      </c>
      <c r="Q1320" s="112" t="s">
        <v>2882</v>
      </c>
      <c r="R1320" s="112">
        <v>55.44</v>
      </c>
      <c r="S1320" s="112">
        <v>1</v>
      </c>
      <c r="T1320" s="112">
        <v>0</v>
      </c>
      <c r="U1320" s="112">
        <v>0.98000000000000009</v>
      </c>
    </row>
    <row r="1321" spans="1:21">
      <c r="A1321" s="20" t="str">
        <f t="shared" si="40"/>
        <v>202106</v>
      </c>
      <c r="B1321" s="20" t="str">
        <f t="shared" si="41"/>
        <v>202127</v>
      </c>
      <c r="C1321" s="112" t="s">
        <v>4279</v>
      </c>
      <c r="D1321" s="113">
        <v>44374</v>
      </c>
      <c r="E1321" s="113">
        <v>44378</v>
      </c>
      <c r="F1321" s="112" t="s">
        <v>346</v>
      </c>
      <c r="G1321" s="112" t="s">
        <v>979</v>
      </c>
      <c r="H1321" s="112" t="s">
        <v>980</v>
      </c>
      <c r="I1321" s="112" t="s">
        <v>384</v>
      </c>
      <c r="J1321" s="112" t="s">
        <v>4094</v>
      </c>
      <c r="K1321" s="112" t="s">
        <v>541</v>
      </c>
      <c r="L1321" s="112" t="s">
        <v>339</v>
      </c>
      <c r="M1321" s="112" t="s">
        <v>439</v>
      </c>
      <c r="N1321" s="112" t="s">
        <v>3784</v>
      </c>
      <c r="O1321" s="112" t="s">
        <v>342</v>
      </c>
      <c r="P1321" s="112" t="s">
        <v>343</v>
      </c>
      <c r="Q1321" s="112" t="s">
        <v>3785</v>
      </c>
      <c r="R1321" s="112">
        <v>929.87999999999988</v>
      </c>
      <c r="S1321" s="112">
        <v>9</v>
      </c>
      <c r="T1321" s="112">
        <v>0</v>
      </c>
      <c r="U1321" s="112">
        <v>64.260000000000005</v>
      </c>
    </row>
    <row r="1322" spans="1:21">
      <c r="A1322" s="20" t="str">
        <f t="shared" si="40"/>
        <v>202101</v>
      </c>
      <c r="B1322" s="20" t="str">
        <f t="shared" si="41"/>
        <v>202105</v>
      </c>
      <c r="C1322" s="112" t="s">
        <v>3827</v>
      </c>
      <c r="D1322" s="113">
        <v>44220</v>
      </c>
      <c r="E1322" s="113">
        <v>44224</v>
      </c>
      <c r="F1322" s="112" t="s">
        <v>346</v>
      </c>
      <c r="G1322" s="112" t="s">
        <v>618</v>
      </c>
      <c r="H1322" s="112" t="s">
        <v>619</v>
      </c>
      <c r="I1322" s="112" t="s">
        <v>336</v>
      </c>
      <c r="J1322" s="112" t="s">
        <v>750</v>
      </c>
      <c r="K1322" s="112" t="s">
        <v>501</v>
      </c>
      <c r="L1322" s="112" t="s">
        <v>339</v>
      </c>
      <c r="M1322" s="112" t="s">
        <v>392</v>
      </c>
      <c r="N1322" s="112" t="s">
        <v>1008</v>
      </c>
      <c r="O1322" s="112" t="s">
        <v>377</v>
      </c>
      <c r="P1322" s="112" t="s">
        <v>378</v>
      </c>
      <c r="Q1322" s="112" t="s">
        <v>1009</v>
      </c>
      <c r="R1322" s="112">
        <v>2596.6079999999997</v>
      </c>
      <c r="S1322" s="112">
        <v>2</v>
      </c>
      <c r="T1322" s="112">
        <v>0.4</v>
      </c>
      <c r="U1322" s="112">
        <v>302.84800000000018</v>
      </c>
    </row>
    <row r="1323" spans="1:21">
      <c r="A1323" s="20" t="str">
        <f t="shared" si="40"/>
        <v>202101</v>
      </c>
      <c r="B1323" s="20" t="str">
        <f t="shared" si="41"/>
        <v>202105</v>
      </c>
      <c r="C1323" s="112" t="s">
        <v>3827</v>
      </c>
      <c r="D1323" s="113">
        <v>44220</v>
      </c>
      <c r="E1323" s="113">
        <v>44224</v>
      </c>
      <c r="F1323" s="112" t="s">
        <v>346</v>
      </c>
      <c r="G1323" s="112" t="s">
        <v>618</v>
      </c>
      <c r="H1323" s="112" t="s">
        <v>619</v>
      </c>
      <c r="I1323" s="112" t="s">
        <v>336</v>
      </c>
      <c r="J1323" s="112" t="s">
        <v>750</v>
      </c>
      <c r="K1323" s="112" t="s">
        <v>501</v>
      </c>
      <c r="L1323" s="112" t="s">
        <v>339</v>
      </c>
      <c r="M1323" s="112" t="s">
        <v>392</v>
      </c>
      <c r="N1323" s="112" t="s">
        <v>1679</v>
      </c>
      <c r="O1323" s="112" t="s">
        <v>342</v>
      </c>
      <c r="P1323" s="112" t="s">
        <v>380</v>
      </c>
      <c r="Q1323" s="112" t="s">
        <v>1680</v>
      </c>
      <c r="R1323" s="112">
        <v>439.6</v>
      </c>
      <c r="S1323" s="112">
        <v>2</v>
      </c>
      <c r="T1323" s="112">
        <v>0</v>
      </c>
      <c r="U1323" s="112">
        <v>131.88</v>
      </c>
    </row>
    <row r="1324" spans="1:21">
      <c r="A1324" s="20" t="str">
        <f t="shared" si="40"/>
        <v>202101</v>
      </c>
      <c r="B1324" s="20" t="str">
        <f t="shared" si="41"/>
        <v>202105</v>
      </c>
      <c r="C1324" s="112" t="s">
        <v>3827</v>
      </c>
      <c r="D1324" s="113">
        <v>44220</v>
      </c>
      <c r="E1324" s="113">
        <v>44224</v>
      </c>
      <c r="F1324" s="112" t="s">
        <v>346</v>
      </c>
      <c r="G1324" s="112" t="s">
        <v>618</v>
      </c>
      <c r="H1324" s="112" t="s">
        <v>619</v>
      </c>
      <c r="I1324" s="112" t="s">
        <v>336</v>
      </c>
      <c r="J1324" s="112" t="s">
        <v>750</v>
      </c>
      <c r="K1324" s="112" t="s">
        <v>501</v>
      </c>
      <c r="L1324" s="112" t="s">
        <v>339</v>
      </c>
      <c r="M1324" s="112" t="s">
        <v>392</v>
      </c>
      <c r="N1324" s="112" t="s">
        <v>1201</v>
      </c>
      <c r="O1324" s="112" t="s">
        <v>342</v>
      </c>
      <c r="P1324" s="112" t="s">
        <v>381</v>
      </c>
      <c r="Q1324" s="112" t="s">
        <v>1202</v>
      </c>
      <c r="R1324" s="112">
        <v>343.22400000000005</v>
      </c>
      <c r="S1324" s="112">
        <v>9</v>
      </c>
      <c r="T1324" s="112">
        <v>0.4</v>
      </c>
      <c r="U1324" s="112">
        <v>-167.07600000000002</v>
      </c>
    </row>
    <row r="1325" spans="1:21">
      <c r="A1325" s="20" t="str">
        <f t="shared" si="40"/>
        <v>202101</v>
      </c>
      <c r="B1325" s="20" t="str">
        <f t="shared" si="41"/>
        <v>202105</v>
      </c>
      <c r="C1325" s="112" t="s">
        <v>3827</v>
      </c>
      <c r="D1325" s="113">
        <v>44220</v>
      </c>
      <c r="E1325" s="113">
        <v>44224</v>
      </c>
      <c r="F1325" s="112" t="s">
        <v>346</v>
      </c>
      <c r="G1325" s="112" t="s">
        <v>618</v>
      </c>
      <c r="H1325" s="112" t="s">
        <v>619</v>
      </c>
      <c r="I1325" s="112" t="s">
        <v>336</v>
      </c>
      <c r="J1325" s="112" t="s">
        <v>750</v>
      </c>
      <c r="K1325" s="112" t="s">
        <v>501</v>
      </c>
      <c r="L1325" s="112" t="s">
        <v>339</v>
      </c>
      <c r="M1325" s="112" t="s">
        <v>392</v>
      </c>
      <c r="N1325" s="112" t="s">
        <v>3302</v>
      </c>
      <c r="O1325" s="112" t="s">
        <v>342</v>
      </c>
      <c r="P1325" s="112" t="s">
        <v>407</v>
      </c>
      <c r="Q1325" s="112" t="s">
        <v>3303</v>
      </c>
      <c r="R1325" s="112">
        <v>550.62</v>
      </c>
      <c r="S1325" s="112">
        <v>9</v>
      </c>
      <c r="T1325" s="112">
        <v>0</v>
      </c>
      <c r="U1325" s="112">
        <v>93.24</v>
      </c>
    </row>
    <row r="1326" spans="1:21">
      <c r="A1326" s="20" t="str">
        <f t="shared" si="40"/>
        <v>202105</v>
      </c>
      <c r="B1326" s="20" t="str">
        <f t="shared" si="41"/>
        <v>202122</v>
      </c>
      <c r="C1326" s="112" t="s">
        <v>4280</v>
      </c>
      <c r="D1326" s="113">
        <v>44341</v>
      </c>
      <c r="E1326" s="113">
        <v>44343</v>
      </c>
      <c r="F1326" s="112" t="s">
        <v>333</v>
      </c>
      <c r="G1326" s="112" t="s">
        <v>624</v>
      </c>
      <c r="H1326" s="112" t="s">
        <v>625</v>
      </c>
      <c r="I1326" s="112" t="s">
        <v>336</v>
      </c>
      <c r="J1326" s="112" t="s">
        <v>437</v>
      </c>
      <c r="K1326" s="112" t="s">
        <v>438</v>
      </c>
      <c r="L1326" s="112" t="s">
        <v>339</v>
      </c>
      <c r="M1326" s="112" t="s">
        <v>439</v>
      </c>
      <c r="N1326" s="112" t="s">
        <v>1877</v>
      </c>
      <c r="O1326" s="112" t="s">
        <v>342</v>
      </c>
      <c r="P1326" s="112" t="s">
        <v>369</v>
      </c>
      <c r="Q1326" s="112" t="s">
        <v>1878</v>
      </c>
      <c r="R1326" s="112">
        <v>7974.12</v>
      </c>
      <c r="S1326" s="112">
        <v>3</v>
      </c>
      <c r="T1326" s="112">
        <v>0</v>
      </c>
      <c r="U1326" s="112">
        <v>3109.6800000000003</v>
      </c>
    </row>
    <row r="1327" spans="1:21">
      <c r="A1327" s="20" t="str">
        <f t="shared" si="40"/>
        <v>202105</v>
      </c>
      <c r="B1327" s="20" t="str">
        <f t="shared" si="41"/>
        <v>202121</v>
      </c>
      <c r="C1327" s="112" t="s">
        <v>2466</v>
      </c>
      <c r="D1327" s="113">
        <v>44332</v>
      </c>
      <c r="E1327" s="113">
        <v>44337</v>
      </c>
      <c r="F1327" s="112" t="s">
        <v>346</v>
      </c>
      <c r="G1327" s="112" t="s">
        <v>2556</v>
      </c>
      <c r="H1327" s="112" t="s">
        <v>2557</v>
      </c>
      <c r="I1327" s="112" t="s">
        <v>336</v>
      </c>
      <c r="J1327" s="112" t="s">
        <v>792</v>
      </c>
      <c r="K1327" s="112" t="s">
        <v>535</v>
      </c>
      <c r="L1327" s="112" t="s">
        <v>339</v>
      </c>
      <c r="M1327" s="112" t="s">
        <v>368</v>
      </c>
      <c r="N1327" s="112" t="s">
        <v>4112</v>
      </c>
      <c r="O1327" s="112" t="s">
        <v>372</v>
      </c>
      <c r="P1327" s="112" t="s">
        <v>394</v>
      </c>
      <c r="Q1327" s="112" t="s">
        <v>4113</v>
      </c>
      <c r="R1327" s="112">
        <v>1796.7600000000002</v>
      </c>
      <c r="S1327" s="112">
        <v>3</v>
      </c>
      <c r="T1327" s="112">
        <v>0</v>
      </c>
      <c r="U1327" s="112">
        <v>700.56</v>
      </c>
    </row>
    <row r="1328" spans="1:21">
      <c r="A1328" s="20" t="str">
        <f t="shared" si="40"/>
        <v>202105</v>
      </c>
      <c r="B1328" s="20" t="str">
        <f t="shared" si="41"/>
        <v>202121</v>
      </c>
      <c r="C1328" s="112" t="s">
        <v>2466</v>
      </c>
      <c r="D1328" s="113">
        <v>44332</v>
      </c>
      <c r="E1328" s="113">
        <v>44337</v>
      </c>
      <c r="F1328" s="112" t="s">
        <v>346</v>
      </c>
      <c r="G1328" s="112" t="s">
        <v>2556</v>
      </c>
      <c r="H1328" s="112" t="s">
        <v>2557</v>
      </c>
      <c r="I1328" s="112" t="s">
        <v>336</v>
      </c>
      <c r="J1328" s="112" t="s">
        <v>792</v>
      </c>
      <c r="K1328" s="112" t="s">
        <v>535</v>
      </c>
      <c r="L1328" s="112" t="s">
        <v>339</v>
      </c>
      <c r="M1328" s="112" t="s">
        <v>368</v>
      </c>
      <c r="N1328" s="112" t="s">
        <v>498</v>
      </c>
      <c r="O1328" s="112" t="s">
        <v>342</v>
      </c>
      <c r="P1328" s="112" t="s">
        <v>440</v>
      </c>
      <c r="Q1328" s="112" t="s">
        <v>499</v>
      </c>
      <c r="R1328" s="112">
        <v>429.65999999999991</v>
      </c>
      <c r="S1328" s="112">
        <v>3</v>
      </c>
      <c r="T1328" s="112">
        <v>0</v>
      </c>
      <c r="U1328" s="112">
        <v>206.22000000000003</v>
      </c>
    </row>
    <row r="1329" spans="1:21">
      <c r="A1329" s="20" t="str">
        <f t="shared" si="40"/>
        <v>202103</v>
      </c>
      <c r="B1329" s="20" t="str">
        <f t="shared" si="41"/>
        <v>202111</v>
      </c>
      <c r="C1329" s="112" t="s">
        <v>3912</v>
      </c>
      <c r="D1329" s="113">
        <v>44265</v>
      </c>
      <c r="E1329" s="113">
        <v>44272</v>
      </c>
      <c r="F1329" s="112" t="s">
        <v>346</v>
      </c>
      <c r="G1329" s="112" t="s">
        <v>2434</v>
      </c>
      <c r="H1329" s="112" t="s">
        <v>2435</v>
      </c>
      <c r="I1329" s="112" t="s">
        <v>349</v>
      </c>
      <c r="J1329" s="112" t="s">
        <v>2977</v>
      </c>
      <c r="K1329" s="112" t="s">
        <v>397</v>
      </c>
      <c r="L1329" s="112" t="s">
        <v>339</v>
      </c>
      <c r="M1329" s="112" t="s">
        <v>340</v>
      </c>
      <c r="N1329" s="112" t="s">
        <v>2642</v>
      </c>
      <c r="O1329" s="112" t="s">
        <v>377</v>
      </c>
      <c r="P1329" s="112" t="s">
        <v>378</v>
      </c>
      <c r="Q1329" s="112" t="s">
        <v>2643</v>
      </c>
      <c r="R1329" s="112">
        <v>2436.84</v>
      </c>
      <c r="S1329" s="112">
        <v>9</v>
      </c>
      <c r="T1329" s="112">
        <v>0</v>
      </c>
      <c r="U1329" s="112">
        <v>1218.42</v>
      </c>
    </row>
    <row r="1330" spans="1:21">
      <c r="A1330" s="20" t="str">
        <f t="shared" si="40"/>
        <v>202103</v>
      </c>
      <c r="B1330" s="20" t="str">
        <f t="shared" si="41"/>
        <v>202112</v>
      </c>
      <c r="C1330" s="112" t="s">
        <v>3202</v>
      </c>
      <c r="D1330" s="113">
        <v>44271</v>
      </c>
      <c r="E1330" s="113">
        <v>44276</v>
      </c>
      <c r="F1330" s="112" t="s">
        <v>346</v>
      </c>
      <c r="G1330" s="112" t="s">
        <v>3337</v>
      </c>
      <c r="H1330" s="112" t="s">
        <v>3338</v>
      </c>
      <c r="I1330" s="112" t="s">
        <v>336</v>
      </c>
      <c r="J1330" s="112" t="s">
        <v>1186</v>
      </c>
      <c r="K1330" s="112" t="s">
        <v>367</v>
      </c>
      <c r="L1330" s="112" t="s">
        <v>339</v>
      </c>
      <c r="M1330" s="112" t="s">
        <v>368</v>
      </c>
      <c r="N1330" s="112" t="s">
        <v>917</v>
      </c>
      <c r="O1330" s="112" t="s">
        <v>342</v>
      </c>
      <c r="P1330" s="112" t="s">
        <v>440</v>
      </c>
      <c r="Q1330" s="112" t="s">
        <v>918</v>
      </c>
      <c r="R1330" s="112">
        <v>1151.3599999999999</v>
      </c>
      <c r="S1330" s="112">
        <v>4</v>
      </c>
      <c r="T1330" s="112">
        <v>0</v>
      </c>
      <c r="U1330" s="112">
        <v>402.64000000000004</v>
      </c>
    </row>
    <row r="1331" spans="1:21">
      <c r="A1331" s="20" t="str">
        <f t="shared" si="40"/>
        <v>202103</v>
      </c>
      <c r="B1331" s="20" t="str">
        <f t="shared" si="41"/>
        <v>202112</v>
      </c>
      <c r="C1331" s="112" t="s">
        <v>3202</v>
      </c>
      <c r="D1331" s="113">
        <v>44271</v>
      </c>
      <c r="E1331" s="113">
        <v>44276</v>
      </c>
      <c r="F1331" s="112" t="s">
        <v>346</v>
      </c>
      <c r="G1331" s="112" t="s">
        <v>3337</v>
      </c>
      <c r="H1331" s="112" t="s">
        <v>3338</v>
      </c>
      <c r="I1331" s="112" t="s">
        <v>336</v>
      </c>
      <c r="J1331" s="112" t="s">
        <v>1186</v>
      </c>
      <c r="K1331" s="112" t="s">
        <v>367</v>
      </c>
      <c r="L1331" s="112" t="s">
        <v>339</v>
      </c>
      <c r="M1331" s="112" t="s">
        <v>368</v>
      </c>
      <c r="N1331" s="112" t="s">
        <v>3950</v>
      </c>
      <c r="O1331" s="112" t="s">
        <v>342</v>
      </c>
      <c r="P1331" s="112" t="s">
        <v>343</v>
      </c>
      <c r="Q1331" s="112" t="s">
        <v>3951</v>
      </c>
      <c r="R1331" s="112">
        <v>483</v>
      </c>
      <c r="S1331" s="112">
        <v>3</v>
      </c>
      <c r="T1331" s="112">
        <v>0</v>
      </c>
      <c r="U1331" s="112">
        <v>149.52000000000001</v>
      </c>
    </row>
    <row r="1332" spans="1:21">
      <c r="A1332" s="20" t="str">
        <f t="shared" si="40"/>
        <v>202103</v>
      </c>
      <c r="B1332" s="20" t="str">
        <f t="shared" si="41"/>
        <v>202112</v>
      </c>
      <c r="C1332" s="112" t="s">
        <v>3202</v>
      </c>
      <c r="D1332" s="113">
        <v>44271</v>
      </c>
      <c r="E1332" s="113">
        <v>44276</v>
      </c>
      <c r="F1332" s="112" t="s">
        <v>346</v>
      </c>
      <c r="G1332" s="112" t="s">
        <v>3337</v>
      </c>
      <c r="H1332" s="112" t="s">
        <v>3338</v>
      </c>
      <c r="I1332" s="112" t="s">
        <v>336</v>
      </c>
      <c r="J1332" s="112" t="s">
        <v>1186</v>
      </c>
      <c r="K1332" s="112" t="s">
        <v>367</v>
      </c>
      <c r="L1332" s="112" t="s">
        <v>339</v>
      </c>
      <c r="M1332" s="112" t="s">
        <v>368</v>
      </c>
      <c r="N1332" s="112" t="s">
        <v>3222</v>
      </c>
      <c r="O1332" s="112" t="s">
        <v>342</v>
      </c>
      <c r="P1332" s="112" t="s">
        <v>369</v>
      </c>
      <c r="Q1332" s="112" t="s">
        <v>3223</v>
      </c>
      <c r="R1332" s="112">
        <v>7341.5999999999995</v>
      </c>
      <c r="S1332" s="112">
        <v>3</v>
      </c>
      <c r="T1332" s="112">
        <v>0</v>
      </c>
      <c r="U1332" s="112">
        <v>3670.8</v>
      </c>
    </row>
    <row r="1333" spans="1:21">
      <c r="A1333" s="20" t="str">
        <f t="shared" si="40"/>
        <v>202103</v>
      </c>
      <c r="B1333" s="20" t="str">
        <f t="shared" si="41"/>
        <v>202112</v>
      </c>
      <c r="C1333" s="112" t="s">
        <v>3202</v>
      </c>
      <c r="D1333" s="113">
        <v>44271</v>
      </c>
      <c r="E1333" s="113">
        <v>44276</v>
      </c>
      <c r="F1333" s="112" t="s">
        <v>346</v>
      </c>
      <c r="G1333" s="112" t="s">
        <v>3337</v>
      </c>
      <c r="H1333" s="112" t="s">
        <v>3338</v>
      </c>
      <c r="I1333" s="112" t="s">
        <v>336</v>
      </c>
      <c r="J1333" s="112" t="s">
        <v>1186</v>
      </c>
      <c r="K1333" s="112" t="s">
        <v>367</v>
      </c>
      <c r="L1333" s="112" t="s">
        <v>339</v>
      </c>
      <c r="M1333" s="112" t="s">
        <v>368</v>
      </c>
      <c r="N1333" s="112" t="s">
        <v>1866</v>
      </c>
      <c r="O1333" s="112" t="s">
        <v>377</v>
      </c>
      <c r="P1333" s="112" t="s">
        <v>378</v>
      </c>
      <c r="Q1333" s="112" t="s">
        <v>1867</v>
      </c>
      <c r="R1333" s="112">
        <v>1963.2059999999997</v>
      </c>
      <c r="S1333" s="112">
        <v>1</v>
      </c>
      <c r="T1333" s="112">
        <v>0.1</v>
      </c>
      <c r="U1333" s="112">
        <v>545.28600000000006</v>
      </c>
    </row>
    <row r="1334" spans="1:21">
      <c r="A1334" s="20" t="str">
        <f t="shared" si="40"/>
        <v>202103</v>
      </c>
      <c r="B1334" s="20" t="str">
        <f t="shared" si="41"/>
        <v>202112</v>
      </c>
      <c r="C1334" s="112" t="s">
        <v>3202</v>
      </c>
      <c r="D1334" s="113">
        <v>44271</v>
      </c>
      <c r="E1334" s="113">
        <v>44276</v>
      </c>
      <c r="F1334" s="112" t="s">
        <v>346</v>
      </c>
      <c r="G1334" s="112" t="s">
        <v>3337</v>
      </c>
      <c r="H1334" s="112" t="s">
        <v>3338</v>
      </c>
      <c r="I1334" s="112" t="s">
        <v>336</v>
      </c>
      <c r="J1334" s="112" t="s">
        <v>1186</v>
      </c>
      <c r="K1334" s="112" t="s">
        <v>367</v>
      </c>
      <c r="L1334" s="112" t="s">
        <v>339</v>
      </c>
      <c r="M1334" s="112" t="s">
        <v>368</v>
      </c>
      <c r="N1334" s="112" t="s">
        <v>3524</v>
      </c>
      <c r="O1334" s="112" t="s">
        <v>377</v>
      </c>
      <c r="P1334" s="112" t="s">
        <v>378</v>
      </c>
      <c r="Q1334" s="112" t="s">
        <v>3525</v>
      </c>
      <c r="R1334" s="112">
        <v>704.84399999999994</v>
      </c>
      <c r="S1334" s="112">
        <v>2</v>
      </c>
      <c r="T1334" s="112">
        <v>0.1</v>
      </c>
      <c r="U1334" s="112">
        <v>211.20399999999998</v>
      </c>
    </row>
    <row r="1335" spans="1:21">
      <c r="A1335" s="20" t="str">
        <f t="shared" si="40"/>
        <v>202102</v>
      </c>
      <c r="B1335" s="20" t="str">
        <f t="shared" si="41"/>
        <v>202109</v>
      </c>
      <c r="C1335" s="112" t="s">
        <v>4281</v>
      </c>
      <c r="D1335" s="113">
        <v>44249</v>
      </c>
      <c r="E1335" s="113">
        <v>44249</v>
      </c>
      <c r="F1335" s="112" t="s">
        <v>534</v>
      </c>
      <c r="G1335" s="112" t="s">
        <v>3499</v>
      </c>
      <c r="H1335" s="112" t="s">
        <v>3500</v>
      </c>
      <c r="I1335" s="112" t="s">
        <v>349</v>
      </c>
      <c r="J1335" s="112" t="s">
        <v>4186</v>
      </c>
      <c r="K1335" s="112" t="s">
        <v>521</v>
      </c>
      <c r="L1335" s="112" t="s">
        <v>339</v>
      </c>
      <c r="M1335" s="112" t="s">
        <v>368</v>
      </c>
      <c r="N1335" s="112" t="s">
        <v>4282</v>
      </c>
      <c r="O1335" s="112" t="s">
        <v>377</v>
      </c>
      <c r="P1335" s="112" t="s">
        <v>462</v>
      </c>
      <c r="Q1335" s="112" t="s">
        <v>4283</v>
      </c>
      <c r="R1335" s="112">
        <v>7867.65</v>
      </c>
      <c r="S1335" s="112">
        <v>5</v>
      </c>
      <c r="T1335" s="112">
        <v>0.25</v>
      </c>
      <c r="U1335" s="112">
        <v>-419.65000000000009</v>
      </c>
    </row>
    <row r="1336" spans="1:21">
      <c r="A1336" s="20" t="str">
        <f t="shared" si="40"/>
        <v>202102</v>
      </c>
      <c r="B1336" s="20" t="str">
        <f t="shared" si="41"/>
        <v>202109</v>
      </c>
      <c r="C1336" s="112" t="s">
        <v>4281</v>
      </c>
      <c r="D1336" s="113">
        <v>44249</v>
      </c>
      <c r="E1336" s="113">
        <v>44249</v>
      </c>
      <c r="F1336" s="112" t="s">
        <v>534</v>
      </c>
      <c r="G1336" s="112" t="s">
        <v>3499</v>
      </c>
      <c r="H1336" s="112" t="s">
        <v>3500</v>
      </c>
      <c r="I1336" s="112" t="s">
        <v>349</v>
      </c>
      <c r="J1336" s="112" t="s">
        <v>4186</v>
      </c>
      <c r="K1336" s="112" t="s">
        <v>521</v>
      </c>
      <c r="L1336" s="112" t="s">
        <v>339</v>
      </c>
      <c r="M1336" s="112" t="s">
        <v>368</v>
      </c>
      <c r="N1336" s="112" t="s">
        <v>2767</v>
      </c>
      <c r="O1336" s="112" t="s">
        <v>342</v>
      </c>
      <c r="P1336" s="112" t="s">
        <v>343</v>
      </c>
      <c r="Q1336" s="112" t="s">
        <v>2768</v>
      </c>
      <c r="R1336" s="112">
        <v>394.80000000000007</v>
      </c>
      <c r="S1336" s="112">
        <v>2</v>
      </c>
      <c r="T1336" s="112">
        <v>0</v>
      </c>
      <c r="U1336" s="112">
        <v>193.20000000000002</v>
      </c>
    </row>
    <row r="1337" spans="1:21">
      <c r="A1337" s="20" t="str">
        <f t="shared" si="40"/>
        <v>202106</v>
      </c>
      <c r="B1337" s="20" t="str">
        <f t="shared" si="41"/>
        <v>202127</v>
      </c>
      <c r="C1337" s="112" t="s">
        <v>1757</v>
      </c>
      <c r="D1337" s="113">
        <v>44375</v>
      </c>
      <c r="E1337" s="113">
        <v>44379</v>
      </c>
      <c r="F1337" s="112" t="s">
        <v>346</v>
      </c>
      <c r="G1337" s="112" t="s">
        <v>2963</v>
      </c>
      <c r="H1337" s="112" t="s">
        <v>2964</v>
      </c>
      <c r="I1337" s="112" t="s">
        <v>336</v>
      </c>
      <c r="J1337" s="112" t="s">
        <v>610</v>
      </c>
      <c r="K1337" s="112" t="s">
        <v>610</v>
      </c>
      <c r="L1337" s="112" t="s">
        <v>339</v>
      </c>
      <c r="M1337" s="112" t="s">
        <v>439</v>
      </c>
      <c r="N1337" s="112" t="s">
        <v>3284</v>
      </c>
      <c r="O1337" s="112" t="s">
        <v>342</v>
      </c>
      <c r="P1337" s="112" t="s">
        <v>343</v>
      </c>
      <c r="Q1337" s="112" t="s">
        <v>3285</v>
      </c>
      <c r="R1337" s="112">
        <v>1844.64</v>
      </c>
      <c r="S1337" s="112">
        <v>9</v>
      </c>
      <c r="T1337" s="112">
        <v>0</v>
      </c>
      <c r="U1337" s="112">
        <v>91.97999999999999</v>
      </c>
    </row>
    <row r="1338" spans="1:21">
      <c r="A1338" s="20" t="str">
        <f t="shared" si="40"/>
        <v>202107</v>
      </c>
      <c r="B1338" s="20" t="str">
        <f t="shared" si="41"/>
        <v>202128</v>
      </c>
      <c r="C1338" s="112" t="s">
        <v>4018</v>
      </c>
      <c r="D1338" s="113">
        <v>44384</v>
      </c>
      <c r="E1338" s="113">
        <v>44387</v>
      </c>
      <c r="F1338" s="112" t="s">
        <v>402</v>
      </c>
      <c r="G1338" s="112" t="s">
        <v>557</v>
      </c>
      <c r="H1338" s="112" t="s">
        <v>558</v>
      </c>
      <c r="I1338" s="112" t="s">
        <v>349</v>
      </c>
      <c r="J1338" s="112" t="s">
        <v>366</v>
      </c>
      <c r="K1338" s="112" t="s">
        <v>367</v>
      </c>
      <c r="L1338" s="112" t="s">
        <v>339</v>
      </c>
      <c r="M1338" s="112" t="s">
        <v>368</v>
      </c>
      <c r="N1338" s="112" t="s">
        <v>2371</v>
      </c>
      <c r="O1338" s="112" t="s">
        <v>372</v>
      </c>
      <c r="P1338" s="112" t="s">
        <v>400</v>
      </c>
      <c r="Q1338" s="112" t="s">
        <v>2372</v>
      </c>
      <c r="R1338" s="112">
        <v>2394.14</v>
      </c>
      <c r="S1338" s="112">
        <v>7</v>
      </c>
      <c r="T1338" s="112">
        <v>0</v>
      </c>
      <c r="U1338" s="112">
        <v>1173.0600000000002</v>
      </c>
    </row>
    <row r="1339" spans="1:21">
      <c r="A1339" s="20" t="str">
        <f t="shared" si="40"/>
        <v>202107</v>
      </c>
      <c r="B1339" s="20" t="str">
        <f t="shared" si="41"/>
        <v>202128</v>
      </c>
      <c r="C1339" s="112" t="s">
        <v>4018</v>
      </c>
      <c r="D1339" s="113">
        <v>44384</v>
      </c>
      <c r="E1339" s="113">
        <v>44387</v>
      </c>
      <c r="F1339" s="112" t="s">
        <v>402</v>
      </c>
      <c r="G1339" s="112" t="s">
        <v>557</v>
      </c>
      <c r="H1339" s="112" t="s">
        <v>558</v>
      </c>
      <c r="I1339" s="112" t="s">
        <v>349</v>
      </c>
      <c r="J1339" s="112" t="s">
        <v>366</v>
      </c>
      <c r="K1339" s="112" t="s">
        <v>367</v>
      </c>
      <c r="L1339" s="112" t="s">
        <v>339</v>
      </c>
      <c r="M1339" s="112" t="s">
        <v>368</v>
      </c>
      <c r="N1339" s="112" t="s">
        <v>4103</v>
      </c>
      <c r="O1339" s="112" t="s">
        <v>342</v>
      </c>
      <c r="P1339" s="112" t="s">
        <v>343</v>
      </c>
      <c r="Q1339" s="112" t="s">
        <v>4104</v>
      </c>
      <c r="R1339" s="112">
        <v>315.42</v>
      </c>
      <c r="S1339" s="112">
        <v>3</v>
      </c>
      <c r="T1339" s="112">
        <v>0</v>
      </c>
      <c r="U1339" s="112">
        <v>126</v>
      </c>
    </row>
    <row r="1340" spans="1:21">
      <c r="A1340" s="20" t="str">
        <f t="shared" si="40"/>
        <v>202104</v>
      </c>
      <c r="B1340" s="20" t="str">
        <f t="shared" si="41"/>
        <v>202117</v>
      </c>
      <c r="C1340" s="112" t="s">
        <v>4284</v>
      </c>
      <c r="D1340" s="113">
        <v>44309</v>
      </c>
      <c r="E1340" s="113">
        <v>44314</v>
      </c>
      <c r="F1340" s="112" t="s">
        <v>346</v>
      </c>
      <c r="G1340" s="112" t="s">
        <v>3138</v>
      </c>
      <c r="H1340" s="112" t="s">
        <v>3139</v>
      </c>
      <c r="I1340" s="112" t="s">
        <v>336</v>
      </c>
      <c r="J1340" s="112" t="s">
        <v>541</v>
      </c>
      <c r="K1340" s="112" t="s">
        <v>541</v>
      </c>
      <c r="L1340" s="112" t="s">
        <v>339</v>
      </c>
      <c r="M1340" s="112" t="s">
        <v>439</v>
      </c>
      <c r="N1340" s="112" t="s">
        <v>962</v>
      </c>
      <c r="O1340" s="112" t="s">
        <v>377</v>
      </c>
      <c r="P1340" s="112" t="s">
        <v>378</v>
      </c>
      <c r="Q1340" s="112" t="s">
        <v>963</v>
      </c>
      <c r="R1340" s="112">
        <v>777.42000000000007</v>
      </c>
      <c r="S1340" s="112">
        <v>3</v>
      </c>
      <c r="T1340" s="112">
        <v>0</v>
      </c>
      <c r="U1340" s="112">
        <v>233.10000000000002</v>
      </c>
    </row>
    <row r="1341" spans="1:21">
      <c r="A1341" s="20" t="str">
        <f t="shared" si="40"/>
        <v>202103</v>
      </c>
      <c r="B1341" s="20" t="str">
        <f t="shared" si="41"/>
        <v>202111</v>
      </c>
      <c r="C1341" s="112" t="s">
        <v>4232</v>
      </c>
      <c r="D1341" s="113">
        <v>44265</v>
      </c>
      <c r="E1341" s="113">
        <v>44267</v>
      </c>
      <c r="F1341" s="112" t="s">
        <v>402</v>
      </c>
      <c r="G1341" s="112" t="s">
        <v>2070</v>
      </c>
      <c r="H1341" s="112" t="s">
        <v>2071</v>
      </c>
      <c r="I1341" s="112" t="s">
        <v>349</v>
      </c>
      <c r="J1341" s="112" t="s">
        <v>1303</v>
      </c>
      <c r="K1341" s="112" t="s">
        <v>501</v>
      </c>
      <c r="L1341" s="112" t="s">
        <v>339</v>
      </c>
      <c r="M1341" s="112" t="s">
        <v>392</v>
      </c>
      <c r="N1341" s="112" t="s">
        <v>2494</v>
      </c>
      <c r="O1341" s="112" t="s">
        <v>342</v>
      </c>
      <c r="P1341" s="112" t="s">
        <v>407</v>
      </c>
      <c r="Q1341" s="112" t="s">
        <v>2495</v>
      </c>
      <c r="R1341" s="112">
        <v>150.36000000000001</v>
      </c>
      <c r="S1341" s="112">
        <v>3</v>
      </c>
      <c r="T1341" s="112">
        <v>0</v>
      </c>
      <c r="U1341" s="112">
        <v>17.64</v>
      </c>
    </row>
    <row r="1342" spans="1:21">
      <c r="A1342" s="20" t="str">
        <f t="shared" si="40"/>
        <v>202105</v>
      </c>
      <c r="B1342" s="20" t="str">
        <f t="shared" si="41"/>
        <v>202122</v>
      </c>
      <c r="C1342" s="112" t="s">
        <v>2177</v>
      </c>
      <c r="D1342" s="113">
        <v>44342</v>
      </c>
      <c r="E1342" s="113">
        <v>44344</v>
      </c>
      <c r="F1342" s="112" t="s">
        <v>333</v>
      </c>
      <c r="G1342" s="112" t="s">
        <v>1972</v>
      </c>
      <c r="H1342" s="112" t="s">
        <v>1973</v>
      </c>
      <c r="I1342" s="112" t="s">
        <v>349</v>
      </c>
      <c r="J1342" s="112" t="s">
        <v>452</v>
      </c>
      <c r="K1342" s="112" t="s">
        <v>453</v>
      </c>
      <c r="L1342" s="112" t="s">
        <v>339</v>
      </c>
      <c r="M1342" s="112" t="s">
        <v>340</v>
      </c>
      <c r="N1342" s="112" t="s">
        <v>4253</v>
      </c>
      <c r="O1342" s="112" t="s">
        <v>372</v>
      </c>
      <c r="P1342" s="112" t="s">
        <v>394</v>
      </c>
      <c r="Q1342" s="112" t="s">
        <v>4254</v>
      </c>
      <c r="R1342" s="112">
        <v>5390.28</v>
      </c>
      <c r="S1342" s="112">
        <v>6</v>
      </c>
      <c r="T1342" s="112">
        <v>0</v>
      </c>
      <c r="U1342" s="112">
        <v>1778.28</v>
      </c>
    </row>
    <row r="1343" spans="1:21">
      <c r="A1343" s="20" t="str">
        <f t="shared" si="40"/>
        <v>202105</v>
      </c>
      <c r="B1343" s="20" t="str">
        <f t="shared" si="41"/>
        <v>202122</v>
      </c>
      <c r="C1343" s="112" t="s">
        <v>2177</v>
      </c>
      <c r="D1343" s="113">
        <v>44342</v>
      </c>
      <c r="E1343" s="113">
        <v>44344</v>
      </c>
      <c r="F1343" s="112" t="s">
        <v>333</v>
      </c>
      <c r="G1343" s="112" t="s">
        <v>1972</v>
      </c>
      <c r="H1343" s="112" t="s">
        <v>1973</v>
      </c>
      <c r="I1343" s="112" t="s">
        <v>349</v>
      </c>
      <c r="J1343" s="112" t="s">
        <v>452</v>
      </c>
      <c r="K1343" s="112" t="s">
        <v>453</v>
      </c>
      <c r="L1343" s="112" t="s">
        <v>339</v>
      </c>
      <c r="M1343" s="112" t="s">
        <v>340</v>
      </c>
      <c r="N1343" s="112" t="s">
        <v>1452</v>
      </c>
      <c r="O1343" s="112" t="s">
        <v>372</v>
      </c>
      <c r="P1343" s="112" t="s">
        <v>398</v>
      </c>
      <c r="Q1343" s="112" t="s">
        <v>2603</v>
      </c>
      <c r="R1343" s="112">
        <v>556.49999999999989</v>
      </c>
      <c r="S1343" s="112">
        <v>3</v>
      </c>
      <c r="T1343" s="112">
        <v>0</v>
      </c>
      <c r="U1343" s="112">
        <v>272.58</v>
      </c>
    </row>
    <row r="1344" spans="1:21">
      <c r="A1344" s="20" t="str">
        <f t="shared" si="40"/>
        <v>202105</v>
      </c>
      <c r="B1344" s="20" t="str">
        <f t="shared" si="41"/>
        <v>202122</v>
      </c>
      <c r="C1344" s="112" t="s">
        <v>2177</v>
      </c>
      <c r="D1344" s="113">
        <v>44342</v>
      </c>
      <c r="E1344" s="113">
        <v>44344</v>
      </c>
      <c r="F1344" s="112" t="s">
        <v>333</v>
      </c>
      <c r="G1344" s="112" t="s">
        <v>1972</v>
      </c>
      <c r="H1344" s="112" t="s">
        <v>1973</v>
      </c>
      <c r="I1344" s="112" t="s">
        <v>349</v>
      </c>
      <c r="J1344" s="112" t="s">
        <v>452</v>
      </c>
      <c r="K1344" s="112" t="s">
        <v>453</v>
      </c>
      <c r="L1344" s="112" t="s">
        <v>339</v>
      </c>
      <c r="M1344" s="112" t="s">
        <v>340</v>
      </c>
      <c r="N1344" s="112" t="s">
        <v>1567</v>
      </c>
      <c r="O1344" s="112" t="s">
        <v>377</v>
      </c>
      <c r="P1344" s="112" t="s">
        <v>378</v>
      </c>
      <c r="Q1344" s="112" t="s">
        <v>1568</v>
      </c>
      <c r="R1344" s="112">
        <v>2435.16</v>
      </c>
      <c r="S1344" s="112">
        <v>3</v>
      </c>
      <c r="T1344" s="112">
        <v>0</v>
      </c>
      <c r="U1344" s="112">
        <v>1047.06</v>
      </c>
    </row>
    <row r="1345" spans="1:21">
      <c r="A1345" s="20" t="str">
        <f t="shared" si="40"/>
        <v>202103</v>
      </c>
      <c r="B1345" s="20" t="str">
        <f t="shared" si="41"/>
        <v>202112</v>
      </c>
      <c r="C1345" s="112" t="s">
        <v>2969</v>
      </c>
      <c r="D1345" s="113">
        <v>44274</v>
      </c>
      <c r="E1345" s="113">
        <v>44276</v>
      </c>
      <c r="F1345" s="112" t="s">
        <v>402</v>
      </c>
      <c r="G1345" s="112" t="s">
        <v>529</v>
      </c>
      <c r="H1345" s="112" t="s">
        <v>530</v>
      </c>
      <c r="I1345" s="112" t="s">
        <v>336</v>
      </c>
      <c r="J1345" s="112" t="s">
        <v>1070</v>
      </c>
      <c r="K1345" s="112" t="s">
        <v>438</v>
      </c>
      <c r="L1345" s="112" t="s">
        <v>339</v>
      </c>
      <c r="M1345" s="112" t="s">
        <v>439</v>
      </c>
      <c r="N1345" s="112" t="s">
        <v>2749</v>
      </c>
      <c r="O1345" s="112" t="s">
        <v>372</v>
      </c>
      <c r="P1345" s="112" t="s">
        <v>394</v>
      </c>
      <c r="Q1345" s="112" t="s">
        <v>2750</v>
      </c>
      <c r="R1345" s="112">
        <v>5448.7999999999993</v>
      </c>
      <c r="S1345" s="112">
        <v>7</v>
      </c>
      <c r="T1345" s="112">
        <v>0</v>
      </c>
      <c r="U1345" s="112">
        <v>1579.76</v>
      </c>
    </row>
    <row r="1346" spans="1:21">
      <c r="A1346" s="20" t="str">
        <f t="shared" si="40"/>
        <v>202103</v>
      </c>
      <c r="B1346" s="20" t="str">
        <f t="shared" si="41"/>
        <v>202112</v>
      </c>
      <c r="C1346" s="112" t="s">
        <v>2969</v>
      </c>
      <c r="D1346" s="113">
        <v>44274</v>
      </c>
      <c r="E1346" s="113">
        <v>44276</v>
      </c>
      <c r="F1346" s="112" t="s">
        <v>402</v>
      </c>
      <c r="G1346" s="112" t="s">
        <v>529</v>
      </c>
      <c r="H1346" s="112" t="s">
        <v>530</v>
      </c>
      <c r="I1346" s="112" t="s">
        <v>336</v>
      </c>
      <c r="J1346" s="112" t="s">
        <v>1070</v>
      </c>
      <c r="K1346" s="112" t="s">
        <v>438</v>
      </c>
      <c r="L1346" s="112" t="s">
        <v>339</v>
      </c>
      <c r="M1346" s="112" t="s">
        <v>439</v>
      </c>
      <c r="N1346" s="112" t="s">
        <v>3856</v>
      </c>
      <c r="O1346" s="112" t="s">
        <v>342</v>
      </c>
      <c r="P1346" s="112" t="s">
        <v>381</v>
      </c>
      <c r="Q1346" s="112" t="s">
        <v>3857</v>
      </c>
      <c r="R1346" s="112">
        <v>269.36</v>
      </c>
      <c r="S1346" s="112">
        <v>4</v>
      </c>
      <c r="T1346" s="112">
        <v>0</v>
      </c>
      <c r="U1346" s="112">
        <v>18.48</v>
      </c>
    </row>
    <row r="1347" spans="1:21">
      <c r="A1347" s="20" t="str">
        <f t="shared" ref="A1347:A1410" si="42">YEAR(D1347)&amp;TEXT(MONTH(D1347),"00")</f>
        <v>202101</v>
      </c>
      <c r="B1347" s="20" t="str">
        <f t="shared" ref="B1347:B1410" si="43">YEAR(D1347)&amp;TEXT(WEEKNUM(D1347),"00")</f>
        <v>202104</v>
      </c>
      <c r="C1347" s="112" t="s">
        <v>3923</v>
      </c>
      <c r="D1347" s="113">
        <v>44217</v>
      </c>
      <c r="E1347" s="113">
        <v>44222</v>
      </c>
      <c r="F1347" s="112" t="s">
        <v>346</v>
      </c>
      <c r="G1347" s="112" t="s">
        <v>2687</v>
      </c>
      <c r="H1347" s="112" t="s">
        <v>2688</v>
      </c>
      <c r="I1347" s="112" t="s">
        <v>384</v>
      </c>
      <c r="J1347" s="112" t="s">
        <v>541</v>
      </c>
      <c r="K1347" s="112" t="s">
        <v>541</v>
      </c>
      <c r="L1347" s="112" t="s">
        <v>339</v>
      </c>
      <c r="M1347" s="112" t="s">
        <v>439</v>
      </c>
      <c r="N1347" s="112" t="s">
        <v>877</v>
      </c>
      <c r="O1347" s="112" t="s">
        <v>342</v>
      </c>
      <c r="P1347" s="112" t="s">
        <v>343</v>
      </c>
      <c r="Q1347" s="112" t="s">
        <v>878</v>
      </c>
      <c r="R1347" s="112">
        <v>2551.7800000000002</v>
      </c>
      <c r="S1347" s="112">
        <v>11</v>
      </c>
      <c r="T1347" s="112">
        <v>0</v>
      </c>
      <c r="U1347" s="112">
        <v>381.91999999999996</v>
      </c>
    </row>
    <row r="1348" spans="1:21">
      <c r="A1348" s="20" t="str">
        <f t="shared" si="42"/>
        <v>202107</v>
      </c>
      <c r="B1348" s="20" t="str">
        <f t="shared" si="43"/>
        <v>202127</v>
      </c>
      <c r="C1348" s="112" t="s">
        <v>924</v>
      </c>
      <c r="D1348" s="113">
        <v>44378</v>
      </c>
      <c r="E1348" s="113">
        <v>44380</v>
      </c>
      <c r="F1348" s="112" t="s">
        <v>402</v>
      </c>
      <c r="G1348" s="112" t="s">
        <v>4181</v>
      </c>
      <c r="H1348" s="112" t="s">
        <v>4182</v>
      </c>
      <c r="I1348" s="112" t="s">
        <v>349</v>
      </c>
      <c r="J1348" s="112" t="s">
        <v>1416</v>
      </c>
      <c r="K1348" s="112" t="s">
        <v>367</v>
      </c>
      <c r="L1348" s="112" t="s">
        <v>339</v>
      </c>
      <c r="M1348" s="112" t="s">
        <v>368</v>
      </c>
      <c r="N1348" s="112" t="s">
        <v>1950</v>
      </c>
      <c r="O1348" s="112" t="s">
        <v>377</v>
      </c>
      <c r="P1348" s="112" t="s">
        <v>378</v>
      </c>
      <c r="Q1348" s="112" t="s">
        <v>1951</v>
      </c>
      <c r="R1348" s="112">
        <v>1113.2099999999998</v>
      </c>
      <c r="S1348" s="112">
        <v>5</v>
      </c>
      <c r="T1348" s="112">
        <v>0.1</v>
      </c>
      <c r="U1348" s="112">
        <v>432.81</v>
      </c>
    </row>
    <row r="1349" spans="1:21">
      <c r="A1349" s="20" t="str">
        <f t="shared" si="42"/>
        <v>202103</v>
      </c>
      <c r="B1349" s="20" t="str">
        <f t="shared" si="43"/>
        <v>202111</v>
      </c>
      <c r="C1349" s="112" t="s">
        <v>2177</v>
      </c>
      <c r="D1349" s="113">
        <v>44264</v>
      </c>
      <c r="E1349" s="113">
        <v>44268</v>
      </c>
      <c r="F1349" s="112" t="s">
        <v>346</v>
      </c>
      <c r="G1349" s="112" t="s">
        <v>3622</v>
      </c>
      <c r="H1349" s="112" t="s">
        <v>3623</v>
      </c>
      <c r="I1349" s="112" t="s">
        <v>349</v>
      </c>
      <c r="J1349" s="112" t="s">
        <v>366</v>
      </c>
      <c r="K1349" s="112" t="s">
        <v>367</v>
      </c>
      <c r="L1349" s="112" t="s">
        <v>339</v>
      </c>
      <c r="M1349" s="112" t="s">
        <v>368</v>
      </c>
      <c r="N1349" s="112" t="s">
        <v>1722</v>
      </c>
      <c r="O1349" s="112" t="s">
        <v>377</v>
      </c>
      <c r="P1349" s="112" t="s">
        <v>425</v>
      </c>
      <c r="Q1349" s="112" t="s">
        <v>1723</v>
      </c>
      <c r="R1349" s="112">
        <v>5527.2000000000007</v>
      </c>
      <c r="S1349" s="112">
        <v>7</v>
      </c>
      <c r="T1349" s="112">
        <v>0</v>
      </c>
      <c r="U1349" s="112">
        <v>2320.64</v>
      </c>
    </row>
    <row r="1350" spans="1:21">
      <c r="A1350" s="20" t="str">
        <f t="shared" si="42"/>
        <v>202103</v>
      </c>
      <c r="B1350" s="20" t="str">
        <f t="shared" si="43"/>
        <v>202111</v>
      </c>
      <c r="C1350" s="112" t="s">
        <v>2177</v>
      </c>
      <c r="D1350" s="113">
        <v>44264</v>
      </c>
      <c r="E1350" s="113">
        <v>44268</v>
      </c>
      <c r="F1350" s="112" t="s">
        <v>346</v>
      </c>
      <c r="G1350" s="112" t="s">
        <v>3622</v>
      </c>
      <c r="H1350" s="112" t="s">
        <v>3623</v>
      </c>
      <c r="I1350" s="112" t="s">
        <v>349</v>
      </c>
      <c r="J1350" s="112" t="s">
        <v>366</v>
      </c>
      <c r="K1350" s="112" t="s">
        <v>367</v>
      </c>
      <c r="L1350" s="112" t="s">
        <v>339</v>
      </c>
      <c r="M1350" s="112" t="s">
        <v>368</v>
      </c>
      <c r="N1350" s="112" t="s">
        <v>1774</v>
      </c>
      <c r="O1350" s="112" t="s">
        <v>342</v>
      </c>
      <c r="P1350" s="112" t="s">
        <v>343</v>
      </c>
      <c r="Q1350" s="112" t="s">
        <v>1775</v>
      </c>
      <c r="R1350" s="112">
        <v>325.64</v>
      </c>
      <c r="S1350" s="112">
        <v>2</v>
      </c>
      <c r="T1350" s="112">
        <v>0</v>
      </c>
      <c r="U1350" s="112">
        <v>38.919999999999995</v>
      </c>
    </row>
    <row r="1351" spans="1:21">
      <c r="A1351" s="20" t="str">
        <f t="shared" si="42"/>
        <v>202103</v>
      </c>
      <c r="B1351" s="20" t="str">
        <f t="shared" si="43"/>
        <v>202114</v>
      </c>
      <c r="C1351" s="112" t="s">
        <v>2796</v>
      </c>
      <c r="D1351" s="113">
        <v>44285</v>
      </c>
      <c r="E1351" s="113">
        <v>44290</v>
      </c>
      <c r="F1351" s="112" t="s">
        <v>346</v>
      </c>
      <c r="G1351" s="112" t="s">
        <v>748</v>
      </c>
      <c r="H1351" s="112" t="s">
        <v>749</v>
      </c>
      <c r="I1351" s="112" t="s">
        <v>349</v>
      </c>
      <c r="J1351" s="112" t="s">
        <v>684</v>
      </c>
      <c r="K1351" s="112" t="s">
        <v>535</v>
      </c>
      <c r="L1351" s="112" t="s">
        <v>339</v>
      </c>
      <c r="M1351" s="112" t="s">
        <v>368</v>
      </c>
      <c r="N1351" s="112" t="s">
        <v>2397</v>
      </c>
      <c r="O1351" s="112" t="s">
        <v>342</v>
      </c>
      <c r="P1351" s="112" t="s">
        <v>440</v>
      </c>
      <c r="Q1351" s="112" t="s">
        <v>2398</v>
      </c>
      <c r="R1351" s="112">
        <v>77</v>
      </c>
      <c r="S1351" s="112">
        <v>1</v>
      </c>
      <c r="T1351" s="112">
        <v>0</v>
      </c>
      <c r="U1351" s="112">
        <v>29.96</v>
      </c>
    </row>
    <row r="1352" spans="1:21">
      <c r="A1352" s="20" t="str">
        <f t="shared" si="42"/>
        <v>202105</v>
      </c>
      <c r="B1352" s="20" t="str">
        <f t="shared" si="43"/>
        <v>202119</v>
      </c>
      <c r="C1352" s="112" t="s">
        <v>3680</v>
      </c>
      <c r="D1352" s="113">
        <v>44322</v>
      </c>
      <c r="E1352" s="113">
        <v>44326</v>
      </c>
      <c r="F1352" s="112" t="s">
        <v>333</v>
      </c>
      <c r="G1352" s="112" t="s">
        <v>3469</v>
      </c>
      <c r="H1352" s="112" t="s">
        <v>3470</v>
      </c>
      <c r="I1352" s="112" t="s">
        <v>349</v>
      </c>
      <c r="J1352" s="112" t="s">
        <v>541</v>
      </c>
      <c r="K1352" s="112" t="s">
        <v>541</v>
      </c>
      <c r="L1352" s="112" t="s">
        <v>339</v>
      </c>
      <c r="M1352" s="112" t="s">
        <v>439</v>
      </c>
      <c r="N1352" s="112" t="s">
        <v>4073</v>
      </c>
      <c r="O1352" s="112" t="s">
        <v>342</v>
      </c>
      <c r="P1352" s="112" t="s">
        <v>407</v>
      </c>
      <c r="Q1352" s="112" t="s">
        <v>4074</v>
      </c>
      <c r="R1352" s="112">
        <v>117.6</v>
      </c>
      <c r="S1352" s="112">
        <v>3</v>
      </c>
      <c r="T1352" s="112">
        <v>0</v>
      </c>
      <c r="U1352" s="112">
        <v>50.400000000000006</v>
      </c>
    </row>
    <row r="1353" spans="1:21">
      <c r="A1353" s="20" t="str">
        <f t="shared" si="42"/>
        <v>202105</v>
      </c>
      <c r="B1353" s="20" t="str">
        <f t="shared" si="43"/>
        <v>202119</v>
      </c>
      <c r="C1353" s="112" t="s">
        <v>3680</v>
      </c>
      <c r="D1353" s="113">
        <v>44322</v>
      </c>
      <c r="E1353" s="113">
        <v>44326</v>
      </c>
      <c r="F1353" s="112" t="s">
        <v>333</v>
      </c>
      <c r="G1353" s="112" t="s">
        <v>3469</v>
      </c>
      <c r="H1353" s="112" t="s">
        <v>3470</v>
      </c>
      <c r="I1353" s="112" t="s">
        <v>349</v>
      </c>
      <c r="J1353" s="112" t="s">
        <v>541</v>
      </c>
      <c r="K1353" s="112" t="s">
        <v>541</v>
      </c>
      <c r="L1353" s="112" t="s">
        <v>339</v>
      </c>
      <c r="M1353" s="112" t="s">
        <v>439</v>
      </c>
      <c r="N1353" s="112" t="s">
        <v>2120</v>
      </c>
      <c r="O1353" s="112" t="s">
        <v>342</v>
      </c>
      <c r="P1353" s="112" t="s">
        <v>455</v>
      </c>
      <c r="Q1353" s="112" t="s">
        <v>2121</v>
      </c>
      <c r="R1353" s="112">
        <v>361.20000000000005</v>
      </c>
      <c r="S1353" s="112">
        <v>5</v>
      </c>
      <c r="T1353" s="112">
        <v>0</v>
      </c>
      <c r="U1353" s="112">
        <v>104.3</v>
      </c>
    </row>
    <row r="1354" spans="1:21">
      <c r="A1354" s="20" t="str">
        <f t="shared" si="42"/>
        <v>202103</v>
      </c>
      <c r="B1354" s="20" t="str">
        <f t="shared" si="43"/>
        <v>202112</v>
      </c>
      <c r="C1354" s="112" t="s">
        <v>847</v>
      </c>
      <c r="D1354" s="113">
        <v>44269</v>
      </c>
      <c r="E1354" s="113">
        <v>44272</v>
      </c>
      <c r="F1354" s="112" t="s">
        <v>333</v>
      </c>
      <c r="G1354" s="112" t="s">
        <v>1405</v>
      </c>
      <c r="H1354" s="112" t="s">
        <v>1406</v>
      </c>
      <c r="I1354" s="112" t="s">
        <v>349</v>
      </c>
      <c r="J1354" s="112" t="s">
        <v>606</v>
      </c>
      <c r="K1354" s="112" t="s">
        <v>607</v>
      </c>
      <c r="L1354" s="112" t="s">
        <v>339</v>
      </c>
      <c r="M1354" s="112" t="s">
        <v>368</v>
      </c>
      <c r="N1354" s="112" t="s">
        <v>585</v>
      </c>
      <c r="O1354" s="112" t="s">
        <v>342</v>
      </c>
      <c r="P1354" s="112" t="s">
        <v>357</v>
      </c>
      <c r="Q1354" s="112" t="s">
        <v>586</v>
      </c>
      <c r="R1354" s="112">
        <v>84.560000000000016</v>
      </c>
      <c r="S1354" s="112">
        <v>4</v>
      </c>
      <c r="T1354" s="112">
        <v>0</v>
      </c>
      <c r="U1354" s="112">
        <v>20.16</v>
      </c>
    </row>
    <row r="1355" spans="1:21">
      <c r="A1355" s="20" t="str">
        <f t="shared" si="42"/>
        <v>202103</v>
      </c>
      <c r="B1355" s="20" t="str">
        <f t="shared" si="43"/>
        <v>202112</v>
      </c>
      <c r="C1355" s="112" t="s">
        <v>847</v>
      </c>
      <c r="D1355" s="113">
        <v>44269</v>
      </c>
      <c r="E1355" s="113">
        <v>44272</v>
      </c>
      <c r="F1355" s="112" t="s">
        <v>333</v>
      </c>
      <c r="G1355" s="112" t="s">
        <v>1405</v>
      </c>
      <c r="H1355" s="112" t="s">
        <v>1406</v>
      </c>
      <c r="I1355" s="112" t="s">
        <v>349</v>
      </c>
      <c r="J1355" s="112" t="s">
        <v>606</v>
      </c>
      <c r="K1355" s="112" t="s">
        <v>607</v>
      </c>
      <c r="L1355" s="112" t="s">
        <v>339</v>
      </c>
      <c r="M1355" s="112" t="s">
        <v>368</v>
      </c>
      <c r="N1355" s="112" t="s">
        <v>430</v>
      </c>
      <c r="O1355" s="112" t="s">
        <v>377</v>
      </c>
      <c r="P1355" s="112" t="s">
        <v>431</v>
      </c>
      <c r="Q1355" s="112" t="s">
        <v>432</v>
      </c>
      <c r="R1355" s="112">
        <v>176.67999999999998</v>
      </c>
      <c r="S1355" s="112">
        <v>2</v>
      </c>
      <c r="T1355" s="112">
        <v>0</v>
      </c>
      <c r="U1355" s="112">
        <v>61.600000000000009</v>
      </c>
    </row>
    <row r="1356" spans="1:21">
      <c r="A1356" s="20" t="str">
        <f t="shared" si="42"/>
        <v>202103</v>
      </c>
      <c r="B1356" s="20" t="str">
        <f t="shared" si="43"/>
        <v>202112</v>
      </c>
      <c r="C1356" s="112" t="s">
        <v>847</v>
      </c>
      <c r="D1356" s="113">
        <v>44269</v>
      </c>
      <c r="E1356" s="113">
        <v>44272</v>
      </c>
      <c r="F1356" s="112" t="s">
        <v>333</v>
      </c>
      <c r="G1356" s="112" t="s">
        <v>1405</v>
      </c>
      <c r="H1356" s="112" t="s">
        <v>1406</v>
      </c>
      <c r="I1356" s="112" t="s">
        <v>349</v>
      </c>
      <c r="J1356" s="112" t="s">
        <v>606</v>
      </c>
      <c r="K1356" s="112" t="s">
        <v>607</v>
      </c>
      <c r="L1356" s="112" t="s">
        <v>339</v>
      </c>
      <c r="M1356" s="112" t="s">
        <v>368</v>
      </c>
      <c r="N1356" s="112" t="s">
        <v>3750</v>
      </c>
      <c r="O1356" s="112" t="s">
        <v>342</v>
      </c>
      <c r="P1356" s="112" t="s">
        <v>440</v>
      </c>
      <c r="Q1356" s="112" t="s">
        <v>3942</v>
      </c>
      <c r="R1356" s="112">
        <v>671.16</v>
      </c>
      <c r="S1356" s="112">
        <v>6</v>
      </c>
      <c r="T1356" s="112">
        <v>0</v>
      </c>
      <c r="U1356" s="112">
        <v>335.15999999999997</v>
      </c>
    </row>
    <row r="1357" spans="1:21">
      <c r="A1357" s="20" t="str">
        <f t="shared" si="42"/>
        <v>202103</v>
      </c>
      <c r="B1357" s="20" t="str">
        <f t="shared" si="43"/>
        <v>202110</v>
      </c>
      <c r="C1357" s="112" t="s">
        <v>3567</v>
      </c>
      <c r="D1357" s="113">
        <v>44258</v>
      </c>
      <c r="E1357" s="113">
        <v>44262</v>
      </c>
      <c r="F1357" s="112" t="s">
        <v>346</v>
      </c>
      <c r="G1357" s="112" t="s">
        <v>1974</v>
      </c>
      <c r="H1357" s="112" t="s">
        <v>1975</v>
      </c>
      <c r="I1357" s="112" t="s">
        <v>349</v>
      </c>
      <c r="J1357" s="112" t="s">
        <v>606</v>
      </c>
      <c r="K1357" s="112" t="s">
        <v>607</v>
      </c>
      <c r="L1357" s="112" t="s">
        <v>339</v>
      </c>
      <c r="M1357" s="112" t="s">
        <v>368</v>
      </c>
      <c r="N1357" s="112" t="s">
        <v>1580</v>
      </c>
      <c r="O1357" s="112" t="s">
        <v>342</v>
      </c>
      <c r="P1357" s="112" t="s">
        <v>380</v>
      </c>
      <c r="Q1357" s="112" t="s">
        <v>1581</v>
      </c>
      <c r="R1357" s="112">
        <v>399</v>
      </c>
      <c r="S1357" s="112">
        <v>3</v>
      </c>
      <c r="T1357" s="112">
        <v>0</v>
      </c>
      <c r="U1357" s="112">
        <v>47.879999999999995</v>
      </c>
    </row>
    <row r="1358" spans="1:21">
      <c r="A1358" s="20" t="str">
        <f t="shared" si="42"/>
        <v>202106</v>
      </c>
      <c r="B1358" s="20" t="str">
        <f t="shared" si="43"/>
        <v>202123</v>
      </c>
      <c r="C1358" s="112" t="s">
        <v>3901</v>
      </c>
      <c r="D1358" s="113">
        <v>44352</v>
      </c>
      <c r="E1358" s="113">
        <v>44357</v>
      </c>
      <c r="F1358" s="112" t="s">
        <v>346</v>
      </c>
      <c r="G1358" s="112" t="s">
        <v>423</v>
      </c>
      <c r="H1358" s="112" t="s">
        <v>424</v>
      </c>
      <c r="I1358" s="112" t="s">
        <v>336</v>
      </c>
      <c r="J1358" s="112" t="s">
        <v>1816</v>
      </c>
      <c r="K1358" s="112" t="s">
        <v>453</v>
      </c>
      <c r="L1358" s="112" t="s">
        <v>339</v>
      </c>
      <c r="M1358" s="112" t="s">
        <v>340</v>
      </c>
      <c r="N1358" s="112" t="s">
        <v>3559</v>
      </c>
      <c r="O1358" s="112" t="s">
        <v>342</v>
      </c>
      <c r="P1358" s="112" t="s">
        <v>455</v>
      </c>
      <c r="Q1358" s="112" t="s">
        <v>3560</v>
      </c>
      <c r="R1358" s="112">
        <v>491.12</v>
      </c>
      <c r="S1358" s="112">
        <v>2</v>
      </c>
      <c r="T1358" s="112">
        <v>0</v>
      </c>
      <c r="U1358" s="112">
        <v>34.159999999999997</v>
      </c>
    </row>
    <row r="1359" spans="1:21">
      <c r="A1359" s="20" t="str">
        <f t="shared" si="42"/>
        <v>202105</v>
      </c>
      <c r="B1359" s="20" t="str">
        <f t="shared" si="43"/>
        <v>202121</v>
      </c>
      <c r="C1359" s="112" t="s">
        <v>4271</v>
      </c>
      <c r="D1359" s="113">
        <v>44336</v>
      </c>
      <c r="E1359" s="113">
        <v>44338</v>
      </c>
      <c r="F1359" s="112" t="s">
        <v>402</v>
      </c>
      <c r="G1359" s="112" t="s">
        <v>1420</v>
      </c>
      <c r="H1359" s="112" t="s">
        <v>1421</v>
      </c>
      <c r="I1359" s="112" t="s">
        <v>336</v>
      </c>
      <c r="J1359" s="112" t="s">
        <v>703</v>
      </c>
      <c r="K1359" s="112" t="s">
        <v>704</v>
      </c>
      <c r="L1359" s="112" t="s">
        <v>339</v>
      </c>
      <c r="M1359" s="112" t="s">
        <v>368</v>
      </c>
      <c r="N1359" s="112" t="s">
        <v>1371</v>
      </c>
      <c r="O1359" s="112" t="s">
        <v>372</v>
      </c>
      <c r="P1359" s="112" t="s">
        <v>398</v>
      </c>
      <c r="Q1359" s="112" t="s">
        <v>1372</v>
      </c>
      <c r="R1359" s="112">
        <v>679.84</v>
      </c>
      <c r="S1359" s="112">
        <v>2</v>
      </c>
      <c r="T1359" s="112">
        <v>0</v>
      </c>
      <c r="U1359" s="112">
        <v>74.759999999999991</v>
      </c>
    </row>
    <row r="1360" spans="1:21">
      <c r="A1360" s="20" t="str">
        <f t="shared" si="42"/>
        <v>202105</v>
      </c>
      <c r="B1360" s="20" t="str">
        <f t="shared" si="43"/>
        <v>202120</v>
      </c>
      <c r="C1360" s="112" t="s">
        <v>3650</v>
      </c>
      <c r="D1360" s="113">
        <v>44328</v>
      </c>
      <c r="E1360" s="113">
        <v>44335</v>
      </c>
      <c r="F1360" s="112" t="s">
        <v>346</v>
      </c>
      <c r="G1360" s="112" t="s">
        <v>4087</v>
      </c>
      <c r="H1360" s="112" t="s">
        <v>4088</v>
      </c>
      <c r="I1360" s="112" t="s">
        <v>336</v>
      </c>
      <c r="J1360" s="112" t="s">
        <v>1489</v>
      </c>
      <c r="K1360" s="112" t="s">
        <v>363</v>
      </c>
      <c r="L1360" s="112" t="s">
        <v>339</v>
      </c>
      <c r="M1360" s="112" t="s">
        <v>340</v>
      </c>
      <c r="N1360" s="112" t="s">
        <v>2315</v>
      </c>
      <c r="O1360" s="112" t="s">
        <v>372</v>
      </c>
      <c r="P1360" s="112" t="s">
        <v>400</v>
      </c>
      <c r="Q1360" s="112" t="s">
        <v>2316</v>
      </c>
      <c r="R1360" s="112">
        <v>3578.4000000000005</v>
      </c>
      <c r="S1360" s="112">
        <v>2</v>
      </c>
      <c r="T1360" s="112">
        <v>0.4</v>
      </c>
      <c r="U1360" s="112">
        <v>298.19999999999936</v>
      </c>
    </row>
    <row r="1361" spans="1:21">
      <c r="A1361" s="20" t="str">
        <f t="shared" si="42"/>
        <v>202106</v>
      </c>
      <c r="B1361" s="20" t="str">
        <f t="shared" si="43"/>
        <v>202126</v>
      </c>
      <c r="C1361" s="112" t="s">
        <v>4179</v>
      </c>
      <c r="D1361" s="113">
        <v>44373</v>
      </c>
      <c r="E1361" s="113">
        <v>44378</v>
      </c>
      <c r="F1361" s="112" t="s">
        <v>333</v>
      </c>
      <c r="G1361" s="112" t="s">
        <v>1492</v>
      </c>
      <c r="H1361" s="112" t="s">
        <v>1493</v>
      </c>
      <c r="I1361" s="112" t="s">
        <v>349</v>
      </c>
      <c r="J1361" s="112" t="s">
        <v>3266</v>
      </c>
      <c r="K1361" s="112" t="s">
        <v>460</v>
      </c>
      <c r="L1361" s="112" t="s">
        <v>339</v>
      </c>
      <c r="M1361" s="112" t="s">
        <v>340</v>
      </c>
      <c r="N1361" s="112" t="s">
        <v>3049</v>
      </c>
      <c r="O1361" s="112" t="s">
        <v>377</v>
      </c>
      <c r="P1361" s="112" t="s">
        <v>425</v>
      </c>
      <c r="Q1361" s="112" t="s">
        <v>3050</v>
      </c>
      <c r="R1361" s="112">
        <v>1748.04</v>
      </c>
      <c r="S1361" s="112">
        <v>3</v>
      </c>
      <c r="T1361" s="112">
        <v>0</v>
      </c>
      <c r="U1361" s="112">
        <v>436.79999999999995</v>
      </c>
    </row>
    <row r="1362" spans="1:21">
      <c r="A1362" s="20" t="str">
        <f t="shared" si="42"/>
        <v>202102</v>
      </c>
      <c r="B1362" s="20" t="str">
        <f t="shared" si="43"/>
        <v>202106</v>
      </c>
      <c r="C1362" s="112" t="s">
        <v>4288</v>
      </c>
      <c r="D1362" s="113">
        <v>44231</v>
      </c>
      <c r="E1362" s="113">
        <v>44235</v>
      </c>
      <c r="F1362" s="112" t="s">
        <v>346</v>
      </c>
      <c r="G1362" s="112" t="s">
        <v>3595</v>
      </c>
      <c r="H1362" s="112" t="s">
        <v>3596</v>
      </c>
      <c r="I1362" s="112" t="s">
        <v>336</v>
      </c>
      <c r="J1362" s="112" t="s">
        <v>1195</v>
      </c>
      <c r="K1362" s="112" t="s">
        <v>363</v>
      </c>
      <c r="L1362" s="112" t="s">
        <v>339</v>
      </c>
      <c r="M1362" s="112" t="s">
        <v>340</v>
      </c>
      <c r="N1362" s="112" t="s">
        <v>2491</v>
      </c>
      <c r="O1362" s="112" t="s">
        <v>342</v>
      </c>
      <c r="P1362" s="112" t="s">
        <v>369</v>
      </c>
      <c r="Q1362" s="112" t="s">
        <v>2492</v>
      </c>
      <c r="R1362" s="112">
        <v>214.78800000000004</v>
      </c>
      <c r="S1362" s="112">
        <v>1</v>
      </c>
      <c r="T1362" s="112">
        <v>0.4</v>
      </c>
      <c r="U1362" s="112">
        <v>21.447999999999951</v>
      </c>
    </row>
    <row r="1363" spans="1:21">
      <c r="A1363" s="20" t="str">
        <f t="shared" si="42"/>
        <v>202102</v>
      </c>
      <c r="B1363" s="20" t="str">
        <f t="shared" si="43"/>
        <v>202106</v>
      </c>
      <c r="C1363" s="112" t="s">
        <v>4288</v>
      </c>
      <c r="D1363" s="113">
        <v>44231</v>
      </c>
      <c r="E1363" s="113">
        <v>44235</v>
      </c>
      <c r="F1363" s="112" t="s">
        <v>346</v>
      </c>
      <c r="G1363" s="112" t="s">
        <v>3595</v>
      </c>
      <c r="H1363" s="112" t="s">
        <v>3596</v>
      </c>
      <c r="I1363" s="112" t="s">
        <v>336</v>
      </c>
      <c r="J1363" s="112" t="s">
        <v>1195</v>
      </c>
      <c r="K1363" s="112" t="s">
        <v>363</v>
      </c>
      <c r="L1363" s="112" t="s">
        <v>339</v>
      </c>
      <c r="M1363" s="112" t="s">
        <v>340</v>
      </c>
      <c r="N1363" s="112" t="s">
        <v>1879</v>
      </c>
      <c r="O1363" s="112" t="s">
        <v>377</v>
      </c>
      <c r="P1363" s="112" t="s">
        <v>378</v>
      </c>
      <c r="Q1363" s="112" t="s">
        <v>1880</v>
      </c>
      <c r="R1363" s="112">
        <v>623.70000000000005</v>
      </c>
      <c r="S1363" s="112">
        <v>3</v>
      </c>
      <c r="T1363" s="112">
        <v>0.4</v>
      </c>
      <c r="U1363" s="112">
        <v>-114.66000000000008</v>
      </c>
    </row>
    <row r="1364" spans="1:21">
      <c r="A1364" s="20" t="str">
        <f t="shared" si="42"/>
        <v>202102</v>
      </c>
      <c r="B1364" s="20" t="str">
        <f t="shared" si="43"/>
        <v>202106</v>
      </c>
      <c r="C1364" s="112" t="s">
        <v>4288</v>
      </c>
      <c r="D1364" s="113">
        <v>44231</v>
      </c>
      <c r="E1364" s="113">
        <v>44235</v>
      </c>
      <c r="F1364" s="112" t="s">
        <v>346</v>
      </c>
      <c r="G1364" s="112" t="s">
        <v>3595</v>
      </c>
      <c r="H1364" s="112" t="s">
        <v>3596</v>
      </c>
      <c r="I1364" s="112" t="s">
        <v>336</v>
      </c>
      <c r="J1364" s="112" t="s">
        <v>1195</v>
      </c>
      <c r="K1364" s="112" t="s">
        <v>363</v>
      </c>
      <c r="L1364" s="112" t="s">
        <v>339</v>
      </c>
      <c r="M1364" s="112" t="s">
        <v>340</v>
      </c>
      <c r="N1364" s="112" t="s">
        <v>2080</v>
      </c>
      <c r="O1364" s="112" t="s">
        <v>342</v>
      </c>
      <c r="P1364" s="112" t="s">
        <v>407</v>
      </c>
      <c r="Q1364" s="112" t="s">
        <v>2081</v>
      </c>
      <c r="R1364" s="112">
        <v>94.5</v>
      </c>
      <c r="S1364" s="112">
        <v>3</v>
      </c>
      <c r="T1364" s="112">
        <v>0</v>
      </c>
      <c r="U1364" s="112">
        <v>10.08</v>
      </c>
    </row>
    <row r="1365" spans="1:21">
      <c r="A1365" s="20" t="str">
        <f t="shared" si="42"/>
        <v>202103</v>
      </c>
      <c r="B1365" s="20" t="str">
        <f t="shared" si="43"/>
        <v>202113</v>
      </c>
      <c r="C1365" s="112" t="s">
        <v>4224</v>
      </c>
      <c r="D1365" s="113">
        <v>44279</v>
      </c>
      <c r="E1365" s="113">
        <v>44285</v>
      </c>
      <c r="F1365" s="112" t="s">
        <v>346</v>
      </c>
      <c r="G1365" s="112" t="s">
        <v>1168</v>
      </c>
      <c r="H1365" s="112" t="s">
        <v>1169</v>
      </c>
      <c r="I1365" s="112" t="s">
        <v>349</v>
      </c>
      <c r="J1365" s="112" t="s">
        <v>2516</v>
      </c>
      <c r="K1365" s="112" t="s">
        <v>1902</v>
      </c>
      <c r="L1365" s="112" t="s">
        <v>339</v>
      </c>
      <c r="M1365" s="112" t="s">
        <v>386</v>
      </c>
      <c r="N1365" s="112" t="s">
        <v>3212</v>
      </c>
      <c r="O1365" s="112" t="s">
        <v>372</v>
      </c>
      <c r="P1365" s="112" t="s">
        <v>394</v>
      </c>
      <c r="Q1365" s="112" t="s">
        <v>3213</v>
      </c>
      <c r="R1365" s="112">
        <v>578.34</v>
      </c>
      <c r="S1365" s="112">
        <v>1</v>
      </c>
      <c r="T1365" s="112">
        <v>0</v>
      </c>
      <c r="U1365" s="112">
        <v>219.66</v>
      </c>
    </row>
    <row r="1366" spans="1:21">
      <c r="A1366" s="20" t="str">
        <f t="shared" si="42"/>
        <v>202103</v>
      </c>
      <c r="B1366" s="20" t="str">
        <f t="shared" si="43"/>
        <v>202113</v>
      </c>
      <c r="C1366" s="112" t="s">
        <v>4224</v>
      </c>
      <c r="D1366" s="113">
        <v>44279</v>
      </c>
      <c r="E1366" s="113">
        <v>44285</v>
      </c>
      <c r="F1366" s="112" t="s">
        <v>346</v>
      </c>
      <c r="G1366" s="112" t="s">
        <v>1168</v>
      </c>
      <c r="H1366" s="112" t="s">
        <v>1169</v>
      </c>
      <c r="I1366" s="112" t="s">
        <v>349</v>
      </c>
      <c r="J1366" s="112" t="s">
        <v>2516</v>
      </c>
      <c r="K1366" s="112" t="s">
        <v>1902</v>
      </c>
      <c r="L1366" s="112" t="s">
        <v>339</v>
      </c>
      <c r="M1366" s="112" t="s">
        <v>386</v>
      </c>
      <c r="N1366" s="112" t="s">
        <v>1643</v>
      </c>
      <c r="O1366" s="112" t="s">
        <v>342</v>
      </c>
      <c r="P1366" s="112" t="s">
        <v>380</v>
      </c>
      <c r="Q1366" s="112" t="s">
        <v>1644</v>
      </c>
      <c r="R1366" s="112">
        <v>318.5</v>
      </c>
      <c r="S1366" s="112">
        <v>5</v>
      </c>
      <c r="T1366" s="112">
        <v>0</v>
      </c>
      <c r="U1366" s="112">
        <v>50.4</v>
      </c>
    </row>
    <row r="1367" spans="1:21">
      <c r="A1367" s="20" t="str">
        <f t="shared" si="42"/>
        <v>202103</v>
      </c>
      <c r="B1367" s="20" t="str">
        <f t="shared" si="43"/>
        <v>202113</v>
      </c>
      <c r="C1367" s="112" t="s">
        <v>4224</v>
      </c>
      <c r="D1367" s="113">
        <v>44279</v>
      </c>
      <c r="E1367" s="113">
        <v>44285</v>
      </c>
      <c r="F1367" s="112" t="s">
        <v>346</v>
      </c>
      <c r="G1367" s="112" t="s">
        <v>1168</v>
      </c>
      <c r="H1367" s="112" t="s">
        <v>1169</v>
      </c>
      <c r="I1367" s="112" t="s">
        <v>349</v>
      </c>
      <c r="J1367" s="112" t="s">
        <v>2516</v>
      </c>
      <c r="K1367" s="112" t="s">
        <v>1902</v>
      </c>
      <c r="L1367" s="112" t="s">
        <v>339</v>
      </c>
      <c r="M1367" s="112" t="s">
        <v>386</v>
      </c>
      <c r="N1367" s="112" t="s">
        <v>1006</v>
      </c>
      <c r="O1367" s="112" t="s">
        <v>377</v>
      </c>
      <c r="P1367" s="112" t="s">
        <v>378</v>
      </c>
      <c r="Q1367" s="112" t="s">
        <v>1007</v>
      </c>
      <c r="R1367" s="112">
        <v>4514.1600000000008</v>
      </c>
      <c r="S1367" s="112">
        <v>6</v>
      </c>
      <c r="T1367" s="112">
        <v>0</v>
      </c>
      <c r="U1367" s="112">
        <v>44.519999999999996</v>
      </c>
    </row>
    <row r="1368" spans="1:21">
      <c r="A1368" s="20" t="str">
        <f t="shared" si="42"/>
        <v>202103</v>
      </c>
      <c r="B1368" s="20" t="str">
        <f t="shared" si="43"/>
        <v>202113</v>
      </c>
      <c r="C1368" s="112" t="s">
        <v>4224</v>
      </c>
      <c r="D1368" s="113">
        <v>44279</v>
      </c>
      <c r="E1368" s="113">
        <v>44285</v>
      </c>
      <c r="F1368" s="112" t="s">
        <v>346</v>
      </c>
      <c r="G1368" s="112" t="s">
        <v>1168</v>
      </c>
      <c r="H1368" s="112" t="s">
        <v>1169</v>
      </c>
      <c r="I1368" s="112" t="s">
        <v>349</v>
      </c>
      <c r="J1368" s="112" t="s">
        <v>2516</v>
      </c>
      <c r="K1368" s="112" t="s">
        <v>1902</v>
      </c>
      <c r="L1368" s="112" t="s">
        <v>339</v>
      </c>
      <c r="M1368" s="112" t="s">
        <v>386</v>
      </c>
      <c r="N1368" s="112" t="s">
        <v>1155</v>
      </c>
      <c r="O1368" s="112" t="s">
        <v>342</v>
      </c>
      <c r="P1368" s="112" t="s">
        <v>357</v>
      </c>
      <c r="Q1368" s="112" t="s">
        <v>1156</v>
      </c>
      <c r="R1368" s="112">
        <v>963.34</v>
      </c>
      <c r="S1368" s="112">
        <v>7</v>
      </c>
      <c r="T1368" s="112">
        <v>0</v>
      </c>
      <c r="U1368" s="112">
        <v>442.96</v>
      </c>
    </row>
    <row r="1369" spans="1:21">
      <c r="A1369" s="20" t="str">
        <f t="shared" si="42"/>
        <v>202103</v>
      </c>
      <c r="B1369" s="20" t="str">
        <f t="shared" si="43"/>
        <v>202113</v>
      </c>
      <c r="C1369" s="112" t="s">
        <v>4224</v>
      </c>
      <c r="D1369" s="113">
        <v>44279</v>
      </c>
      <c r="E1369" s="113">
        <v>44285</v>
      </c>
      <c r="F1369" s="112" t="s">
        <v>346</v>
      </c>
      <c r="G1369" s="112" t="s">
        <v>1168</v>
      </c>
      <c r="H1369" s="112" t="s">
        <v>1169</v>
      </c>
      <c r="I1369" s="112" t="s">
        <v>349</v>
      </c>
      <c r="J1369" s="112" t="s">
        <v>2516</v>
      </c>
      <c r="K1369" s="112" t="s">
        <v>1902</v>
      </c>
      <c r="L1369" s="112" t="s">
        <v>339</v>
      </c>
      <c r="M1369" s="112" t="s">
        <v>386</v>
      </c>
      <c r="N1369" s="112" t="s">
        <v>3436</v>
      </c>
      <c r="O1369" s="112" t="s">
        <v>377</v>
      </c>
      <c r="P1369" s="112" t="s">
        <v>462</v>
      </c>
      <c r="Q1369" s="112" t="s">
        <v>3437</v>
      </c>
      <c r="R1369" s="112">
        <v>1849.5119999999999</v>
      </c>
      <c r="S1369" s="112">
        <v>2</v>
      </c>
      <c r="T1369" s="112">
        <v>0.4</v>
      </c>
      <c r="U1369" s="112">
        <v>-308.44799999999998</v>
      </c>
    </row>
    <row r="1370" spans="1:21">
      <c r="A1370" s="20" t="str">
        <f t="shared" si="42"/>
        <v>202104</v>
      </c>
      <c r="B1370" s="20" t="str">
        <f t="shared" si="43"/>
        <v>202114</v>
      </c>
      <c r="C1370" s="112" t="s">
        <v>4227</v>
      </c>
      <c r="D1370" s="113">
        <v>44287</v>
      </c>
      <c r="E1370" s="113">
        <v>44294</v>
      </c>
      <c r="F1370" s="112" t="s">
        <v>346</v>
      </c>
      <c r="G1370" s="112" t="s">
        <v>771</v>
      </c>
      <c r="H1370" s="112" t="s">
        <v>772</v>
      </c>
      <c r="I1370" s="112" t="s">
        <v>336</v>
      </c>
      <c r="J1370" s="112" t="s">
        <v>2010</v>
      </c>
      <c r="K1370" s="112" t="s">
        <v>397</v>
      </c>
      <c r="L1370" s="112" t="s">
        <v>339</v>
      </c>
      <c r="M1370" s="112" t="s">
        <v>340</v>
      </c>
      <c r="N1370" s="112" t="s">
        <v>1510</v>
      </c>
      <c r="O1370" s="112" t="s">
        <v>342</v>
      </c>
      <c r="P1370" s="112" t="s">
        <v>354</v>
      </c>
      <c r="Q1370" s="112" t="s">
        <v>1511</v>
      </c>
      <c r="R1370" s="112">
        <v>446.32</v>
      </c>
      <c r="S1370" s="112">
        <v>2</v>
      </c>
      <c r="T1370" s="112">
        <v>0</v>
      </c>
      <c r="U1370" s="112">
        <v>182.84</v>
      </c>
    </row>
    <row r="1371" spans="1:21">
      <c r="A1371" s="20" t="str">
        <f t="shared" si="42"/>
        <v>202101</v>
      </c>
      <c r="B1371" s="20" t="str">
        <f t="shared" si="43"/>
        <v>202103</v>
      </c>
      <c r="C1371" s="112" t="s">
        <v>4289</v>
      </c>
      <c r="D1371" s="113">
        <v>44209</v>
      </c>
      <c r="E1371" s="113">
        <v>44215</v>
      </c>
      <c r="F1371" s="112" t="s">
        <v>346</v>
      </c>
      <c r="G1371" s="112" t="s">
        <v>2514</v>
      </c>
      <c r="H1371" s="112" t="s">
        <v>2515</v>
      </c>
      <c r="I1371" s="112" t="s">
        <v>336</v>
      </c>
      <c r="J1371" s="112" t="s">
        <v>1186</v>
      </c>
      <c r="K1371" s="112" t="s">
        <v>367</v>
      </c>
      <c r="L1371" s="112" t="s">
        <v>339</v>
      </c>
      <c r="M1371" s="112" t="s">
        <v>368</v>
      </c>
      <c r="N1371" s="112" t="s">
        <v>2864</v>
      </c>
      <c r="O1371" s="112" t="s">
        <v>342</v>
      </c>
      <c r="P1371" s="112" t="s">
        <v>440</v>
      </c>
      <c r="Q1371" s="112" t="s">
        <v>2865</v>
      </c>
      <c r="R1371" s="112">
        <v>627.19999999999993</v>
      </c>
      <c r="S1371" s="112">
        <v>5</v>
      </c>
      <c r="T1371" s="112">
        <v>0</v>
      </c>
      <c r="U1371" s="112">
        <v>100.1</v>
      </c>
    </row>
    <row r="1372" spans="1:21">
      <c r="A1372" s="20" t="str">
        <f t="shared" si="42"/>
        <v>202103</v>
      </c>
      <c r="B1372" s="20" t="str">
        <f t="shared" si="43"/>
        <v>202113</v>
      </c>
      <c r="C1372" s="112" t="s">
        <v>3907</v>
      </c>
      <c r="D1372" s="113">
        <v>44276</v>
      </c>
      <c r="E1372" s="113">
        <v>44283</v>
      </c>
      <c r="F1372" s="112" t="s">
        <v>346</v>
      </c>
      <c r="G1372" s="112" t="s">
        <v>3068</v>
      </c>
      <c r="H1372" s="112" t="s">
        <v>3069</v>
      </c>
      <c r="I1372" s="112" t="s">
        <v>384</v>
      </c>
      <c r="J1372" s="112" t="s">
        <v>412</v>
      </c>
      <c r="K1372" s="112" t="s">
        <v>412</v>
      </c>
      <c r="L1372" s="112" t="s">
        <v>339</v>
      </c>
      <c r="M1372" s="112" t="s">
        <v>340</v>
      </c>
      <c r="N1372" s="112" t="s">
        <v>2133</v>
      </c>
      <c r="O1372" s="112" t="s">
        <v>377</v>
      </c>
      <c r="P1372" s="112" t="s">
        <v>425</v>
      </c>
      <c r="Q1372" s="112" t="s">
        <v>2134</v>
      </c>
      <c r="R1372" s="112">
        <v>3971.9399999999996</v>
      </c>
      <c r="S1372" s="112">
        <v>7</v>
      </c>
      <c r="T1372" s="112">
        <v>0</v>
      </c>
      <c r="U1372" s="112">
        <v>754.6</v>
      </c>
    </row>
    <row r="1373" spans="1:21">
      <c r="A1373" s="20" t="str">
        <f t="shared" si="42"/>
        <v>202106</v>
      </c>
      <c r="B1373" s="20" t="str">
        <f t="shared" si="43"/>
        <v>202126</v>
      </c>
      <c r="C1373" s="112" t="s">
        <v>3487</v>
      </c>
      <c r="D1373" s="113">
        <v>44369</v>
      </c>
      <c r="E1373" s="113">
        <v>44371</v>
      </c>
      <c r="F1373" s="112" t="s">
        <v>402</v>
      </c>
      <c r="G1373" s="112" t="s">
        <v>1843</v>
      </c>
      <c r="H1373" s="112" t="s">
        <v>1844</v>
      </c>
      <c r="I1373" s="112" t="s">
        <v>336</v>
      </c>
      <c r="J1373" s="112" t="s">
        <v>1022</v>
      </c>
      <c r="K1373" s="112" t="s">
        <v>691</v>
      </c>
      <c r="L1373" s="112" t="s">
        <v>339</v>
      </c>
      <c r="M1373" s="112" t="s">
        <v>352</v>
      </c>
      <c r="N1373" s="112" t="s">
        <v>3629</v>
      </c>
      <c r="O1373" s="112" t="s">
        <v>372</v>
      </c>
      <c r="P1373" s="112" t="s">
        <v>398</v>
      </c>
      <c r="Q1373" s="112" t="s">
        <v>3630</v>
      </c>
      <c r="R1373" s="112">
        <v>338.1</v>
      </c>
      <c r="S1373" s="112">
        <v>1</v>
      </c>
      <c r="T1373" s="112">
        <v>0</v>
      </c>
      <c r="U1373" s="112">
        <v>81.06</v>
      </c>
    </row>
    <row r="1374" spans="1:21">
      <c r="A1374" s="20" t="str">
        <f t="shared" si="42"/>
        <v>202106</v>
      </c>
      <c r="B1374" s="20" t="str">
        <f t="shared" si="43"/>
        <v>202126</v>
      </c>
      <c r="C1374" s="112" t="s">
        <v>3487</v>
      </c>
      <c r="D1374" s="113">
        <v>44369</v>
      </c>
      <c r="E1374" s="113">
        <v>44371</v>
      </c>
      <c r="F1374" s="112" t="s">
        <v>402</v>
      </c>
      <c r="G1374" s="112" t="s">
        <v>1843</v>
      </c>
      <c r="H1374" s="112" t="s">
        <v>1844</v>
      </c>
      <c r="I1374" s="112" t="s">
        <v>336</v>
      </c>
      <c r="J1374" s="112" t="s">
        <v>1022</v>
      </c>
      <c r="K1374" s="112" t="s">
        <v>691</v>
      </c>
      <c r="L1374" s="112" t="s">
        <v>339</v>
      </c>
      <c r="M1374" s="112" t="s">
        <v>352</v>
      </c>
      <c r="N1374" s="112" t="s">
        <v>3726</v>
      </c>
      <c r="O1374" s="112" t="s">
        <v>372</v>
      </c>
      <c r="P1374" s="112" t="s">
        <v>373</v>
      </c>
      <c r="Q1374" s="112" t="s">
        <v>3727</v>
      </c>
      <c r="R1374" s="112">
        <v>2439.3600000000006</v>
      </c>
      <c r="S1374" s="112">
        <v>3</v>
      </c>
      <c r="T1374" s="112">
        <v>0</v>
      </c>
      <c r="U1374" s="112">
        <v>1048.74</v>
      </c>
    </row>
    <row r="1375" spans="1:21">
      <c r="A1375" s="20" t="str">
        <f t="shared" si="42"/>
        <v>202106</v>
      </c>
      <c r="B1375" s="20" t="str">
        <f t="shared" si="43"/>
        <v>202126</v>
      </c>
      <c r="C1375" s="112" t="s">
        <v>3487</v>
      </c>
      <c r="D1375" s="113">
        <v>44369</v>
      </c>
      <c r="E1375" s="113">
        <v>44371</v>
      </c>
      <c r="F1375" s="112" t="s">
        <v>402</v>
      </c>
      <c r="G1375" s="112" t="s">
        <v>1843</v>
      </c>
      <c r="H1375" s="112" t="s">
        <v>1844</v>
      </c>
      <c r="I1375" s="112" t="s">
        <v>336</v>
      </c>
      <c r="J1375" s="112" t="s">
        <v>1022</v>
      </c>
      <c r="K1375" s="112" t="s">
        <v>691</v>
      </c>
      <c r="L1375" s="112" t="s">
        <v>339</v>
      </c>
      <c r="M1375" s="112" t="s">
        <v>352</v>
      </c>
      <c r="N1375" s="112" t="s">
        <v>428</v>
      </c>
      <c r="O1375" s="112" t="s">
        <v>342</v>
      </c>
      <c r="P1375" s="112" t="s">
        <v>381</v>
      </c>
      <c r="Q1375" s="112" t="s">
        <v>2500</v>
      </c>
      <c r="R1375" s="112">
        <v>233.52</v>
      </c>
      <c r="S1375" s="112">
        <v>3</v>
      </c>
      <c r="T1375" s="112">
        <v>0</v>
      </c>
      <c r="U1375" s="112">
        <v>69.72</v>
      </c>
    </row>
    <row r="1376" spans="1:21">
      <c r="A1376" s="20" t="str">
        <f t="shared" si="42"/>
        <v>202105</v>
      </c>
      <c r="B1376" s="20" t="str">
        <f t="shared" si="43"/>
        <v>202119</v>
      </c>
      <c r="C1376" s="112" t="s">
        <v>3597</v>
      </c>
      <c r="D1376" s="113">
        <v>44320</v>
      </c>
      <c r="E1376" s="113">
        <v>44326</v>
      </c>
      <c r="F1376" s="112" t="s">
        <v>346</v>
      </c>
      <c r="G1376" s="112" t="s">
        <v>3510</v>
      </c>
      <c r="H1376" s="112" t="s">
        <v>3511</v>
      </c>
      <c r="I1376" s="112" t="s">
        <v>384</v>
      </c>
      <c r="J1376" s="112" t="s">
        <v>838</v>
      </c>
      <c r="K1376" s="112" t="s">
        <v>363</v>
      </c>
      <c r="L1376" s="112" t="s">
        <v>339</v>
      </c>
      <c r="M1376" s="112" t="s">
        <v>340</v>
      </c>
      <c r="N1376" s="112" t="s">
        <v>3298</v>
      </c>
      <c r="O1376" s="112" t="s">
        <v>342</v>
      </c>
      <c r="P1376" s="112" t="s">
        <v>380</v>
      </c>
      <c r="Q1376" s="112" t="s">
        <v>3299</v>
      </c>
      <c r="R1376" s="112">
        <v>164.35999999999999</v>
      </c>
      <c r="S1376" s="112">
        <v>2</v>
      </c>
      <c r="T1376" s="112">
        <v>0</v>
      </c>
      <c r="U1376" s="112">
        <v>24.64</v>
      </c>
    </row>
    <row r="1377" spans="1:21">
      <c r="A1377" s="20" t="str">
        <f t="shared" si="42"/>
        <v>202105</v>
      </c>
      <c r="B1377" s="20" t="str">
        <f t="shared" si="43"/>
        <v>202119</v>
      </c>
      <c r="C1377" s="112" t="s">
        <v>3597</v>
      </c>
      <c r="D1377" s="113">
        <v>44320</v>
      </c>
      <c r="E1377" s="113">
        <v>44326</v>
      </c>
      <c r="F1377" s="112" t="s">
        <v>346</v>
      </c>
      <c r="G1377" s="112" t="s">
        <v>3510</v>
      </c>
      <c r="H1377" s="112" t="s">
        <v>3511</v>
      </c>
      <c r="I1377" s="112" t="s">
        <v>384</v>
      </c>
      <c r="J1377" s="112" t="s">
        <v>838</v>
      </c>
      <c r="K1377" s="112" t="s">
        <v>363</v>
      </c>
      <c r="L1377" s="112" t="s">
        <v>339</v>
      </c>
      <c r="M1377" s="112" t="s">
        <v>340</v>
      </c>
      <c r="N1377" s="112" t="s">
        <v>4263</v>
      </c>
      <c r="O1377" s="112" t="s">
        <v>372</v>
      </c>
      <c r="P1377" s="112" t="s">
        <v>373</v>
      </c>
      <c r="Q1377" s="112" t="s">
        <v>4264</v>
      </c>
      <c r="R1377" s="112">
        <v>716.18399999999997</v>
      </c>
      <c r="S1377" s="112">
        <v>3</v>
      </c>
      <c r="T1377" s="112">
        <v>0.4</v>
      </c>
      <c r="U1377" s="112">
        <v>-346.41600000000005</v>
      </c>
    </row>
    <row r="1378" spans="1:21">
      <c r="A1378" s="20" t="str">
        <f t="shared" si="42"/>
        <v>202101</v>
      </c>
      <c r="B1378" s="20" t="str">
        <f t="shared" si="43"/>
        <v>202106</v>
      </c>
      <c r="C1378" s="112" t="s">
        <v>4290</v>
      </c>
      <c r="D1378" s="113">
        <v>44227</v>
      </c>
      <c r="E1378" s="113">
        <v>44232</v>
      </c>
      <c r="F1378" s="112" t="s">
        <v>346</v>
      </c>
      <c r="G1378" s="112" t="s">
        <v>2200</v>
      </c>
      <c r="H1378" s="112" t="s">
        <v>2201</v>
      </c>
      <c r="I1378" s="112" t="s">
        <v>336</v>
      </c>
      <c r="J1378" s="112" t="s">
        <v>3498</v>
      </c>
      <c r="K1378" s="112" t="s">
        <v>397</v>
      </c>
      <c r="L1378" s="112" t="s">
        <v>339</v>
      </c>
      <c r="M1378" s="112" t="s">
        <v>340</v>
      </c>
      <c r="N1378" s="112" t="s">
        <v>2297</v>
      </c>
      <c r="O1378" s="112" t="s">
        <v>342</v>
      </c>
      <c r="P1378" s="112" t="s">
        <v>455</v>
      </c>
      <c r="Q1378" s="112" t="s">
        <v>2298</v>
      </c>
      <c r="R1378" s="112">
        <v>241.64000000000001</v>
      </c>
      <c r="S1378" s="112">
        <v>1</v>
      </c>
      <c r="T1378" s="112">
        <v>0</v>
      </c>
      <c r="U1378" s="112">
        <v>55.44</v>
      </c>
    </row>
    <row r="1379" spans="1:21">
      <c r="A1379" s="20" t="str">
        <f t="shared" si="42"/>
        <v>202102</v>
      </c>
      <c r="B1379" s="20" t="str">
        <f t="shared" si="43"/>
        <v>202109</v>
      </c>
      <c r="C1379" s="112" t="s">
        <v>4291</v>
      </c>
      <c r="D1379" s="113">
        <v>44252</v>
      </c>
      <c r="E1379" s="113">
        <v>44255</v>
      </c>
      <c r="F1379" s="112" t="s">
        <v>333</v>
      </c>
      <c r="G1379" s="112" t="s">
        <v>2178</v>
      </c>
      <c r="H1379" s="112" t="s">
        <v>2179</v>
      </c>
      <c r="I1379" s="112" t="s">
        <v>349</v>
      </c>
      <c r="J1379" s="112" t="s">
        <v>500</v>
      </c>
      <c r="K1379" s="112" t="s">
        <v>501</v>
      </c>
      <c r="L1379" s="112" t="s">
        <v>339</v>
      </c>
      <c r="M1379" s="112" t="s">
        <v>392</v>
      </c>
      <c r="N1379" s="112" t="s">
        <v>1839</v>
      </c>
      <c r="O1379" s="112" t="s">
        <v>342</v>
      </c>
      <c r="P1379" s="112" t="s">
        <v>380</v>
      </c>
      <c r="Q1379" s="112" t="s">
        <v>1840</v>
      </c>
      <c r="R1379" s="112">
        <v>491.67999999999995</v>
      </c>
      <c r="S1379" s="112">
        <v>8</v>
      </c>
      <c r="T1379" s="112">
        <v>0</v>
      </c>
      <c r="U1379" s="112">
        <v>39.199999999999996</v>
      </c>
    </row>
    <row r="1380" spans="1:21">
      <c r="A1380" s="20" t="str">
        <f t="shared" si="42"/>
        <v>202105</v>
      </c>
      <c r="B1380" s="20" t="str">
        <f t="shared" si="43"/>
        <v>202120</v>
      </c>
      <c r="C1380" s="112" t="s">
        <v>1025</v>
      </c>
      <c r="D1380" s="113">
        <v>44327</v>
      </c>
      <c r="E1380" s="113">
        <v>44328</v>
      </c>
      <c r="F1380" s="112" t="s">
        <v>402</v>
      </c>
      <c r="G1380" s="112" t="s">
        <v>3902</v>
      </c>
      <c r="H1380" s="112" t="s">
        <v>3903</v>
      </c>
      <c r="I1380" s="112" t="s">
        <v>384</v>
      </c>
      <c r="J1380" s="112" t="s">
        <v>819</v>
      </c>
      <c r="K1380" s="112" t="s">
        <v>438</v>
      </c>
      <c r="L1380" s="112" t="s">
        <v>339</v>
      </c>
      <c r="M1380" s="112" t="s">
        <v>439</v>
      </c>
      <c r="N1380" s="112" t="s">
        <v>2055</v>
      </c>
      <c r="O1380" s="112" t="s">
        <v>342</v>
      </c>
      <c r="P1380" s="112" t="s">
        <v>407</v>
      </c>
      <c r="Q1380" s="112" t="s">
        <v>2056</v>
      </c>
      <c r="R1380" s="112">
        <v>143.63999999999999</v>
      </c>
      <c r="S1380" s="112">
        <v>3</v>
      </c>
      <c r="T1380" s="112">
        <v>0</v>
      </c>
      <c r="U1380" s="112">
        <v>5.46</v>
      </c>
    </row>
    <row r="1381" spans="1:21">
      <c r="A1381" s="20" t="str">
        <f t="shared" si="42"/>
        <v>202105</v>
      </c>
      <c r="B1381" s="20" t="str">
        <f t="shared" si="43"/>
        <v>202120</v>
      </c>
      <c r="C1381" s="112" t="s">
        <v>1025</v>
      </c>
      <c r="D1381" s="113">
        <v>44327</v>
      </c>
      <c r="E1381" s="113">
        <v>44328</v>
      </c>
      <c r="F1381" s="112" t="s">
        <v>402</v>
      </c>
      <c r="G1381" s="112" t="s">
        <v>3902</v>
      </c>
      <c r="H1381" s="112" t="s">
        <v>3903</v>
      </c>
      <c r="I1381" s="112" t="s">
        <v>384</v>
      </c>
      <c r="J1381" s="112" t="s">
        <v>819</v>
      </c>
      <c r="K1381" s="112" t="s">
        <v>438</v>
      </c>
      <c r="L1381" s="112" t="s">
        <v>339</v>
      </c>
      <c r="M1381" s="112" t="s">
        <v>439</v>
      </c>
      <c r="N1381" s="112" t="s">
        <v>1679</v>
      </c>
      <c r="O1381" s="112" t="s">
        <v>342</v>
      </c>
      <c r="P1381" s="112" t="s">
        <v>380</v>
      </c>
      <c r="Q1381" s="112" t="s">
        <v>1680</v>
      </c>
      <c r="R1381" s="112">
        <v>659.40000000000009</v>
      </c>
      <c r="S1381" s="112">
        <v>3</v>
      </c>
      <c r="T1381" s="112">
        <v>0</v>
      </c>
      <c r="U1381" s="112">
        <v>197.82</v>
      </c>
    </row>
    <row r="1382" spans="1:21">
      <c r="A1382" s="20" t="str">
        <f t="shared" si="42"/>
        <v>202105</v>
      </c>
      <c r="B1382" s="20" t="str">
        <f t="shared" si="43"/>
        <v>202120</v>
      </c>
      <c r="C1382" s="112" t="s">
        <v>1025</v>
      </c>
      <c r="D1382" s="113">
        <v>44327</v>
      </c>
      <c r="E1382" s="113">
        <v>44328</v>
      </c>
      <c r="F1382" s="112" t="s">
        <v>402</v>
      </c>
      <c r="G1382" s="112" t="s">
        <v>3902</v>
      </c>
      <c r="H1382" s="112" t="s">
        <v>3903</v>
      </c>
      <c r="I1382" s="112" t="s">
        <v>384</v>
      </c>
      <c r="J1382" s="112" t="s">
        <v>819</v>
      </c>
      <c r="K1382" s="112" t="s">
        <v>438</v>
      </c>
      <c r="L1382" s="112" t="s">
        <v>339</v>
      </c>
      <c r="M1382" s="112" t="s">
        <v>439</v>
      </c>
      <c r="N1382" s="112" t="s">
        <v>3220</v>
      </c>
      <c r="O1382" s="112" t="s">
        <v>377</v>
      </c>
      <c r="P1382" s="112" t="s">
        <v>431</v>
      </c>
      <c r="Q1382" s="112" t="s">
        <v>3221</v>
      </c>
      <c r="R1382" s="112">
        <v>588</v>
      </c>
      <c r="S1382" s="112">
        <v>5</v>
      </c>
      <c r="T1382" s="112">
        <v>0</v>
      </c>
      <c r="U1382" s="112">
        <v>258.29999999999995</v>
      </c>
    </row>
    <row r="1383" spans="1:21">
      <c r="A1383" s="20" t="str">
        <f t="shared" si="42"/>
        <v>202101</v>
      </c>
      <c r="B1383" s="20" t="str">
        <f t="shared" si="43"/>
        <v>202102</v>
      </c>
      <c r="C1383" s="112" t="s">
        <v>433</v>
      </c>
      <c r="D1383" s="113">
        <v>44199</v>
      </c>
      <c r="E1383" s="113">
        <v>44200</v>
      </c>
      <c r="F1383" s="112" t="s">
        <v>402</v>
      </c>
      <c r="G1383" s="112" t="s">
        <v>2657</v>
      </c>
      <c r="H1383" s="112" t="s">
        <v>2658</v>
      </c>
      <c r="I1383" s="112" t="s">
        <v>336</v>
      </c>
      <c r="J1383" s="112" t="s">
        <v>1454</v>
      </c>
      <c r="K1383" s="112" t="s">
        <v>521</v>
      </c>
      <c r="L1383" s="112" t="s">
        <v>339</v>
      </c>
      <c r="M1383" s="112" t="s">
        <v>368</v>
      </c>
      <c r="N1383" s="112" t="s">
        <v>2937</v>
      </c>
      <c r="O1383" s="112" t="s">
        <v>377</v>
      </c>
      <c r="P1383" s="112" t="s">
        <v>425</v>
      </c>
      <c r="Q1383" s="112" t="s">
        <v>2938</v>
      </c>
      <c r="R1383" s="112">
        <v>1700.1599999999999</v>
      </c>
      <c r="S1383" s="112">
        <v>1</v>
      </c>
      <c r="T1383" s="112">
        <v>0</v>
      </c>
      <c r="U1383" s="112">
        <v>782.04</v>
      </c>
    </row>
    <row r="1384" spans="1:21">
      <c r="A1384" s="20" t="str">
        <f t="shared" si="42"/>
        <v>202104</v>
      </c>
      <c r="B1384" s="20" t="str">
        <f t="shared" si="43"/>
        <v>202118</v>
      </c>
      <c r="C1384" s="112" t="s">
        <v>4231</v>
      </c>
      <c r="D1384" s="113">
        <v>44315</v>
      </c>
      <c r="E1384" s="113">
        <v>44319</v>
      </c>
      <c r="F1384" s="112" t="s">
        <v>346</v>
      </c>
      <c r="G1384" s="112" t="s">
        <v>3685</v>
      </c>
      <c r="H1384" s="112" t="s">
        <v>3686</v>
      </c>
      <c r="I1384" s="112" t="s">
        <v>349</v>
      </c>
      <c r="J1384" s="112" t="s">
        <v>1758</v>
      </c>
      <c r="K1384" s="112" t="s">
        <v>338</v>
      </c>
      <c r="L1384" s="112" t="s">
        <v>339</v>
      </c>
      <c r="M1384" s="112" t="s">
        <v>340</v>
      </c>
      <c r="N1384" s="112" t="s">
        <v>1763</v>
      </c>
      <c r="O1384" s="112" t="s">
        <v>342</v>
      </c>
      <c r="P1384" s="112" t="s">
        <v>354</v>
      </c>
      <c r="Q1384" s="112" t="s">
        <v>1764</v>
      </c>
      <c r="R1384" s="112">
        <v>923.30000000000018</v>
      </c>
      <c r="S1384" s="112">
        <v>5</v>
      </c>
      <c r="T1384" s="112">
        <v>0</v>
      </c>
      <c r="U1384" s="112">
        <v>27.3</v>
      </c>
    </row>
    <row r="1385" spans="1:21">
      <c r="A1385" s="20" t="str">
        <f t="shared" si="42"/>
        <v>202104</v>
      </c>
      <c r="B1385" s="20" t="str">
        <f t="shared" si="43"/>
        <v>202116</v>
      </c>
      <c r="C1385" s="112" t="s">
        <v>3689</v>
      </c>
      <c r="D1385" s="113">
        <v>44301</v>
      </c>
      <c r="E1385" s="113">
        <v>44305</v>
      </c>
      <c r="F1385" s="112" t="s">
        <v>346</v>
      </c>
      <c r="G1385" s="112" t="s">
        <v>4170</v>
      </c>
      <c r="H1385" s="112" t="s">
        <v>4171</v>
      </c>
      <c r="I1385" s="112" t="s">
        <v>349</v>
      </c>
      <c r="J1385" s="112" t="s">
        <v>3355</v>
      </c>
      <c r="K1385" s="112" t="s">
        <v>363</v>
      </c>
      <c r="L1385" s="112" t="s">
        <v>339</v>
      </c>
      <c r="M1385" s="112" t="s">
        <v>340</v>
      </c>
      <c r="N1385" s="112" t="s">
        <v>428</v>
      </c>
      <c r="O1385" s="112" t="s">
        <v>342</v>
      </c>
      <c r="P1385" s="112" t="s">
        <v>381</v>
      </c>
      <c r="Q1385" s="112" t="s">
        <v>2500</v>
      </c>
      <c r="R1385" s="112">
        <v>513.74400000000003</v>
      </c>
      <c r="S1385" s="112">
        <v>11</v>
      </c>
      <c r="T1385" s="112">
        <v>0.4</v>
      </c>
      <c r="U1385" s="112">
        <v>-86.856000000000051</v>
      </c>
    </row>
    <row r="1386" spans="1:21">
      <c r="A1386" s="20" t="str">
        <f t="shared" si="42"/>
        <v>202104</v>
      </c>
      <c r="B1386" s="20" t="str">
        <f t="shared" si="43"/>
        <v>202116</v>
      </c>
      <c r="C1386" s="112" t="s">
        <v>3689</v>
      </c>
      <c r="D1386" s="113">
        <v>44301</v>
      </c>
      <c r="E1386" s="113">
        <v>44305</v>
      </c>
      <c r="F1386" s="112" t="s">
        <v>346</v>
      </c>
      <c r="G1386" s="112" t="s">
        <v>4170</v>
      </c>
      <c r="H1386" s="112" t="s">
        <v>4171</v>
      </c>
      <c r="I1386" s="112" t="s">
        <v>349</v>
      </c>
      <c r="J1386" s="112" t="s">
        <v>3355</v>
      </c>
      <c r="K1386" s="112" t="s">
        <v>363</v>
      </c>
      <c r="L1386" s="112" t="s">
        <v>339</v>
      </c>
      <c r="M1386" s="112" t="s">
        <v>340</v>
      </c>
      <c r="N1386" s="112" t="s">
        <v>3359</v>
      </c>
      <c r="O1386" s="112" t="s">
        <v>342</v>
      </c>
      <c r="P1386" s="112" t="s">
        <v>407</v>
      </c>
      <c r="Q1386" s="112" t="s">
        <v>3360</v>
      </c>
      <c r="R1386" s="112">
        <v>93.24</v>
      </c>
      <c r="S1386" s="112">
        <v>3</v>
      </c>
      <c r="T1386" s="112">
        <v>0</v>
      </c>
      <c r="U1386" s="112">
        <v>34.44</v>
      </c>
    </row>
    <row r="1387" spans="1:21">
      <c r="A1387" s="20" t="str">
        <f t="shared" si="42"/>
        <v>202104</v>
      </c>
      <c r="B1387" s="20" t="str">
        <f t="shared" si="43"/>
        <v>202116</v>
      </c>
      <c r="C1387" s="112" t="s">
        <v>3689</v>
      </c>
      <c r="D1387" s="113">
        <v>44301</v>
      </c>
      <c r="E1387" s="113">
        <v>44305</v>
      </c>
      <c r="F1387" s="112" t="s">
        <v>346</v>
      </c>
      <c r="G1387" s="112" t="s">
        <v>4170</v>
      </c>
      <c r="H1387" s="112" t="s">
        <v>4171</v>
      </c>
      <c r="I1387" s="112" t="s">
        <v>349</v>
      </c>
      <c r="J1387" s="112" t="s">
        <v>3355</v>
      </c>
      <c r="K1387" s="112" t="s">
        <v>363</v>
      </c>
      <c r="L1387" s="112" t="s">
        <v>339</v>
      </c>
      <c r="M1387" s="112" t="s">
        <v>340</v>
      </c>
      <c r="N1387" s="112" t="s">
        <v>3620</v>
      </c>
      <c r="O1387" s="112" t="s">
        <v>342</v>
      </c>
      <c r="P1387" s="112" t="s">
        <v>343</v>
      </c>
      <c r="Q1387" s="112" t="s">
        <v>4137</v>
      </c>
      <c r="R1387" s="112">
        <v>583.38</v>
      </c>
      <c r="S1387" s="112">
        <v>5</v>
      </c>
      <c r="T1387" s="112">
        <v>0.4</v>
      </c>
      <c r="U1387" s="112">
        <v>-262.92</v>
      </c>
    </row>
    <row r="1388" spans="1:21">
      <c r="A1388" s="20" t="str">
        <f t="shared" si="42"/>
        <v>202104</v>
      </c>
      <c r="B1388" s="20" t="str">
        <f t="shared" si="43"/>
        <v>202116</v>
      </c>
      <c r="C1388" s="112" t="s">
        <v>3689</v>
      </c>
      <c r="D1388" s="113">
        <v>44301</v>
      </c>
      <c r="E1388" s="113">
        <v>44305</v>
      </c>
      <c r="F1388" s="112" t="s">
        <v>346</v>
      </c>
      <c r="G1388" s="112" t="s">
        <v>4170</v>
      </c>
      <c r="H1388" s="112" t="s">
        <v>4171</v>
      </c>
      <c r="I1388" s="112" t="s">
        <v>349</v>
      </c>
      <c r="J1388" s="112" t="s">
        <v>3355</v>
      </c>
      <c r="K1388" s="112" t="s">
        <v>363</v>
      </c>
      <c r="L1388" s="112" t="s">
        <v>339</v>
      </c>
      <c r="M1388" s="112" t="s">
        <v>340</v>
      </c>
      <c r="N1388" s="112" t="s">
        <v>2343</v>
      </c>
      <c r="O1388" s="112" t="s">
        <v>377</v>
      </c>
      <c r="P1388" s="112" t="s">
        <v>378</v>
      </c>
      <c r="Q1388" s="112" t="s">
        <v>2344</v>
      </c>
      <c r="R1388" s="112">
        <v>837.64799999999991</v>
      </c>
      <c r="S1388" s="112">
        <v>2</v>
      </c>
      <c r="T1388" s="112">
        <v>0.4</v>
      </c>
      <c r="U1388" s="112">
        <v>-390.99200000000002</v>
      </c>
    </row>
    <row r="1389" spans="1:21">
      <c r="A1389" s="20" t="str">
        <f t="shared" si="42"/>
        <v>202104</v>
      </c>
      <c r="B1389" s="20" t="str">
        <f t="shared" si="43"/>
        <v>202116</v>
      </c>
      <c r="C1389" s="112" t="s">
        <v>3689</v>
      </c>
      <c r="D1389" s="113">
        <v>44301</v>
      </c>
      <c r="E1389" s="113">
        <v>44305</v>
      </c>
      <c r="F1389" s="112" t="s">
        <v>346</v>
      </c>
      <c r="G1389" s="112" t="s">
        <v>4170</v>
      </c>
      <c r="H1389" s="112" t="s">
        <v>4171</v>
      </c>
      <c r="I1389" s="112" t="s">
        <v>349</v>
      </c>
      <c r="J1389" s="112" t="s">
        <v>3355</v>
      </c>
      <c r="K1389" s="112" t="s">
        <v>363</v>
      </c>
      <c r="L1389" s="112" t="s">
        <v>339</v>
      </c>
      <c r="M1389" s="112" t="s">
        <v>340</v>
      </c>
      <c r="N1389" s="112" t="s">
        <v>3711</v>
      </c>
      <c r="O1389" s="112" t="s">
        <v>342</v>
      </c>
      <c r="P1389" s="112" t="s">
        <v>407</v>
      </c>
      <c r="Q1389" s="112" t="s">
        <v>3712</v>
      </c>
      <c r="R1389" s="112">
        <v>164.64</v>
      </c>
      <c r="S1389" s="112">
        <v>3</v>
      </c>
      <c r="T1389" s="112">
        <v>0</v>
      </c>
      <c r="U1389" s="112">
        <v>80.64</v>
      </c>
    </row>
    <row r="1390" spans="1:21">
      <c r="A1390" s="20" t="str">
        <f t="shared" si="42"/>
        <v>202101</v>
      </c>
      <c r="B1390" s="20" t="str">
        <f t="shared" si="43"/>
        <v>202105</v>
      </c>
      <c r="C1390" s="112" t="s">
        <v>3907</v>
      </c>
      <c r="D1390" s="113">
        <v>44221</v>
      </c>
      <c r="E1390" s="113">
        <v>44226</v>
      </c>
      <c r="F1390" s="112" t="s">
        <v>333</v>
      </c>
      <c r="G1390" s="112" t="s">
        <v>3214</v>
      </c>
      <c r="H1390" s="112" t="s">
        <v>3215</v>
      </c>
      <c r="I1390" s="112" t="s">
        <v>336</v>
      </c>
      <c r="J1390" s="112" t="s">
        <v>750</v>
      </c>
      <c r="K1390" s="112" t="s">
        <v>501</v>
      </c>
      <c r="L1390" s="112" t="s">
        <v>339</v>
      </c>
      <c r="M1390" s="112" t="s">
        <v>392</v>
      </c>
      <c r="N1390" s="112" t="s">
        <v>836</v>
      </c>
      <c r="O1390" s="112" t="s">
        <v>372</v>
      </c>
      <c r="P1390" s="112" t="s">
        <v>398</v>
      </c>
      <c r="Q1390" s="112" t="s">
        <v>837</v>
      </c>
      <c r="R1390" s="112">
        <v>640.58399999999995</v>
      </c>
      <c r="S1390" s="112">
        <v>2</v>
      </c>
      <c r="T1390" s="112">
        <v>0.4</v>
      </c>
      <c r="U1390" s="112">
        <v>-128.29599999999999</v>
      </c>
    </row>
    <row r="1391" spans="1:21">
      <c r="A1391" s="20" t="str">
        <f t="shared" si="42"/>
        <v>202101</v>
      </c>
      <c r="B1391" s="20" t="str">
        <f t="shared" si="43"/>
        <v>202105</v>
      </c>
      <c r="C1391" s="112" t="s">
        <v>3907</v>
      </c>
      <c r="D1391" s="113">
        <v>44221</v>
      </c>
      <c r="E1391" s="113">
        <v>44226</v>
      </c>
      <c r="F1391" s="112" t="s">
        <v>333</v>
      </c>
      <c r="G1391" s="112" t="s">
        <v>3214</v>
      </c>
      <c r="H1391" s="112" t="s">
        <v>3215</v>
      </c>
      <c r="I1391" s="112" t="s">
        <v>336</v>
      </c>
      <c r="J1391" s="112" t="s">
        <v>750</v>
      </c>
      <c r="K1391" s="112" t="s">
        <v>501</v>
      </c>
      <c r="L1391" s="112" t="s">
        <v>339</v>
      </c>
      <c r="M1391" s="112" t="s">
        <v>392</v>
      </c>
      <c r="N1391" s="112" t="s">
        <v>2618</v>
      </c>
      <c r="O1391" s="112" t="s">
        <v>342</v>
      </c>
      <c r="P1391" s="112" t="s">
        <v>357</v>
      </c>
      <c r="Q1391" s="112" t="s">
        <v>2619</v>
      </c>
      <c r="R1391" s="112">
        <v>282.57600000000002</v>
      </c>
      <c r="S1391" s="112">
        <v>2</v>
      </c>
      <c r="T1391" s="112">
        <v>0.4</v>
      </c>
      <c r="U1391" s="112">
        <v>-18.984000000000009</v>
      </c>
    </row>
    <row r="1392" spans="1:21">
      <c r="A1392" s="20" t="str">
        <f t="shared" si="42"/>
        <v>202101</v>
      </c>
      <c r="B1392" s="20" t="str">
        <f t="shared" si="43"/>
        <v>202105</v>
      </c>
      <c r="C1392" s="112" t="s">
        <v>3907</v>
      </c>
      <c r="D1392" s="113">
        <v>44221</v>
      </c>
      <c r="E1392" s="113">
        <v>44226</v>
      </c>
      <c r="F1392" s="112" t="s">
        <v>333</v>
      </c>
      <c r="G1392" s="112" t="s">
        <v>3214</v>
      </c>
      <c r="H1392" s="112" t="s">
        <v>3215</v>
      </c>
      <c r="I1392" s="112" t="s">
        <v>336</v>
      </c>
      <c r="J1392" s="112" t="s">
        <v>750</v>
      </c>
      <c r="K1392" s="112" t="s">
        <v>501</v>
      </c>
      <c r="L1392" s="112" t="s">
        <v>339</v>
      </c>
      <c r="M1392" s="112" t="s">
        <v>392</v>
      </c>
      <c r="N1392" s="112" t="s">
        <v>649</v>
      </c>
      <c r="O1392" s="112" t="s">
        <v>342</v>
      </c>
      <c r="P1392" s="112" t="s">
        <v>440</v>
      </c>
      <c r="Q1392" s="112" t="s">
        <v>650</v>
      </c>
      <c r="R1392" s="112">
        <v>5556.5999999999995</v>
      </c>
      <c r="S1392" s="112">
        <v>6</v>
      </c>
      <c r="T1392" s="112">
        <v>0</v>
      </c>
      <c r="U1392" s="112">
        <v>444.36</v>
      </c>
    </row>
    <row r="1393" spans="1:21">
      <c r="A1393" s="20" t="str">
        <f t="shared" si="42"/>
        <v>202101</v>
      </c>
      <c r="B1393" s="20" t="str">
        <f t="shared" si="43"/>
        <v>202104</v>
      </c>
      <c r="C1393" s="112" t="s">
        <v>3463</v>
      </c>
      <c r="D1393" s="113">
        <v>44216</v>
      </c>
      <c r="E1393" s="113">
        <v>44221</v>
      </c>
      <c r="F1393" s="112" t="s">
        <v>346</v>
      </c>
      <c r="G1393" s="112" t="s">
        <v>2391</v>
      </c>
      <c r="H1393" s="112" t="s">
        <v>2392</v>
      </c>
      <c r="I1393" s="112" t="s">
        <v>384</v>
      </c>
      <c r="J1393" s="112" t="s">
        <v>2910</v>
      </c>
      <c r="K1393" s="112" t="s">
        <v>487</v>
      </c>
      <c r="L1393" s="112" t="s">
        <v>339</v>
      </c>
      <c r="M1393" s="112" t="s">
        <v>392</v>
      </c>
      <c r="N1393" s="112" t="s">
        <v>4292</v>
      </c>
      <c r="O1393" s="112" t="s">
        <v>377</v>
      </c>
      <c r="P1393" s="112" t="s">
        <v>462</v>
      </c>
      <c r="Q1393" s="112" t="s">
        <v>4293</v>
      </c>
      <c r="R1393" s="112">
        <v>2804.4450000000002</v>
      </c>
      <c r="S1393" s="112">
        <v>3</v>
      </c>
      <c r="T1393" s="112">
        <v>0.25</v>
      </c>
      <c r="U1393" s="112">
        <v>-374.11500000000001</v>
      </c>
    </row>
    <row r="1394" spans="1:21">
      <c r="A1394" s="20" t="str">
        <f t="shared" si="42"/>
        <v>202101</v>
      </c>
      <c r="B1394" s="20" t="str">
        <f t="shared" si="43"/>
        <v>202104</v>
      </c>
      <c r="C1394" s="112" t="s">
        <v>3463</v>
      </c>
      <c r="D1394" s="113">
        <v>44216</v>
      </c>
      <c r="E1394" s="113">
        <v>44221</v>
      </c>
      <c r="F1394" s="112" t="s">
        <v>346</v>
      </c>
      <c r="G1394" s="112" t="s">
        <v>2391</v>
      </c>
      <c r="H1394" s="112" t="s">
        <v>2392</v>
      </c>
      <c r="I1394" s="112" t="s">
        <v>384</v>
      </c>
      <c r="J1394" s="112" t="s">
        <v>2910</v>
      </c>
      <c r="K1394" s="112" t="s">
        <v>487</v>
      </c>
      <c r="L1394" s="112" t="s">
        <v>339</v>
      </c>
      <c r="M1394" s="112" t="s">
        <v>392</v>
      </c>
      <c r="N1394" s="112" t="s">
        <v>2535</v>
      </c>
      <c r="O1394" s="112" t="s">
        <v>377</v>
      </c>
      <c r="P1394" s="112" t="s">
        <v>378</v>
      </c>
      <c r="Q1394" s="112" t="s">
        <v>2536</v>
      </c>
      <c r="R1394" s="112">
        <v>1130.5</v>
      </c>
      <c r="S1394" s="112">
        <v>5</v>
      </c>
      <c r="T1394" s="112">
        <v>0</v>
      </c>
      <c r="U1394" s="112">
        <v>22.400000000000002</v>
      </c>
    </row>
    <row r="1395" spans="1:21">
      <c r="A1395" s="20" t="str">
        <f t="shared" si="42"/>
        <v>202101</v>
      </c>
      <c r="B1395" s="20" t="str">
        <f t="shared" si="43"/>
        <v>202104</v>
      </c>
      <c r="C1395" s="112" t="s">
        <v>3463</v>
      </c>
      <c r="D1395" s="113">
        <v>44216</v>
      </c>
      <c r="E1395" s="113">
        <v>44221</v>
      </c>
      <c r="F1395" s="112" t="s">
        <v>346</v>
      </c>
      <c r="G1395" s="112" t="s">
        <v>2391</v>
      </c>
      <c r="H1395" s="112" t="s">
        <v>2392</v>
      </c>
      <c r="I1395" s="112" t="s">
        <v>384</v>
      </c>
      <c r="J1395" s="112" t="s">
        <v>2910</v>
      </c>
      <c r="K1395" s="112" t="s">
        <v>487</v>
      </c>
      <c r="L1395" s="112" t="s">
        <v>339</v>
      </c>
      <c r="M1395" s="112" t="s">
        <v>392</v>
      </c>
      <c r="N1395" s="112" t="s">
        <v>797</v>
      </c>
      <c r="O1395" s="112" t="s">
        <v>372</v>
      </c>
      <c r="P1395" s="112" t="s">
        <v>373</v>
      </c>
      <c r="Q1395" s="112" t="s">
        <v>798</v>
      </c>
      <c r="R1395" s="112">
        <v>7284.9</v>
      </c>
      <c r="S1395" s="112">
        <v>5</v>
      </c>
      <c r="T1395" s="112">
        <v>0</v>
      </c>
      <c r="U1395" s="112">
        <v>291.2</v>
      </c>
    </row>
    <row r="1396" spans="1:21">
      <c r="A1396" s="20" t="str">
        <f t="shared" si="42"/>
        <v>202101</v>
      </c>
      <c r="B1396" s="20" t="str">
        <f t="shared" si="43"/>
        <v>202104</v>
      </c>
      <c r="C1396" s="112" t="s">
        <v>3463</v>
      </c>
      <c r="D1396" s="113">
        <v>44216</v>
      </c>
      <c r="E1396" s="113">
        <v>44221</v>
      </c>
      <c r="F1396" s="112" t="s">
        <v>346</v>
      </c>
      <c r="G1396" s="112" t="s">
        <v>2391</v>
      </c>
      <c r="H1396" s="112" t="s">
        <v>2392</v>
      </c>
      <c r="I1396" s="112" t="s">
        <v>384</v>
      </c>
      <c r="J1396" s="112" t="s">
        <v>2910</v>
      </c>
      <c r="K1396" s="112" t="s">
        <v>487</v>
      </c>
      <c r="L1396" s="112" t="s">
        <v>339</v>
      </c>
      <c r="M1396" s="112" t="s">
        <v>392</v>
      </c>
      <c r="N1396" s="112" t="s">
        <v>2250</v>
      </c>
      <c r="O1396" s="112" t="s">
        <v>372</v>
      </c>
      <c r="P1396" s="112" t="s">
        <v>400</v>
      </c>
      <c r="Q1396" s="112" t="s">
        <v>2251</v>
      </c>
      <c r="R1396" s="112">
        <v>2999.22</v>
      </c>
      <c r="S1396" s="112">
        <v>1</v>
      </c>
      <c r="T1396" s="112">
        <v>0</v>
      </c>
      <c r="U1396" s="112">
        <v>329.84</v>
      </c>
    </row>
    <row r="1397" spans="1:21">
      <c r="A1397" s="20" t="str">
        <f t="shared" si="42"/>
        <v>202101</v>
      </c>
      <c r="B1397" s="20" t="str">
        <f t="shared" si="43"/>
        <v>202104</v>
      </c>
      <c r="C1397" s="112" t="s">
        <v>3463</v>
      </c>
      <c r="D1397" s="113">
        <v>44216</v>
      </c>
      <c r="E1397" s="113">
        <v>44221</v>
      </c>
      <c r="F1397" s="112" t="s">
        <v>346</v>
      </c>
      <c r="G1397" s="112" t="s">
        <v>2391</v>
      </c>
      <c r="H1397" s="112" t="s">
        <v>2392</v>
      </c>
      <c r="I1397" s="112" t="s">
        <v>384</v>
      </c>
      <c r="J1397" s="112" t="s">
        <v>2910</v>
      </c>
      <c r="K1397" s="112" t="s">
        <v>487</v>
      </c>
      <c r="L1397" s="112" t="s">
        <v>339</v>
      </c>
      <c r="M1397" s="112" t="s">
        <v>392</v>
      </c>
      <c r="N1397" s="112" t="s">
        <v>1140</v>
      </c>
      <c r="O1397" s="112" t="s">
        <v>372</v>
      </c>
      <c r="P1397" s="112" t="s">
        <v>394</v>
      </c>
      <c r="Q1397" s="112" t="s">
        <v>1141</v>
      </c>
      <c r="R1397" s="112">
        <v>2653.5599999999995</v>
      </c>
      <c r="S1397" s="112">
        <v>3</v>
      </c>
      <c r="T1397" s="112">
        <v>0</v>
      </c>
      <c r="U1397" s="112">
        <v>424.20000000000005</v>
      </c>
    </row>
    <row r="1398" spans="1:21">
      <c r="A1398" s="20" t="str">
        <f t="shared" si="42"/>
        <v>202101</v>
      </c>
      <c r="B1398" s="20" t="str">
        <f t="shared" si="43"/>
        <v>202104</v>
      </c>
      <c r="C1398" s="112" t="s">
        <v>3463</v>
      </c>
      <c r="D1398" s="113">
        <v>44216</v>
      </c>
      <c r="E1398" s="113">
        <v>44221</v>
      </c>
      <c r="F1398" s="112" t="s">
        <v>346</v>
      </c>
      <c r="G1398" s="112" t="s">
        <v>2391</v>
      </c>
      <c r="H1398" s="112" t="s">
        <v>2392</v>
      </c>
      <c r="I1398" s="112" t="s">
        <v>384</v>
      </c>
      <c r="J1398" s="112" t="s">
        <v>2910</v>
      </c>
      <c r="K1398" s="112" t="s">
        <v>487</v>
      </c>
      <c r="L1398" s="112" t="s">
        <v>339</v>
      </c>
      <c r="M1398" s="112" t="s">
        <v>392</v>
      </c>
      <c r="N1398" s="112" t="s">
        <v>4108</v>
      </c>
      <c r="O1398" s="112" t="s">
        <v>342</v>
      </c>
      <c r="P1398" s="112" t="s">
        <v>343</v>
      </c>
      <c r="Q1398" s="112" t="s">
        <v>4109</v>
      </c>
      <c r="R1398" s="112">
        <v>828.8</v>
      </c>
      <c r="S1398" s="112">
        <v>5</v>
      </c>
      <c r="T1398" s="112">
        <v>0</v>
      </c>
      <c r="U1398" s="112">
        <v>16.100000000000001</v>
      </c>
    </row>
    <row r="1399" spans="1:21">
      <c r="A1399" s="20" t="str">
        <f t="shared" si="42"/>
        <v>202106</v>
      </c>
      <c r="B1399" s="20" t="str">
        <f t="shared" si="43"/>
        <v>202125</v>
      </c>
      <c r="C1399" s="112" t="s">
        <v>1865</v>
      </c>
      <c r="D1399" s="113">
        <v>44364</v>
      </c>
      <c r="E1399" s="113">
        <v>44366</v>
      </c>
      <c r="F1399" s="112" t="s">
        <v>402</v>
      </c>
      <c r="G1399" s="112" t="s">
        <v>3648</v>
      </c>
      <c r="H1399" s="112" t="s">
        <v>3649</v>
      </c>
      <c r="I1399" s="112" t="s">
        <v>336</v>
      </c>
      <c r="J1399" s="112" t="s">
        <v>1665</v>
      </c>
      <c r="K1399" s="112" t="s">
        <v>510</v>
      </c>
      <c r="L1399" s="112" t="s">
        <v>339</v>
      </c>
      <c r="M1399" s="112" t="s">
        <v>368</v>
      </c>
      <c r="N1399" s="112" t="s">
        <v>2283</v>
      </c>
      <c r="O1399" s="112" t="s">
        <v>342</v>
      </c>
      <c r="P1399" s="112" t="s">
        <v>407</v>
      </c>
      <c r="Q1399" s="112" t="s">
        <v>2284</v>
      </c>
      <c r="R1399" s="112">
        <v>84.28</v>
      </c>
      <c r="S1399" s="112">
        <v>2</v>
      </c>
      <c r="T1399" s="112">
        <v>0</v>
      </c>
      <c r="U1399" s="112">
        <v>26.040000000000003</v>
      </c>
    </row>
    <row r="1400" spans="1:21">
      <c r="A1400" s="20" t="str">
        <f t="shared" si="42"/>
        <v>202102</v>
      </c>
      <c r="B1400" s="20" t="str">
        <f t="shared" si="43"/>
        <v>202107</v>
      </c>
      <c r="C1400" s="112" t="s">
        <v>1149</v>
      </c>
      <c r="D1400" s="113">
        <v>44234</v>
      </c>
      <c r="E1400" s="113">
        <v>44240</v>
      </c>
      <c r="F1400" s="112" t="s">
        <v>346</v>
      </c>
      <c r="G1400" s="112" t="s">
        <v>2596</v>
      </c>
      <c r="H1400" s="112" t="s">
        <v>2597</v>
      </c>
      <c r="I1400" s="112" t="s">
        <v>349</v>
      </c>
      <c r="J1400" s="112" t="s">
        <v>1828</v>
      </c>
      <c r="K1400" s="112" t="s">
        <v>487</v>
      </c>
      <c r="L1400" s="112" t="s">
        <v>339</v>
      </c>
      <c r="M1400" s="112" t="s">
        <v>392</v>
      </c>
      <c r="N1400" s="112" t="s">
        <v>4166</v>
      </c>
      <c r="O1400" s="112" t="s">
        <v>342</v>
      </c>
      <c r="P1400" s="112" t="s">
        <v>440</v>
      </c>
      <c r="Q1400" s="112" t="s">
        <v>4167</v>
      </c>
      <c r="R1400" s="112">
        <v>167.72</v>
      </c>
      <c r="S1400" s="112">
        <v>2</v>
      </c>
      <c r="T1400" s="112">
        <v>0</v>
      </c>
      <c r="U1400" s="112">
        <v>8.1199999999999992</v>
      </c>
    </row>
    <row r="1401" spans="1:21">
      <c r="A1401" s="20" t="str">
        <f t="shared" si="42"/>
        <v>202102</v>
      </c>
      <c r="B1401" s="20" t="str">
        <f t="shared" si="43"/>
        <v>202107</v>
      </c>
      <c r="C1401" s="112" t="s">
        <v>1149</v>
      </c>
      <c r="D1401" s="113">
        <v>44234</v>
      </c>
      <c r="E1401" s="113">
        <v>44240</v>
      </c>
      <c r="F1401" s="112" t="s">
        <v>346</v>
      </c>
      <c r="G1401" s="112" t="s">
        <v>2596</v>
      </c>
      <c r="H1401" s="112" t="s">
        <v>2597</v>
      </c>
      <c r="I1401" s="112" t="s">
        <v>349</v>
      </c>
      <c r="J1401" s="112" t="s">
        <v>1828</v>
      </c>
      <c r="K1401" s="112" t="s">
        <v>487</v>
      </c>
      <c r="L1401" s="112" t="s">
        <v>339</v>
      </c>
      <c r="M1401" s="112" t="s">
        <v>392</v>
      </c>
      <c r="N1401" s="112" t="s">
        <v>3816</v>
      </c>
      <c r="O1401" s="112" t="s">
        <v>342</v>
      </c>
      <c r="P1401" s="112" t="s">
        <v>354</v>
      </c>
      <c r="Q1401" s="112" t="s">
        <v>3817</v>
      </c>
      <c r="R1401" s="112">
        <v>691.31999999999994</v>
      </c>
      <c r="S1401" s="112">
        <v>6</v>
      </c>
      <c r="T1401" s="112">
        <v>0</v>
      </c>
      <c r="U1401" s="112">
        <v>82.32</v>
      </c>
    </row>
    <row r="1402" spans="1:21">
      <c r="A1402" s="20" t="str">
        <f t="shared" si="42"/>
        <v>202102</v>
      </c>
      <c r="B1402" s="20" t="str">
        <f t="shared" si="43"/>
        <v>202107</v>
      </c>
      <c r="C1402" s="112" t="s">
        <v>1149</v>
      </c>
      <c r="D1402" s="113">
        <v>44234</v>
      </c>
      <c r="E1402" s="113">
        <v>44240</v>
      </c>
      <c r="F1402" s="112" t="s">
        <v>346</v>
      </c>
      <c r="G1402" s="112" t="s">
        <v>2596</v>
      </c>
      <c r="H1402" s="112" t="s">
        <v>2597</v>
      </c>
      <c r="I1402" s="112" t="s">
        <v>349</v>
      </c>
      <c r="J1402" s="112" t="s">
        <v>1828</v>
      </c>
      <c r="K1402" s="112" t="s">
        <v>487</v>
      </c>
      <c r="L1402" s="112" t="s">
        <v>339</v>
      </c>
      <c r="M1402" s="112" t="s">
        <v>392</v>
      </c>
      <c r="N1402" s="112" t="s">
        <v>647</v>
      </c>
      <c r="O1402" s="112" t="s">
        <v>372</v>
      </c>
      <c r="P1402" s="112" t="s">
        <v>400</v>
      </c>
      <c r="Q1402" s="112" t="s">
        <v>648</v>
      </c>
      <c r="R1402" s="112">
        <v>929.88000000000011</v>
      </c>
      <c r="S1402" s="112">
        <v>3</v>
      </c>
      <c r="T1402" s="112">
        <v>0</v>
      </c>
      <c r="U1402" s="112">
        <v>288.12</v>
      </c>
    </row>
    <row r="1403" spans="1:21">
      <c r="A1403" s="20" t="str">
        <f t="shared" si="42"/>
        <v>202102</v>
      </c>
      <c r="B1403" s="20" t="str">
        <f t="shared" si="43"/>
        <v>202107</v>
      </c>
      <c r="C1403" s="112" t="s">
        <v>1149</v>
      </c>
      <c r="D1403" s="113">
        <v>44234</v>
      </c>
      <c r="E1403" s="113">
        <v>44240</v>
      </c>
      <c r="F1403" s="112" t="s">
        <v>346</v>
      </c>
      <c r="G1403" s="112" t="s">
        <v>2596</v>
      </c>
      <c r="H1403" s="112" t="s">
        <v>2597</v>
      </c>
      <c r="I1403" s="112" t="s">
        <v>349</v>
      </c>
      <c r="J1403" s="112" t="s">
        <v>1828</v>
      </c>
      <c r="K1403" s="112" t="s">
        <v>487</v>
      </c>
      <c r="L1403" s="112" t="s">
        <v>339</v>
      </c>
      <c r="M1403" s="112" t="s">
        <v>392</v>
      </c>
      <c r="N1403" s="112" t="s">
        <v>2353</v>
      </c>
      <c r="O1403" s="112" t="s">
        <v>372</v>
      </c>
      <c r="P1403" s="112" t="s">
        <v>394</v>
      </c>
      <c r="Q1403" s="112" t="s">
        <v>2354</v>
      </c>
      <c r="R1403" s="112">
        <v>4468.8</v>
      </c>
      <c r="S1403" s="112">
        <v>4</v>
      </c>
      <c r="T1403" s="112">
        <v>0</v>
      </c>
      <c r="U1403" s="112">
        <v>44.24</v>
      </c>
    </row>
    <row r="1404" spans="1:21">
      <c r="A1404" s="20" t="str">
        <f t="shared" si="42"/>
        <v>202102</v>
      </c>
      <c r="B1404" s="20" t="str">
        <f t="shared" si="43"/>
        <v>202107</v>
      </c>
      <c r="C1404" s="112" t="s">
        <v>1149</v>
      </c>
      <c r="D1404" s="113">
        <v>44234</v>
      </c>
      <c r="E1404" s="113">
        <v>44240</v>
      </c>
      <c r="F1404" s="112" t="s">
        <v>346</v>
      </c>
      <c r="G1404" s="112" t="s">
        <v>2596</v>
      </c>
      <c r="H1404" s="112" t="s">
        <v>2597</v>
      </c>
      <c r="I1404" s="112" t="s">
        <v>349</v>
      </c>
      <c r="J1404" s="112" t="s">
        <v>1828</v>
      </c>
      <c r="K1404" s="112" t="s">
        <v>487</v>
      </c>
      <c r="L1404" s="112" t="s">
        <v>339</v>
      </c>
      <c r="M1404" s="112" t="s">
        <v>392</v>
      </c>
      <c r="N1404" s="112" t="s">
        <v>3579</v>
      </c>
      <c r="O1404" s="112" t="s">
        <v>342</v>
      </c>
      <c r="P1404" s="112" t="s">
        <v>343</v>
      </c>
      <c r="Q1404" s="112" t="s">
        <v>3580</v>
      </c>
      <c r="R1404" s="112">
        <v>259.7</v>
      </c>
      <c r="S1404" s="112">
        <v>5</v>
      </c>
      <c r="T1404" s="112">
        <v>0</v>
      </c>
      <c r="U1404" s="112">
        <v>85.399999999999991</v>
      </c>
    </row>
    <row r="1405" spans="1:21">
      <c r="A1405" s="20" t="str">
        <f t="shared" si="42"/>
        <v>202103</v>
      </c>
      <c r="B1405" s="20" t="str">
        <f t="shared" si="43"/>
        <v>202112</v>
      </c>
      <c r="C1405" s="112" t="s">
        <v>1558</v>
      </c>
      <c r="D1405" s="113">
        <v>44273</v>
      </c>
      <c r="E1405" s="113">
        <v>44277</v>
      </c>
      <c r="F1405" s="112" t="s">
        <v>346</v>
      </c>
      <c r="G1405" s="112" t="s">
        <v>1479</v>
      </c>
      <c r="H1405" s="112" t="s">
        <v>1480</v>
      </c>
      <c r="I1405" s="112" t="s">
        <v>349</v>
      </c>
      <c r="J1405" s="112" t="s">
        <v>2610</v>
      </c>
      <c r="K1405" s="112" t="s">
        <v>338</v>
      </c>
      <c r="L1405" s="112" t="s">
        <v>339</v>
      </c>
      <c r="M1405" s="112" t="s">
        <v>340</v>
      </c>
      <c r="N1405" s="112" t="s">
        <v>2593</v>
      </c>
      <c r="O1405" s="112" t="s">
        <v>342</v>
      </c>
      <c r="P1405" s="112" t="s">
        <v>381</v>
      </c>
      <c r="Q1405" s="112" t="s">
        <v>2594</v>
      </c>
      <c r="R1405" s="112">
        <v>47.04</v>
      </c>
      <c r="S1405" s="112">
        <v>1</v>
      </c>
      <c r="T1405" s="112">
        <v>0.4</v>
      </c>
      <c r="U1405" s="112">
        <v>-18.060000000000002</v>
      </c>
    </row>
    <row r="1406" spans="1:21">
      <c r="A1406" s="20" t="str">
        <f t="shared" si="42"/>
        <v>202103</v>
      </c>
      <c r="B1406" s="20" t="str">
        <f t="shared" si="43"/>
        <v>202112</v>
      </c>
      <c r="C1406" s="112" t="s">
        <v>1558</v>
      </c>
      <c r="D1406" s="113">
        <v>44273</v>
      </c>
      <c r="E1406" s="113">
        <v>44277</v>
      </c>
      <c r="F1406" s="112" t="s">
        <v>346</v>
      </c>
      <c r="G1406" s="112" t="s">
        <v>1479</v>
      </c>
      <c r="H1406" s="112" t="s">
        <v>1480</v>
      </c>
      <c r="I1406" s="112" t="s">
        <v>349</v>
      </c>
      <c r="J1406" s="112" t="s">
        <v>2610</v>
      </c>
      <c r="K1406" s="112" t="s">
        <v>338</v>
      </c>
      <c r="L1406" s="112" t="s">
        <v>339</v>
      </c>
      <c r="M1406" s="112" t="s">
        <v>340</v>
      </c>
      <c r="N1406" s="112" t="s">
        <v>839</v>
      </c>
      <c r="O1406" s="112" t="s">
        <v>377</v>
      </c>
      <c r="P1406" s="112" t="s">
        <v>462</v>
      </c>
      <c r="Q1406" s="112" t="s">
        <v>840</v>
      </c>
      <c r="R1406" s="112">
        <v>2662.2960000000003</v>
      </c>
      <c r="S1406" s="112">
        <v>3</v>
      </c>
      <c r="T1406" s="112">
        <v>0.6</v>
      </c>
      <c r="U1406" s="112">
        <v>-732.14399999999932</v>
      </c>
    </row>
    <row r="1407" spans="1:21">
      <c r="A1407" s="20" t="str">
        <f t="shared" si="42"/>
        <v>202103</v>
      </c>
      <c r="B1407" s="20" t="str">
        <f t="shared" si="43"/>
        <v>202112</v>
      </c>
      <c r="C1407" s="112" t="s">
        <v>1558</v>
      </c>
      <c r="D1407" s="113">
        <v>44273</v>
      </c>
      <c r="E1407" s="113">
        <v>44277</v>
      </c>
      <c r="F1407" s="112" t="s">
        <v>346</v>
      </c>
      <c r="G1407" s="112" t="s">
        <v>1479</v>
      </c>
      <c r="H1407" s="112" t="s">
        <v>1480</v>
      </c>
      <c r="I1407" s="112" t="s">
        <v>349</v>
      </c>
      <c r="J1407" s="112" t="s">
        <v>2610</v>
      </c>
      <c r="K1407" s="112" t="s">
        <v>338</v>
      </c>
      <c r="L1407" s="112" t="s">
        <v>339</v>
      </c>
      <c r="M1407" s="112" t="s">
        <v>340</v>
      </c>
      <c r="N1407" s="112" t="s">
        <v>3583</v>
      </c>
      <c r="O1407" s="112" t="s">
        <v>377</v>
      </c>
      <c r="P1407" s="112" t="s">
        <v>378</v>
      </c>
      <c r="Q1407" s="112" t="s">
        <v>3584</v>
      </c>
      <c r="R1407" s="112">
        <v>2994.4319999999993</v>
      </c>
      <c r="S1407" s="112">
        <v>8</v>
      </c>
      <c r="T1407" s="112">
        <v>0.4</v>
      </c>
      <c r="U1407" s="112">
        <v>-898.68799999999965</v>
      </c>
    </row>
    <row r="1408" spans="1:21">
      <c r="A1408" s="20" t="str">
        <f t="shared" si="42"/>
        <v>202103</v>
      </c>
      <c r="B1408" s="20" t="str">
        <f t="shared" si="43"/>
        <v>202112</v>
      </c>
      <c r="C1408" s="112" t="s">
        <v>1558</v>
      </c>
      <c r="D1408" s="113">
        <v>44273</v>
      </c>
      <c r="E1408" s="113">
        <v>44277</v>
      </c>
      <c r="F1408" s="112" t="s">
        <v>346</v>
      </c>
      <c r="G1408" s="112" t="s">
        <v>1479</v>
      </c>
      <c r="H1408" s="112" t="s">
        <v>1480</v>
      </c>
      <c r="I1408" s="112" t="s">
        <v>349</v>
      </c>
      <c r="J1408" s="112" t="s">
        <v>2610</v>
      </c>
      <c r="K1408" s="112" t="s">
        <v>338</v>
      </c>
      <c r="L1408" s="112" t="s">
        <v>339</v>
      </c>
      <c r="M1408" s="112" t="s">
        <v>340</v>
      </c>
      <c r="N1408" s="112" t="s">
        <v>862</v>
      </c>
      <c r="O1408" s="112" t="s">
        <v>372</v>
      </c>
      <c r="P1408" s="112" t="s">
        <v>400</v>
      </c>
      <c r="Q1408" s="112" t="s">
        <v>863</v>
      </c>
      <c r="R1408" s="112">
        <v>1411.2</v>
      </c>
      <c r="S1408" s="112">
        <v>4</v>
      </c>
      <c r="T1408" s="112">
        <v>0.4</v>
      </c>
      <c r="U1408" s="112">
        <v>188.15999999999997</v>
      </c>
    </row>
    <row r="1409" spans="1:21">
      <c r="A1409" s="20" t="str">
        <f t="shared" si="42"/>
        <v>202102</v>
      </c>
      <c r="B1409" s="20" t="str">
        <f t="shared" si="43"/>
        <v>202108</v>
      </c>
      <c r="C1409" s="112" t="s">
        <v>2032</v>
      </c>
      <c r="D1409" s="113">
        <v>44246</v>
      </c>
      <c r="E1409" s="113">
        <v>44250</v>
      </c>
      <c r="F1409" s="112" t="s">
        <v>346</v>
      </c>
      <c r="G1409" s="112" t="s">
        <v>457</v>
      </c>
      <c r="H1409" s="112" t="s">
        <v>458</v>
      </c>
      <c r="I1409" s="112" t="s">
        <v>349</v>
      </c>
      <c r="J1409" s="112" t="s">
        <v>2191</v>
      </c>
      <c r="K1409" s="112" t="s">
        <v>460</v>
      </c>
      <c r="L1409" s="112" t="s">
        <v>339</v>
      </c>
      <c r="M1409" s="112" t="s">
        <v>340</v>
      </c>
      <c r="N1409" s="112" t="s">
        <v>1360</v>
      </c>
      <c r="O1409" s="112" t="s">
        <v>377</v>
      </c>
      <c r="P1409" s="112" t="s">
        <v>462</v>
      </c>
      <c r="Q1409" s="112" t="s">
        <v>1361</v>
      </c>
      <c r="R1409" s="112">
        <v>4420.5</v>
      </c>
      <c r="S1409" s="112">
        <v>4</v>
      </c>
      <c r="T1409" s="112">
        <v>0.25</v>
      </c>
      <c r="U1409" s="112">
        <v>-412.8599999999999</v>
      </c>
    </row>
    <row r="1410" spans="1:21">
      <c r="A1410" s="20" t="str">
        <f t="shared" si="42"/>
        <v>202102</v>
      </c>
      <c r="B1410" s="20" t="str">
        <f t="shared" si="43"/>
        <v>202108</v>
      </c>
      <c r="C1410" s="112" t="s">
        <v>2032</v>
      </c>
      <c r="D1410" s="113">
        <v>44246</v>
      </c>
      <c r="E1410" s="113">
        <v>44250</v>
      </c>
      <c r="F1410" s="112" t="s">
        <v>346</v>
      </c>
      <c r="G1410" s="112" t="s">
        <v>457</v>
      </c>
      <c r="H1410" s="112" t="s">
        <v>458</v>
      </c>
      <c r="I1410" s="112" t="s">
        <v>349</v>
      </c>
      <c r="J1410" s="112" t="s">
        <v>2191</v>
      </c>
      <c r="K1410" s="112" t="s">
        <v>460</v>
      </c>
      <c r="L1410" s="112" t="s">
        <v>339</v>
      </c>
      <c r="M1410" s="112" t="s">
        <v>340</v>
      </c>
      <c r="N1410" s="112" t="s">
        <v>1130</v>
      </c>
      <c r="O1410" s="112" t="s">
        <v>342</v>
      </c>
      <c r="P1410" s="112" t="s">
        <v>357</v>
      </c>
      <c r="Q1410" s="112" t="s">
        <v>1131</v>
      </c>
      <c r="R1410" s="112">
        <v>411.6</v>
      </c>
      <c r="S1410" s="112">
        <v>12</v>
      </c>
      <c r="T1410" s="112">
        <v>0</v>
      </c>
      <c r="U1410" s="112">
        <v>139.44</v>
      </c>
    </row>
    <row r="1411" spans="1:21">
      <c r="A1411" s="20" t="str">
        <f t="shared" ref="A1411:A1474" si="44">YEAR(D1411)&amp;TEXT(MONTH(D1411),"00")</f>
        <v>202106</v>
      </c>
      <c r="B1411" s="20" t="str">
        <f t="shared" ref="B1411:B1474" si="45">YEAR(D1411)&amp;TEXT(WEEKNUM(D1411),"00")</f>
        <v>202124</v>
      </c>
      <c r="C1411" s="112" t="s">
        <v>4298</v>
      </c>
      <c r="D1411" s="113">
        <v>44353</v>
      </c>
      <c r="E1411" s="113">
        <v>44354</v>
      </c>
      <c r="F1411" s="112" t="s">
        <v>402</v>
      </c>
      <c r="G1411" s="112" t="s">
        <v>3174</v>
      </c>
      <c r="H1411" s="112" t="s">
        <v>3175</v>
      </c>
      <c r="I1411" s="112" t="s">
        <v>336</v>
      </c>
      <c r="J1411" s="112" t="s">
        <v>473</v>
      </c>
      <c r="K1411" s="112" t="s">
        <v>371</v>
      </c>
      <c r="L1411" s="112" t="s">
        <v>339</v>
      </c>
      <c r="M1411" s="112" t="s">
        <v>340</v>
      </c>
      <c r="N1411" s="112" t="s">
        <v>2243</v>
      </c>
      <c r="O1411" s="112" t="s">
        <v>377</v>
      </c>
      <c r="P1411" s="112" t="s">
        <v>378</v>
      </c>
      <c r="Q1411" s="112" t="s">
        <v>2244</v>
      </c>
      <c r="R1411" s="112">
        <v>427.98</v>
      </c>
      <c r="S1411" s="112">
        <v>1</v>
      </c>
      <c r="T1411" s="112">
        <v>0</v>
      </c>
      <c r="U1411" s="112">
        <v>81.2</v>
      </c>
    </row>
    <row r="1412" spans="1:21">
      <c r="A1412" s="20" t="str">
        <f t="shared" si="44"/>
        <v>202106</v>
      </c>
      <c r="B1412" s="20" t="str">
        <f t="shared" si="45"/>
        <v>202124</v>
      </c>
      <c r="C1412" s="112" t="s">
        <v>4298</v>
      </c>
      <c r="D1412" s="113">
        <v>44353</v>
      </c>
      <c r="E1412" s="113">
        <v>44354</v>
      </c>
      <c r="F1412" s="112" t="s">
        <v>402</v>
      </c>
      <c r="G1412" s="112" t="s">
        <v>3174</v>
      </c>
      <c r="H1412" s="112" t="s">
        <v>3175</v>
      </c>
      <c r="I1412" s="112" t="s">
        <v>336</v>
      </c>
      <c r="J1412" s="112" t="s">
        <v>473</v>
      </c>
      <c r="K1412" s="112" t="s">
        <v>371</v>
      </c>
      <c r="L1412" s="112" t="s">
        <v>339</v>
      </c>
      <c r="M1412" s="112" t="s">
        <v>340</v>
      </c>
      <c r="N1412" s="112" t="s">
        <v>2187</v>
      </c>
      <c r="O1412" s="112" t="s">
        <v>377</v>
      </c>
      <c r="P1412" s="112" t="s">
        <v>431</v>
      </c>
      <c r="Q1412" s="112" t="s">
        <v>2188</v>
      </c>
      <c r="R1412" s="112">
        <v>470.40000000000003</v>
      </c>
      <c r="S1412" s="112">
        <v>4</v>
      </c>
      <c r="T1412" s="112">
        <v>0</v>
      </c>
      <c r="U1412" s="112">
        <v>23.52</v>
      </c>
    </row>
    <row r="1413" spans="1:21">
      <c r="A1413" s="20" t="str">
        <f t="shared" si="44"/>
        <v>202105</v>
      </c>
      <c r="B1413" s="20" t="str">
        <f t="shared" si="45"/>
        <v>202122</v>
      </c>
      <c r="C1413" s="112" t="s">
        <v>3187</v>
      </c>
      <c r="D1413" s="113">
        <v>44342</v>
      </c>
      <c r="E1413" s="113">
        <v>44345</v>
      </c>
      <c r="F1413" s="112" t="s">
        <v>402</v>
      </c>
      <c r="G1413" s="112" t="s">
        <v>2085</v>
      </c>
      <c r="H1413" s="112" t="s">
        <v>2086</v>
      </c>
      <c r="I1413" s="112" t="s">
        <v>336</v>
      </c>
      <c r="J1413" s="112" t="s">
        <v>3411</v>
      </c>
      <c r="K1413" s="112" t="s">
        <v>510</v>
      </c>
      <c r="L1413" s="112" t="s">
        <v>339</v>
      </c>
      <c r="M1413" s="112" t="s">
        <v>368</v>
      </c>
      <c r="N1413" s="112" t="s">
        <v>906</v>
      </c>
      <c r="O1413" s="112" t="s">
        <v>372</v>
      </c>
      <c r="P1413" s="112" t="s">
        <v>400</v>
      </c>
      <c r="Q1413" s="112" t="s">
        <v>907</v>
      </c>
      <c r="R1413" s="112">
        <v>3562.44</v>
      </c>
      <c r="S1413" s="112">
        <v>2</v>
      </c>
      <c r="T1413" s="112">
        <v>0.4</v>
      </c>
      <c r="U1413" s="112">
        <v>-415.80000000000064</v>
      </c>
    </row>
    <row r="1414" spans="1:21">
      <c r="A1414" s="20" t="str">
        <f t="shared" si="44"/>
        <v>202101</v>
      </c>
      <c r="B1414" s="20" t="str">
        <f t="shared" si="45"/>
        <v>202103</v>
      </c>
      <c r="C1414" s="112" t="s">
        <v>657</v>
      </c>
      <c r="D1414" s="113">
        <v>44208</v>
      </c>
      <c r="E1414" s="113">
        <v>44210</v>
      </c>
      <c r="F1414" s="112" t="s">
        <v>333</v>
      </c>
      <c r="G1414" s="112" t="s">
        <v>3210</v>
      </c>
      <c r="H1414" s="112" t="s">
        <v>3211</v>
      </c>
      <c r="I1414" s="112" t="s">
        <v>336</v>
      </c>
      <c r="J1414" s="112" t="s">
        <v>1315</v>
      </c>
      <c r="K1414" s="112" t="s">
        <v>397</v>
      </c>
      <c r="L1414" s="112" t="s">
        <v>339</v>
      </c>
      <c r="M1414" s="112" t="s">
        <v>340</v>
      </c>
      <c r="N1414" s="112" t="s">
        <v>2189</v>
      </c>
      <c r="O1414" s="112" t="s">
        <v>342</v>
      </c>
      <c r="P1414" s="112" t="s">
        <v>380</v>
      </c>
      <c r="Q1414" s="112" t="s">
        <v>2190</v>
      </c>
      <c r="R1414" s="112">
        <v>774.19999999999993</v>
      </c>
      <c r="S1414" s="112">
        <v>7</v>
      </c>
      <c r="T1414" s="112">
        <v>0</v>
      </c>
      <c r="U1414" s="112">
        <v>332.22</v>
      </c>
    </row>
    <row r="1415" spans="1:21">
      <c r="A1415" s="20" t="str">
        <f t="shared" si="44"/>
        <v>202101</v>
      </c>
      <c r="B1415" s="20" t="str">
        <f t="shared" si="45"/>
        <v>202103</v>
      </c>
      <c r="C1415" s="112" t="s">
        <v>657</v>
      </c>
      <c r="D1415" s="113">
        <v>44208</v>
      </c>
      <c r="E1415" s="113">
        <v>44210</v>
      </c>
      <c r="F1415" s="112" t="s">
        <v>333</v>
      </c>
      <c r="G1415" s="112" t="s">
        <v>3210</v>
      </c>
      <c r="H1415" s="112" t="s">
        <v>3211</v>
      </c>
      <c r="I1415" s="112" t="s">
        <v>336</v>
      </c>
      <c r="J1415" s="112" t="s">
        <v>1315</v>
      </c>
      <c r="K1415" s="112" t="s">
        <v>397</v>
      </c>
      <c r="L1415" s="112" t="s">
        <v>339</v>
      </c>
      <c r="M1415" s="112" t="s">
        <v>340</v>
      </c>
      <c r="N1415" s="112" t="s">
        <v>1643</v>
      </c>
      <c r="O1415" s="112" t="s">
        <v>342</v>
      </c>
      <c r="P1415" s="112" t="s">
        <v>380</v>
      </c>
      <c r="Q1415" s="112" t="s">
        <v>1644</v>
      </c>
      <c r="R1415" s="112">
        <v>191.1</v>
      </c>
      <c r="S1415" s="112">
        <v>3</v>
      </c>
      <c r="T1415" s="112">
        <v>0</v>
      </c>
      <c r="U1415" s="112">
        <v>30.240000000000002</v>
      </c>
    </row>
    <row r="1416" spans="1:21">
      <c r="A1416" s="20" t="str">
        <f t="shared" si="44"/>
        <v>202106</v>
      </c>
      <c r="B1416" s="20" t="str">
        <f t="shared" si="45"/>
        <v>202123</v>
      </c>
      <c r="C1416" s="112" t="s">
        <v>3687</v>
      </c>
      <c r="D1416" s="113">
        <v>44350</v>
      </c>
      <c r="E1416" s="113">
        <v>44352</v>
      </c>
      <c r="F1416" s="112" t="s">
        <v>333</v>
      </c>
      <c r="G1416" s="112" t="s">
        <v>3246</v>
      </c>
      <c r="H1416" s="112" t="s">
        <v>3247</v>
      </c>
      <c r="I1416" s="112" t="s">
        <v>336</v>
      </c>
      <c r="J1416" s="112" t="s">
        <v>1075</v>
      </c>
      <c r="K1416" s="112" t="s">
        <v>521</v>
      </c>
      <c r="L1416" s="112" t="s">
        <v>339</v>
      </c>
      <c r="M1416" s="112" t="s">
        <v>368</v>
      </c>
      <c r="N1416" s="112" t="s">
        <v>3870</v>
      </c>
      <c r="O1416" s="112" t="s">
        <v>377</v>
      </c>
      <c r="P1416" s="112" t="s">
        <v>431</v>
      </c>
      <c r="Q1416" s="112" t="s">
        <v>3871</v>
      </c>
      <c r="R1416" s="112">
        <v>294.56</v>
      </c>
      <c r="S1416" s="112">
        <v>2</v>
      </c>
      <c r="T1416" s="112">
        <v>0</v>
      </c>
      <c r="U1416" s="112">
        <v>38.080000000000005</v>
      </c>
    </row>
    <row r="1417" spans="1:21">
      <c r="A1417" s="20" t="str">
        <f t="shared" si="44"/>
        <v>202103</v>
      </c>
      <c r="B1417" s="20" t="str">
        <f t="shared" si="45"/>
        <v>202112</v>
      </c>
      <c r="C1417" s="112" t="s">
        <v>3997</v>
      </c>
      <c r="D1417" s="113">
        <v>44275</v>
      </c>
      <c r="E1417" s="113">
        <v>44276</v>
      </c>
      <c r="F1417" s="112" t="s">
        <v>402</v>
      </c>
      <c r="G1417" s="112" t="s">
        <v>4220</v>
      </c>
      <c r="H1417" s="112" t="s">
        <v>4221</v>
      </c>
      <c r="I1417" s="112" t="s">
        <v>349</v>
      </c>
      <c r="J1417" s="112" t="s">
        <v>642</v>
      </c>
      <c r="K1417" s="112" t="s">
        <v>363</v>
      </c>
      <c r="L1417" s="112" t="s">
        <v>339</v>
      </c>
      <c r="M1417" s="112" t="s">
        <v>340</v>
      </c>
      <c r="N1417" s="112" t="s">
        <v>3532</v>
      </c>
      <c r="O1417" s="112" t="s">
        <v>342</v>
      </c>
      <c r="P1417" s="112" t="s">
        <v>354</v>
      </c>
      <c r="Q1417" s="112" t="s">
        <v>3533</v>
      </c>
      <c r="R1417" s="112">
        <v>137.20000000000002</v>
      </c>
      <c r="S1417" s="112">
        <v>1</v>
      </c>
      <c r="T1417" s="112">
        <v>0</v>
      </c>
      <c r="U1417" s="112">
        <v>2.66</v>
      </c>
    </row>
    <row r="1418" spans="1:21">
      <c r="A1418" s="20" t="str">
        <f t="shared" si="44"/>
        <v>202103</v>
      </c>
      <c r="B1418" s="20" t="str">
        <f t="shared" si="45"/>
        <v>202112</v>
      </c>
      <c r="C1418" s="112" t="s">
        <v>3997</v>
      </c>
      <c r="D1418" s="113">
        <v>44275</v>
      </c>
      <c r="E1418" s="113">
        <v>44276</v>
      </c>
      <c r="F1418" s="112" t="s">
        <v>402</v>
      </c>
      <c r="G1418" s="112" t="s">
        <v>4220</v>
      </c>
      <c r="H1418" s="112" t="s">
        <v>4221</v>
      </c>
      <c r="I1418" s="112" t="s">
        <v>349</v>
      </c>
      <c r="J1418" s="112" t="s">
        <v>642</v>
      </c>
      <c r="K1418" s="112" t="s">
        <v>363</v>
      </c>
      <c r="L1418" s="112" t="s">
        <v>339</v>
      </c>
      <c r="M1418" s="112" t="s">
        <v>340</v>
      </c>
      <c r="N1418" s="112" t="s">
        <v>1829</v>
      </c>
      <c r="O1418" s="112" t="s">
        <v>377</v>
      </c>
      <c r="P1418" s="112" t="s">
        <v>431</v>
      </c>
      <c r="Q1418" s="112" t="s">
        <v>1830</v>
      </c>
      <c r="R1418" s="112">
        <v>741.72</v>
      </c>
      <c r="S1418" s="112">
        <v>5</v>
      </c>
      <c r="T1418" s="112">
        <v>0.4</v>
      </c>
      <c r="U1418" s="112">
        <v>-87.080000000000041</v>
      </c>
    </row>
    <row r="1419" spans="1:21">
      <c r="A1419" s="20" t="str">
        <f t="shared" si="44"/>
        <v>202106</v>
      </c>
      <c r="B1419" s="20" t="str">
        <f t="shared" si="45"/>
        <v>202125</v>
      </c>
      <c r="C1419" s="112" t="s">
        <v>3383</v>
      </c>
      <c r="D1419" s="113">
        <v>44366</v>
      </c>
      <c r="E1419" s="113">
        <v>44368</v>
      </c>
      <c r="F1419" s="112" t="s">
        <v>333</v>
      </c>
      <c r="G1419" s="112" t="s">
        <v>2663</v>
      </c>
      <c r="H1419" s="112" t="s">
        <v>2664</v>
      </c>
      <c r="I1419" s="112" t="s">
        <v>384</v>
      </c>
      <c r="J1419" s="112" t="s">
        <v>2337</v>
      </c>
      <c r="K1419" s="112" t="s">
        <v>453</v>
      </c>
      <c r="L1419" s="112" t="s">
        <v>339</v>
      </c>
      <c r="M1419" s="112" t="s">
        <v>340</v>
      </c>
      <c r="N1419" s="112" t="s">
        <v>2970</v>
      </c>
      <c r="O1419" s="112" t="s">
        <v>342</v>
      </c>
      <c r="P1419" s="112" t="s">
        <v>357</v>
      </c>
      <c r="Q1419" s="112" t="s">
        <v>2971</v>
      </c>
      <c r="R1419" s="112">
        <v>224</v>
      </c>
      <c r="S1419" s="112">
        <v>4</v>
      </c>
      <c r="T1419" s="112">
        <v>0</v>
      </c>
      <c r="U1419" s="112">
        <v>98.56</v>
      </c>
    </row>
    <row r="1420" spans="1:21">
      <c r="A1420" s="20" t="str">
        <f t="shared" si="44"/>
        <v>202106</v>
      </c>
      <c r="B1420" s="20" t="str">
        <f t="shared" si="45"/>
        <v>202125</v>
      </c>
      <c r="C1420" s="112" t="s">
        <v>3383</v>
      </c>
      <c r="D1420" s="113">
        <v>44366</v>
      </c>
      <c r="E1420" s="113">
        <v>44368</v>
      </c>
      <c r="F1420" s="112" t="s">
        <v>333</v>
      </c>
      <c r="G1420" s="112" t="s">
        <v>2663</v>
      </c>
      <c r="H1420" s="112" t="s">
        <v>2664</v>
      </c>
      <c r="I1420" s="112" t="s">
        <v>384</v>
      </c>
      <c r="J1420" s="112" t="s">
        <v>2337</v>
      </c>
      <c r="K1420" s="112" t="s">
        <v>453</v>
      </c>
      <c r="L1420" s="112" t="s">
        <v>339</v>
      </c>
      <c r="M1420" s="112" t="s">
        <v>340</v>
      </c>
      <c r="N1420" s="112" t="s">
        <v>3341</v>
      </c>
      <c r="O1420" s="112" t="s">
        <v>377</v>
      </c>
      <c r="P1420" s="112" t="s">
        <v>431</v>
      </c>
      <c r="Q1420" s="112" t="s">
        <v>3342</v>
      </c>
      <c r="R1420" s="112">
        <v>833.28</v>
      </c>
      <c r="S1420" s="112">
        <v>8</v>
      </c>
      <c r="T1420" s="112">
        <v>0</v>
      </c>
      <c r="U1420" s="112">
        <v>82.88</v>
      </c>
    </row>
    <row r="1421" spans="1:21">
      <c r="A1421" s="20" t="str">
        <f t="shared" si="44"/>
        <v>202106</v>
      </c>
      <c r="B1421" s="20" t="str">
        <f t="shared" si="45"/>
        <v>202125</v>
      </c>
      <c r="C1421" s="112" t="s">
        <v>3517</v>
      </c>
      <c r="D1421" s="113">
        <v>44365</v>
      </c>
      <c r="E1421" s="113">
        <v>44369</v>
      </c>
      <c r="F1421" s="112" t="s">
        <v>346</v>
      </c>
      <c r="G1421" s="112" t="s">
        <v>2514</v>
      </c>
      <c r="H1421" s="112" t="s">
        <v>2515</v>
      </c>
      <c r="I1421" s="112" t="s">
        <v>336</v>
      </c>
      <c r="J1421" s="114" t="s">
        <v>3403</v>
      </c>
      <c r="K1421" s="112" t="s">
        <v>607</v>
      </c>
      <c r="L1421" s="112" t="s">
        <v>339</v>
      </c>
      <c r="M1421" s="112" t="s">
        <v>368</v>
      </c>
      <c r="N1421" s="112" t="s">
        <v>3620</v>
      </c>
      <c r="O1421" s="112" t="s">
        <v>342</v>
      </c>
      <c r="P1421" s="112" t="s">
        <v>343</v>
      </c>
      <c r="Q1421" s="112" t="s">
        <v>3621</v>
      </c>
      <c r="R1421" s="112">
        <v>128.79999999999998</v>
      </c>
      <c r="S1421" s="112">
        <v>2</v>
      </c>
      <c r="T1421" s="112">
        <v>0</v>
      </c>
      <c r="U1421" s="112">
        <v>24.36</v>
      </c>
    </row>
    <row r="1422" spans="1:21">
      <c r="A1422" s="20" t="str">
        <f t="shared" si="44"/>
        <v>202106</v>
      </c>
      <c r="B1422" s="20" t="str">
        <f t="shared" si="45"/>
        <v>202125</v>
      </c>
      <c r="C1422" s="112" t="s">
        <v>3517</v>
      </c>
      <c r="D1422" s="113">
        <v>44365</v>
      </c>
      <c r="E1422" s="113">
        <v>44369</v>
      </c>
      <c r="F1422" s="112" t="s">
        <v>346</v>
      </c>
      <c r="G1422" s="112" t="s">
        <v>2514</v>
      </c>
      <c r="H1422" s="112" t="s">
        <v>2515</v>
      </c>
      <c r="I1422" s="112" t="s">
        <v>336</v>
      </c>
      <c r="J1422" s="114" t="s">
        <v>3403</v>
      </c>
      <c r="K1422" s="112" t="s">
        <v>607</v>
      </c>
      <c r="L1422" s="112" t="s">
        <v>339</v>
      </c>
      <c r="M1422" s="112" t="s">
        <v>368</v>
      </c>
      <c r="N1422" s="112" t="s">
        <v>2814</v>
      </c>
      <c r="O1422" s="112" t="s">
        <v>342</v>
      </c>
      <c r="P1422" s="112" t="s">
        <v>455</v>
      </c>
      <c r="Q1422" s="112" t="s">
        <v>2815</v>
      </c>
      <c r="R1422" s="112">
        <v>104.38400000000001</v>
      </c>
      <c r="S1422" s="112">
        <v>1</v>
      </c>
      <c r="T1422" s="112">
        <v>0.2</v>
      </c>
      <c r="U1422" s="112">
        <v>-11.816000000000003</v>
      </c>
    </row>
    <row r="1423" spans="1:21">
      <c r="A1423" s="20" t="str">
        <f t="shared" si="44"/>
        <v>202102</v>
      </c>
      <c r="B1423" s="20" t="str">
        <f t="shared" si="45"/>
        <v>202109</v>
      </c>
      <c r="C1423" s="112" t="s">
        <v>3397</v>
      </c>
      <c r="D1423" s="113">
        <v>44254</v>
      </c>
      <c r="E1423" s="113">
        <v>44255</v>
      </c>
      <c r="F1423" s="112" t="s">
        <v>402</v>
      </c>
      <c r="G1423" s="112" t="s">
        <v>1189</v>
      </c>
      <c r="H1423" s="112" t="s">
        <v>1190</v>
      </c>
      <c r="I1423" s="112" t="s">
        <v>349</v>
      </c>
      <c r="J1423" s="112" t="s">
        <v>4299</v>
      </c>
      <c r="K1423" s="112" t="s">
        <v>367</v>
      </c>
      <c r="L1423" s="112" t="s">
        <v>339</v>
      </c>
      <c r="M1423" s="112" t="s">
        <v>368</v>
      </c>
      <c r="N1423" s="112" t="s">
        <v>2629</v>
      </c>
      <c r="O1423" s="112" t="s">
        <v>342</v>
      </c>
      <c r="P1423" s="112" t="s">
        <v>343</v>
      </c>
      <c r="Q1423" s="112" t="s">
        <v>2630</v>
      </c>
      <c r="R1423" s="112">
        <v>376.74</v>
      </c>
      <c r="S1423" s="112">
        <v>3</v>
      </c>
      <c r="T1423" s="112">
        <v>0</v>
      </c>
      <c r="U1423" s="112">
        <v>161.69999999999999</v>
      </c>
    </row>
    <row r="1424" spans="1:21">
      <c r="A1424" s="20" t="str">
        <f t="shared" si="44"/>
        <v>202102</v>
      </c>
      <c r="B1424" s="20" t="str">
        <f t="shared" si="45"/>
        <v>202109</v>
      </c>
      <c r="C1424" s="112" t="s">
        <v>3397</v>
      </c>
      <c r="D1424" s="113">
        <v>44254</v>
      </c>
      <c r="E1424" s="113">
        <v>44255</v>
      </c>
      <c r="F1424" s="112" t="s">
        <v>402</v>
      </c>
      <c r="G1424" s="112" t="s">
        <v>1189</v>
      </c>
      <c r="H1424" s="112" t="s">
        <v>1190</v>
      </c>
      <c r="I1424" s="112" t="s">
        <v>349</v>
      </c>
      <c r="J1424" s="112" t="s">
        <v>4299</v>
      </c>
      <c r="K1424" s="112" t="s">
        <v>367</v>
      </c>
      <c r="L1424" s="112" t="s">
        <v>339</v>
      </c>
      <c r="M1424" s="112" t="s">
        <v>368</v>
      </c>
      <c r="N1424" s="112" t="s">
        <v>1076</v>
      </c>
      <c r="O1424" s="112" t="s">
        <v>372</v>
      </c>
      <c r="P1424" s="112" t="s">
        <v>400</v>
      </c>
      <c r="Q1424" s="112" t="s">
        <v>1077</v>
      </c>
      <c r="R1424" s="112">
        <v>8907.36</v>
      </c>
      <c r="S1424" s="112">
        <v>3</v>
      </c>
      <c r="T1424" s="112">
        <v>0</v>
      </c>
      <c r="U1424" s="112">
        <v>2404.92</v>
      </c>
    </row>
    <row r="1425" spans="1:21">
      <c r="A1425" s="20" t="str">
        <f t="shared" si="44"/>
        <v>202102</v>
      </c>
      <c r="B1425" s="20" t="str">
        <f t="shared" si="45"/>
        <v>202109</v>
      </c>
      <c r="C1425" s="112" t="s">
        <v>3397</v>
      </c>
      <c r="D1425" s="113">
        <v>44254</v>
      </c>
      <c r="E1425" s="113">
        <v>44255</v>
      </c>
      <c r="F1425" s="112" t="s">
        <v>402</v>
      </c>
      <c r="G1425" s="112" t="s">
        <v>1189</v>
      </c>
      <c r="H1425" s="112" t="s">
        <v>1190</v>
      </c>
      <c r="I1425" s="112" t="s">
        <v>349</v>
      </c>
      <c r="J1425" s="112" t="s">
        <v>4299</v>
      </c>
      <c r="K1425" s="112" t="s">
        <v>367</v>
      </c>
      <c r="L1425" s="112" t="s">
        <v>339</v>
      </c>
      <c r="M1425" s="112" t="s">
        <v>368</v>
      </c>
      <c r="N1425" s="112" t="s">
        <v>3010</v>
      </c>
      <c r="O1425" s="112" t="s">
        <v>372</v>
      </c>
      <c r="P1425" s="112" t="s">
        <v>394</v>
      </c>
      <c r="Q1425" s="112" t="s">
        <v>3011</v>
      </c>
      <c r="R1425" s="112">
        <v>6302.38</v>
      </c>
      <c r="S1425" s="112">
        <v>7</v>
      </c>
      <c r="T1425" s="112">
        <v>0</v>
      </c>
      <c r="U1425" s="112">
        <v>2394.14</v>
      </c>
    </row>
    <row r="1426" spans="1:21">
      <c r="A1426" s="20" t="str">
        <f t="shared" si="44"/>
        <v>202101</v>
      </c>
      <c r="B1426" s="20" t="str">
        <f t="shared" si="45"/>
        <v>202103</v>
      </c>
      <c r="C1426" s="112" t="s">
        <v>3866</v>
      </c>
      <c r="D1426" s="113">
        <v>44206</v>
      </c>
      <c r="E1426" s="113">
        <v>44211</v>
      </c>
      <c r="F1426" s="112" t="s">
        <v>346</v>
      </c>
      <c r="G1426" s="112" t="s">
        <v>2579</v>
      </c>
      <c r="H1426" s="112" t="s">
        <v>2580</v>
      </c>
      <c r="I1426" s="112" t="s">
        <v>336</v>
      </c>
      <c r="J1426" s="112" t="s">
        <v>1836</v>
      </c>
      <c r="K1426" s="112" t="s">
        <v>521</v>
      </c>
      <c r="L1426" s="112" t="s">
        <v>339</v>
      </c>
      <c r="M1426" s="112" t="s">
        <v>368</v>
      </c>
      <c r="N1426" s="112" t="s">
        <v>1162</v>
      </c>
      <c r="O1426" s="112" t="s">
        <v>372</v>
      </c>
      <c r="P1426" s="112" t="s">
        <v>398</v>
      </c>
      <c r="Q1426" s="112" t="s">
        <v>1163</v>
      </c>
      <c r="R1426" s="112">
        <v>2488.5</v>
      </c>
      <c r="S1426" s="112">
        <v>9</v>
      </c>
      <c r="T1426" s="112">
        <v>0</v>
      </c>
      <c r="U1426" s="112">
        <v>796.32</v>
      </c>
    </row>
    <row r="1427" spans="1:21">
      <c r="A1427" s="20" t="str">
        <f t="shared" si="44"/>
        <v>202101</v>
      </c>
      <c r="B1427" s="20" t="str">
        <f t="shared" si="45"/>
        <v>202104</v>
      </c>
      <c r="C1427" s="112" t="s">
        <v>2040</v>
      </c>
      <c r="D1427" s="113">
        <v>44219</v>
      </c>
      <c r="E1427" s="113">
        <v>44223</v>
      </c>
      <c r="F1427" s="112" t="s">
        <v>346</v>
      </c>
      <c r="G1427" s="112" t="s">
        <v>3685</v>
      </c>
      <c r="H1427" s="112" t="s">
        <v>3686</v>
      </c>
      <c r="I1427" s="112" t="s">
        <v>349</v>
      </c>
      <c r="J1427" s="112" t="s">
        <v>3224</v>
      </c>
      <c r="K1427" s="112" t="s">
        <v>397</v>
      </c>
      <c r="L1427" s="112" t="s">
        <v>339</v>
      </c>
      <c r="M1427" s="112" t="s">
        <v>340</v>
      </c>
      <c r="N1427" s="112" t="s">
        <v>4296</v>
      </c>
      <c r="O1427" s="112" t="s">
        <v>342</v>
      </c>
      <c r="P1427" s="112" t="s">
        <v>381</v>
      </c>
      <c r="Q1427" s="112" t="s">
        <v>4297</v>
      </c>
      <c r="R1427" s="112">
        <v>63.839999999999996</v>
      </c>
      <c r="S1427" s="112">
        <v>1</v>
      </c>
      <c r="T1427" s="112">
        <v>0</v>
      </c>
      <c r="U1427" s="112">
        <v>5.04</v>
      </c>
    </row>
    <row r="1428" spans="1:21">
      <c r="A1428" s="20" t="str">
        <f t="shared" si="44"/>
        <v>202101</v>
      </c>
      <c r="B1428" s="20" t="str">
        <f t="shared" si="45"/>
        <v>202104</v>
      </c>
      <c r="C1428" s="112" t="s">
        <v>2040</v>
      </c>
      <c r="D1428" s="113">
        <v>44219</v>
      </c>
      <c r="E1428" s="113">
        <v>44223</v>
      </c>
      <c r="F1428" s="112" t="s">
        <v>346</v>
      </c>
      <c r="G1428" s="112" t="s">
        <v>3685</v>
      </c>
      <c r="H1428" s="112" t="s">
        <v>3686</v>
      </c>
      <c r="I1428" s="112" t="s">
        <v>349</v>
      </c>
      <c r="J1428" s="112" t="s">
        <v>3224</v>
      </c>
      <c r="K1428" s="112" t="s">
        <v>397</v>
      </c>
      <c r="L1428" s="112" t="s">
        <v>339</v>
      </c>
      <c r="M1428" s="112" t="s">
        <v>340</v>
      </c>
      <c r="N1428" s="112" t="s">
        <v>2924</v>
      </c>
      <c r="O1428" s="112" t="s">
        <v>342</v>
      </c>
      <c r="P1428" s="112" t="s">
        <v>354</v>
      </c>
      <c r="Q1428" s="112" t="s">
        <v>2925</v>
      </c>
      <c r="R1428" s="112">
        <v>633.36</v>
      </c>
      <c r="S1428" s="112">
        <v>3</v>
      </c>
      <c r="T1428" s="112">
        <v>0</v>
      </c>
      <c r="U1428" s="112">
        <v>12.600000000000001</v>
      </c>
    </row>
    <row r="1429" spans="1:21">
      <c r="A1429" s="20" t="str">
        <f t="shared" si="44"/>
        <v>202101</v>
      </c>
      <c r="B1429" s="20" t="str">
        <f t="shared" si="45"/>
        <v>202104</v>
      </c>
      <c r="C1429" s="112" t="s">
        <v>2040</v>
      </c>
      <c r="D1429" s="113">
        <v>44219</v>
      </c>
      <c r="E1429" s="113">
        <v>44223</v>
      </c>
      <c r="F1429" s="112" t="s">
        <v>346</v>
      </c>
      <c r="G1429" s="112" t="s">
        <v>3685</v>
      </c>
      <c r="H1429" s="112" t="s">
        <v>3686</v>
      </c>
      <c r="I1429" s="112" t="s">
        <v>349</v>
      </c>
      <c r="J1429" s="112" t="s">
        <v>3224</v>
      </c>
      <c r="K1429" s="112" t="s">
        <v>397</v>
      </c>
      <c r="L1429" s="112" t="s">
        <v>339</v>
      </c>
      <c r="M1429" s="112" t="s">
        <v>340</v>
      </c>
      <c r="N1429" s="112" t="s">
        <v>939</v>
      </c>
      <c r="O1429" s="112" t="s">
        <v>342</v>
      </c>
      <c r="P1429" s="112" t="s">
        <v>380</v>
      </c>
      <c r="Q1429" s="112" t="s">
        <v>940</v>
      </c>
      <c r="R1429" s="112">
        <v>475.02</v>
      </c>
      <c r="S1429" s="112">
        <v>3</v>
      </c>
      <c r="T1429" s="112">
        <v>0</v>
      </c>
      <c r="U1429" s="112">
        <v>52.08</v>
      </c>
    </row>
    <row r="1430" spans="1:21">
      <c r="A1430" s="20" t="str">
        <f t="shared" si="44"/>
        <v>202105</v>
      </c>
      <c r="B1430" s="20" t="str">
        <f t="shared" si="45"/>
        <v>202119</v>
      </c>
      <c r="C1430" s="112" t="s">
        <v>4228</v>
      </c>
      <c r="D1430" s="113">
        <v>44322</v>
      </c>
      <c r="E1430" s="113">
        <v>44327</v>
      </c>
      <c r="F1430" s="112" t="s">
        <v>346</v>
      </c>
      <c r="G1430" s="112" t="s">
        <v>2622</v>
      </c>
      <c r="H1430" s="112" t="s">
        <v>2623</v>
      </c>
      <c r="I1430" s="112" t="s">
        <v>349</v>
      </c>
      <c r="J1430" s="112" t="s">
        <v>4147</v>
      </c>
      <c r="K1430" s="112" t="s">
        <v>501</v>
      </c>
      <c r="L1430" s="112" t="s">
        <v>339</v>
      </c>
      <c r="M1430" s="112" t="s">
        <v>392</v>
      </c>
      <c r="N1430" s="112" t="s">
        <v>3626</v>
      </c>
      <c r="O1430" s="112" t="s">
        <v>377</v>
      </c>
      <c r="P1430" s="112" t="s">
        <v>431</v>
      </c>
      <c r="Q1430" s="112" t="s">
        <v>3627</v>
      </c>
      <c r="R1430" s="112">
        <v>141.624</v>
      </c>
      <c r="S1430" s="112">
        <v>2</v>
      </c>
      <c r="T1430" s="112">
        <v>0.4</v>
      </c>
      <c r="U1430" s="112">
        <v>-4.8159999999999883</v>
      </c>
    </row>
    <row r="1431" spans="1:21">
      <c r="A1431" s="20" t="str">
        <f t="shared" si="44"/>
        <v>202105</v>
      </c>
      <c r="B1431" s="20" t="str">
        <f t="shared" si="45"/>
        <v>202119</v>
      </c>
      <c r="C1431" s="112" t="s">
        <v>4228</v>
      </c>
      <c r="D1431" s="113">
        <v>44322</v>
      </c>
      <c r="E1431" s="113">
        <v>44327</v>
      </c>
      <c r="F1431" s="112" t="s">
        <v>346</v>
      </c>
      <c r="G1431" s="112" t="s">
        <v>2622</v>
      </c>
      <c r="H1431" s="112" t="s">
        <v>2623</v>
      </c>
      <c r="I1431" s="112" t="s">
        <v>349</v>
      </c>
      <c r="J1431" s="112" t="s">
        <v>4147</v>
      </c>
      <c r="K1431" s="112" t="s">
        <v>501</v>
      </c>
      <c r="L1431" s="112" t="s">
        <v>339</v>
      </c>
      <c r="M1431" s="112" t="s">
        <v>392</v>
      </c>
      <c r="N1431" s="112" t="s">
        <v>2209</v>
      </c>
      <c r="O1431" s="112" t="s">
        <v>342</v>
      </c>
      <c r="P1431" s="112" t="s">
        <v>380</v>
      </c>
      <c r="Q1431" s="112" t="s">
        <v>3119</v>
      </c>
      <c r="R1431" s="112">
        <v>391.44000000000005</v>
      </c>
      <c r="S1431" s="112">
        <v>3</v>
      </c>
      <c r="T1431" s="112">
        <v>0</v>
      </c>
      <c r="U1431" s="112">
        <v>19.32</v>
      </c>
    </row>
    <row r="1432" spans="1:21">
      <c r="A1432" s="20" t="str">
        <f t="shared" si="44"/>
        <v>202105</v>
      </c>
      <c r="B1432" s="20" t="str">
        <f t="shared" si="45"/>
        <v>202119</v>
      </c>
      <c r="C1432" s="112" t="s">
        <v>4228</v>
      </c>
      <c r="D1432" s="113">
        <v>44322</v>
      </c>
      <c r="E1432" s="113">
        <v>44327</v>
      </c>
      <c r="F1432" s="112" t="s">
        <v>346</v>
      </c>
      <c r="G1432" s="112" t="s">
        <v>2622</v>
      </c>
      <c r="H1432" s="112" t="s">
        <v>2623</v>
      </c>
      <c r="I1432" s="112" t="s">
        <v>349</v>
      </c>
      <c r="J1432" s="112" t="s">
        <v>4147</v>
      </c>
      <c r="K1432" s="112" t="s">
        <v>501</v>
      </c>
      <c r="L1432" s="112" t="s">
        <v>339</v>
      </c>
      <c r="M1432" s="112" t="s">
        <v>392</v>
      </c>
      <c r="N1432" s="112" t="s">
        <v>2510</v>
      </c>
      <c r="O1432" s="112" t="s">
        <v>342</v>
      </c>
      <c r="P1432" s="112" t="s">
        <v>380</v>
      </c>
      <c r="Q1432" s="112" t="s">
        <v>2511</v>
      </c>
      <c r="R1432" s="112">
        <v>141.4</v>
      </c>
      <c r="S1432" s="112">
        <v>2</v>
      </c>
      <c r="T1432" s="112">
        <v>0</v>
      </c>
      <c r="U1432" s="112">
        <v>36.68</v>
      </c>
    </row>
    <row r="1433" spans="1:21">
      <c r="A1433" s="20" t="str">
        <f t="shared" si="44"/>
        <v>202106</v>
      </c>
      <c r="B1433" s="20" t="str">
        <f t="shared" si="45"/>
        <v>202123</v>
      </c>
      <c r="C1433" s="112" t="s">
        <v>852</v>
      </c>
      <c r="D1433" s="113">
        <v>44351</v>
      </c>
      <c r="E1433" s="113">
        <v>44353</v>
      </c>
      <c r="F1433" s="112" t="s">
        <v>333</v>
      </c>
      <c r="G1433" s="112" t="s">
        <v>3454</v>
      </c>
      <c r="H1433" s="112" t="s">
        <v>3455</v>
      </c>
      <c r="I1433" s="112" t="s">
        <v>349</v>
      </c>
      <c r="J1433" s="112" t="s">
        <v>961</v>
      </c>
      <c r="K1433" s="112" t="s">
        <v>460</v>
      </c>
      <c r="L1433" s="112" t="s">
        <v>339</v>
      </c>
      <c r="M1433" s="112" t="s">
        <v>340</v>
      </c>
      <c r="N1433" s="112" t="s">
        <v>3346</v>
      </c>
      <c r="O1433" s="112" t="s">
        <v>377</v>
      </c>
      <c r="P1433" s="112" t="s">
        <v>425</v>
      </c>
      <c r="Q1433" s="112" t="s">
        <v>3347</v>
      </c>
      <c r="R1433" s="112">
        <v>1588.44</v>
      </c>
      <c r="S1433" s="112">
        <v>2</v>
      </c>
      <c r="T1433" s="112">
        <v>0</v>
      </c>
      <c r="U1433" s="112">
        <v>142.79999999999998</v>
      </c>
    </row>
    <row r="1434" spans="1:21">
      <c r="A1434" s="20" t="str">
        <f t="shared" si="44"/>
        <v>202106</v>
      </c>
      <c r="B1434" s="20" t="str">
        <f t="shared" si="45"/>
        <v>202123</v>
      </c>
      <c r="C1434" s="112" t="s">
        <v>852</v>
      </c>
      <c r="D1434" s="113">
        <v>44351</v>
      </c>
      <c r="E1434" s="113">
        <v>44353</v>
      </c>
      <c r="F1434" s="112" t="s">
        <v>333</v>
      </c>
      <c r="G1434" s="112" t="s">
        <v>3454</v>
      </c>
      <c r="H1434" s="112" t="s">
        <v>3455</v>
      </c>
      <c r="I1434" s="112" t="s">
        <v>349</v>
      </c>
      <c r="J1434" s="112" t="s">
        <v>961</v>
      </c>
      <c r="K1434" s="112" t="s">
        <v>460</v>
      </c>
      <c r="L1434" s="112" t="s">
        <v>339</v>
      </c>
      <c r="M1434" s="112" t="s">
        <v>340</v>
      </c>
      <c r="N1434" s="112" t="s">
        <v>873</v>
      </c>
      <c r="O1434" s="112" t="s">
        <v>372</v>
      </c>
      <c r="P1434" s="112" t="s">
        <v>398</v>
      </c>
      <c r="Q1434" s="112" t="s">
        <v>874</v>
      </c>
      <c r="R1434" s="112">
        <v>195.01999999999998</v>
      </c>
      <c r="S1434" s="112">
        <v>1</v>
      </c>
      <c r="T1434" s="112">
        <v>0</v>
      </c>
      <c r="U1434" s="112">
        <v>11.62</v>
      </c>
    </row>
    <row r="1435" spans="1:21">
      <c r="A1435" s="20" t="str">
        <f t="shared" si="44"/>
        <v>202106</v>
      </c>
      <c r="B1435" s="20" t="str">
        <f t="shared" si="45"/>
        <v>202126</v>
      </c>
      <c r="C1435" s="112" t="s">
        <v>2285</v>
      </c>
      <c r="D1435" s="113">
        <v>44370</v>
      </c>
      <c r="E1435" s="113">
        <v>44377</v>
      </c>
      <c r="F1435" s="112" t="s">
        <v>346</v>
      </c>
      <c r="G1435" s="112" t="s">
        <v>1725</v>
      </c>
      <c r="H1435" s="112" t="s">
        <v>1726</v>
      </c>
      <c r="I1435" s="112" t="s">
        <v>349</v>
      </c>
      <c r="J1435" s="112" t="s">
        <v>1719</v>
      </c>
      <c r="K1435" s="112" t="s">
        <v>487</v>
      </c>
      <c r="L1435" s="112" t="s">
        <v>339</v>
      </c>
      <c r="M1435" s="112" t="s">
        <v>392</v>
      </c>
      <c r="N1435" s="112" t="s">
        <v>1656</v>
      </c>
      <c r="O1435" s="112" t="s">
        <v>342</v>
      </c>
      <c r="P1435" s="112" t="s">
        <v>354</v>
      </c>
      <c r="Q1435" s="112" t="s">
        <v>1657</v>
      </c>
      <c r="R1435" s="112">
        <v>636.16000000000008</v>
      </c>
      <c r="S1435" s="112">
        <v>8</v>
      </c>
      <c r="T1435" s="112">
        <v>0</v>
      </c>
      <c r="U1435" s="112">
        <v>126.55999999999999</v>
      </c>
    </row>
    <row r="1436" spans="1:21">
      <c r="A1436" s="20" t="str">
        <f t="shared" si="44"/>
        <v>202102</v>
      </c>
      <c r="B1436" s="20" t="str">
        <f t="shared" si="45"/>
        <v>202107</v>
      </c>
      <c r="C1436" s="112" t="s">
        <v>901</v>
      </c>
      <c r="D1436" s="113">
        <v>44235</v>
      </c>
      <c r="E1436" s="113">
        <v>44238</v>
      </c>
      <c r="F1436" s="112" t="s">
        <v>402</v>
      </c>
      <c r="G1436" s="112" t="s">
        <v>3864</v>
      </c>
      <c r="H1436" s="112" t="s">
        <v>1778</v>
      </c>
      <c r="I1436" s="112" t="s">
        <v>336</v>
      </c>
      <c r="J1436" s="112" t="s">
        <v>337</v>
      </c>
      <c r="K1436" s="112" t="s">
        <v>338</v>
      </c>
      <c r="L1436" s="112" t="s">
        <v>339</v>
      </c>
      <c r="M1436" s="112" t="s">
        <v>340</v>
      </c>
      <c r="N1436" s="112" t="s">
        <v>1597</v>
      </c>
      <c r="O1436" s="112" t="s">
        <v>342</v>
      </c>
      <c r="P1436" s="112" t="s">
        <v>369</v>
      </c>
      <c r="Q1436" s="112" t="s">
        <v>1598</v>
      </c>
      <c r="R1436" s="112">
        <v>3180.2400000000002</v>
      </c>
      <c r="S1436" s="112">
        <v>2</v>
      </c>
      <c r="T1436" s="112">
        <v>0.4</v>
      </c>
      <c r="U1436" s="112">
        <v>-636.16000000000031</v>
      </c>
    </row>
    <row r="1437" spans="1:21">
      <c r="A1437" s="20" t="str">
        <f t="shared" si="44"/>
        <v>202102</v>
      </c>
      <c r="B1437" s="20" t="str">
        <f t="shared" si="45"/>
        <v>202107</v>
      </c>
      <c r="C1437" s="112" t="s">
        <v>901</v>
      </c>
      <c r="D1437" s="113">
        <v>44235</v>
      </c>
      <c r="E1437" s="113">
        <v>44238</v>
      </c>
      <c r="F1437" s="112" t="s">
        <v>402</v>
      </c>
      <c r="G1437" s="112" t="s">
        <v>3864</v>
      </c>
      <c r="H1437" s="112" t="s">
        <v>1778</v>
      </c>
      <c r="I1437" s="112" t="s">
        <v>336</v>
      </c>
      <c r="J1437" s="112" t="s">
        <v>337</v>
      </c>
      <c r="K1437" s="112" t="s">
        <v>338</v>
      </c>
      <c r="L1437" s="112" t="s">
        <v>339</v>
      </c>
      <c r="M1437" s="112" t="s">
        <v>340</v>
      </c>
      <c r="N1437" s="112" t="s">
        <v>1339</v>
      </c>
      <c r="O1437" s="112" t="s">
        <v>342</v>
      </c>
      <c r="P1437" s="112" t="s">
        <v>357</v>
      </c>
      <c r="Q1437" s="112" t="s">
        <v>1340</v>
      </c>
      <c r="R1437" s="112">
        <v>284.928</v>
      </c>
      <c r="S1437" s="112">
        <v>2</v>
      </c>
      <c r="T1437" s="112">
        <v>0.4</v>
      </c>
      <c r="U1437" s="112">
        <v>28.448000000000008</v>
      </c>
    </row>
    <row r="1438" spans="1:21">
      <c r="A1438" s="20" t="str">
        <f t="shared" si="44"/>
        <v>202102</v>
      </c>
      <c r="B1438" s="20" t="str">
        <f t="shared" si="45"/>
        <v>202107</v>
      </c>
      <c r="C1438" s="112" t="s">
        <v>901</v>
      </c>
      <c r="D1438" s="113">
        <v>44235</v>
      </c>
      <c r="E1438" s="113">
        <v>44238</v>
      </c>
      <c r="F1438" s="112" t="s">
        <v>402</v>
      </c>
      <c r="G1438" s="112" t="s">
        <v>3864</v>
      </c>
      <c r="H1438" s="112" t="s">
        <v>1778</v>
      </c>
      <c r="I1438" s="112" t="s">
        <v>336</v>
      </c>
      <c r="J1438" s="112" t="s">
        <v>337</v>
      </c>
      <c r="K1438" s="112" t="s">
        <v>338</v>
      </c>
      <c r="L1438" s="112" t="s">
        <v>339</v>
      </c>
      <c r="M1438" s="112" t="s">
        <v>340</v>
      </c>
      <c r="N1438" s="112" t="s">
        <v>1533</v>
      </c>
      <c r="O1438" s="112" t="s">
        <v>377</v>
      </c>
      <c r="P1438" s="112" t="s">
        <v>378</v>
      </c>
      <c r="Q1438" s="112" t="s">
        <v>1534</v>
      </c>
      <c r="R1438" s="112">
        <v>527.52</v>
      </c>
      <c r="S1438" s="112">
        <v>2</v>
      </c>
      <c r="T1438" s="112">
        <v>0.4</v>
      </c>
      <c r="U1438" s="112">
        <v>-228.76000000000002</v>
      </c>
    </row>
    <row r="1439" spans="1:21">
      <c r="A1439" s="20" t="str">
        <f t="shared" si="44"/>
        <v>202102</v>
      </c>
      <c r="B1439" s="20" t="str">
        <f t="shared" si="45"/>
        <v>202107</v>
      </c>
      <c r="C1439" s="112" t="s">
        <v>901</v>
      </c>
      <c r="D1439" s="113">
        <v>44235</v>
      </c>
      <c r="E1439" s="113">
        <v>44238</v>
      </c>
      <c r="F1439" s="112" t="s">
        <v>402</v>
      </c>
      <c r="G1439" s="112" t="s">
        <v>3864</v>
      </c>
      <c r="H1439" s="112" t="s">
        <v>1778</v>
      </c>
      <c r="I1439" s="112" t="s">
        <v>336</v>
      </c>
      <c r="J1439" s="112" t="s">
        <v>337</v>
      </c>
      <c r="K1439" s="112" t="s">
        <v>338</v>
      </c>
      <c r="L1439" s="112" t="s">
        <v>339</v>
      </c>
      <c r="M1439" s="112" t="s">
        <v>340</v>
      </c>
      <c r="N1439" s="112" t="s">
        <v>1674</v>
      </c>
      <c r="O1439" s="112" t="s">
        <v>372</v>
      </c>
      <c r="P1439" s="112" t="s">
        <v>398</v>
      </c>
      <c r="Q1439" s="112" t="s">
        <v>1675</v>
      </c>
      <c r="R1439" s="112">
        <v>2733.0239999999999</v>
      </c>
      <c r="S1439" s="112">
        <v>4</v>
      </c>
      <c r="T1439" s="112">
        <v>0.4</v>
      </c>
      <c r="U1439" s="112">
        <v>409.58399999999983</v>
      </c>
    </row>
    <row r="1440" spans="1:21">
      <c r="A1440" s="20" t="str">
        <f t="shared" si="44"/>
        <v>202102</v>
      </c>
      <c r="B1440" s="20" t="str">
        <f t="shared" si="45"/>
        <v>202107</v>
      </c>
      <c r="C1440" s="112" t="s">
        <v>3412</v>
      </c>
      <c r="D1440" s="113">
        <v>44238</v>
      </c>
      <c r="E1440" s="113">
        <v>44243</v>
      </c>
      <c r="F1440" s="112" t="s">
        <v>346</v>
      </c>
      <c r="G1440" s="112" t="s">
        <v>3853</v>
      </c>
      <c r="H1440" s="112" t="s">
        <v>3854</v>
      </c>
      <c r="I1440" s="112" t="s">
        <v>336</v>
      </c>
      <c r="J1440" s="112" t="s">
        <v>3016</v>
      </c>
      <c r="K1440" s="112" t="s">
        <v>521</v>
      </c>
      <c r="L1440" s="112" t="s">
        <v>339</v>
      </c>
      <c r="M1440" s="112" t="s">
        <v>368</v>
      </c>
      <c r="N1440" s="112" t="s">
        <v>674</v>
      </c>
      <c r="O1440" s="112" t="s">
        <v>342</v>
      </c>
      <c r="P1440" s="112" t="s">
        <v>407</v>
      </c>
      <c r="Q1440" s="112" t="s">
        <v>675</v>
      </c>
      <c r="R1440" s="112">
        <v>251.29999999999998</v>
      </c>
      <c r="S1440" s="112">
        <v>5</v>
      </c>
      <c r="T1440" s="112">
        <v>0</v>
      </c>
      <c r="U1440" s="112">
        <v>79.8</v>
      </c>
    </row>
    <row r="1441" spans="1:21">
      <c r="A1441" s="20" t="str">
        <f t="shared" si="44"/>
        <v>202107</v>
      </c>
      <c r="B1441" s="20" t="str">
        <f t="shared" si="45"/>
        <v>202127</v>
      </c>
      <c r="C1441" s="112" t="s">
        <v>1001</v>
      </c>
      <c r="D1441" s="113">
        <v>44379</v>
      </c>
      <c r="E1441" s="113">
        <v>44381</v>
      </c>
      <c r="F1441" s="112" t="s">
        <v>402</v>
      </c>
      <c r="G1441" s="112" t="s">
        <v>410</v>
      </c>
      <c r="H1441" s="112" t="s">
        <v>411</v>
      </c>
      <c r="I1441" s="112" t="s">
        <v>349</v>
      </c>
      <c r="J1441" s="112" t="s">
        <v>642</v>
      </c>
      <c r="K1441" s="112" t="s">
        <v>363</v>
      </c>
      <c r="L1441" s="112" t="s">
        <v>339</v>
      </c>
      <c r="M1441" s="112" t="s">
        <v>340</v>
      </c>
      <c r="N1441" s="112" t="s">
        <v>3792</v>
      </c>
      <c r="O1441" s="112" t="s">
        <v>342</v>
      </c>
      <c r="P1441" s="112" t="s">
        <v>407</v>
      </c>
      <c r="Q1441" s="112" t="s">
        <v>3793</v>
      </c>
      <c r="R1441" s="112">
        <v>52.919999999999995</v>
      </c>
      <c r="S1441" s="112">
        <v>1</v>
      </c>
      <c r="T1441" s="112">
        <v>0</v>
      </c>
      <c r="U1441" s="112">
        <v>13.16</v>
      </c>
    </row>
    <row r="1442" spans="1:21">
      <c r="A1442" s="20" t="str">
        <f t="shared" si="44"/>
        <v>202105</v>
      </c>
      <c r="B1442" s="20" t="str">
        <f t="shared" si="45"/>
        <v>202120</v>
      </c>
      <c r="C1442" s="112" t="s">
        <v>4302</v>
      </c>
      <c r="D1442" s="113">
        <v>44331</v>
      </c>
      <c r="E1442" s="113">
        <v>44335</v>
      </c>
      <c r="F1442" s="112" t="s">
        <v>346</v>
      </c>
      <c r="G1442" s="112" t="s">
        <v>618</v>
      </c>
      <c r="H1442" s="112" t="s">
        <v>619</v>
      </c>
      <c r="I1442" s="112" t="s">
        <v>336</v>
      </c>
      <c r="J1442" s="112" t="s">
        <v>1629</v>
      </c>
      <c r="K1442" s="112" t="s">
        <v>397</v>
      </c>
      <c r="L1442" s="112" t="s">
        <v>339</v>
      </c>
      <c r="M1442" s="112" t="s">
        <v>340</v>
      </c>
      <c r="N1442" s="112" t="s">
        <v>585</v>
      </c>
      <c r="O1442" s="112" t="s">
        <v>342</v>
      </c>
      <c r="P1442" s="112" t="s">
        <v>357</v>
      </c>
      <c r="Q1442" s="112" t="s">
        <v>586</v>
      </c>
      <c r="R1442" s="112">
        <v>169.12000000000003</v>
      </c>
      <c r="S1442" s="112">
        <v>8</v>
      </c>
      <c r="T1442" s="112">
        <v>0</v>
      </c>
      <c r="U1442" s="112">
        <v>40.32</v>
      </c>
    </row>
    <row r="1443" spans="1:21">
      <c r="A1443" s="20" t="str">
        <f t="shared" si="44"/>
        <v>202105</v>
      </c>
      <c r="B1443" s="20" t="str">
        <f t="shared" si="45"/>
        <v>202120</v>
      </c>
      <c r="C1443" s="112" t="s">
        <v>4302</v>
      </c>
      <c r="D1443" s="113">
        <v>44331</v>
      </c>
      <c r="E1443" s="113">
        <v>44335</v>
      </c>
      <c r="F1443" s="112" t="s">
        <v>346</v>
      </c>
      <c r="G1443" s="112" t="s">
        <v>618</v>
      </c>
      <c r="H1443" s="112" t="s">
        <v>619</v>
      </c>
      <c r="I1443" s="112" t="s">
        <v>336</v>
      </c>
      <c r="J1443" s="112" t="s">
        <v>1629</v>
      </c>
      <c r="K1443" s="112" t="s">
        <v>397</v>
      </c>
      <c r="L1443" s="112" t="s">
        <v>339</v>
      </c>
      <c r="M1443" s="112" t="s">
        <v>340</v>
      </c>
      <c r="N1443" s="112" t="s">
        <v>3521</v>
      </c>
      <c r="O1443" s="112" t="s">
        <v>372</v>
      </c>
      <c r="P1443" s="112" t="s">
        <v>398</v>
      </c>
      <c r="Q1443" s="112" t="s">
        <v>3522</v>
      </c>
      <c r="R1443" s="112">
        <v>1438.08</v>
      </c>
      <c r="S1443" s="112">
        <v>8</v>
      </c>
      <c r="T1443" s="112">
        <v>0</v>
      </c>
      <c r="U1443" s="112">
        <v>660.80000000000007</v>
      </c>
    </row>
    <row r="1444" spans="1:21">
      <c r="A1444" s="20" t="str">
        <f t="shared" si="44"/>
        <v>202101</v>
      </c>
      <c r="B1444" s="20" t="str">
        <f t="shared" si="45"/>
        <v>202104</v>
      </c>
      <c r="C1444" s="112" t="s">
        <v>4303</v>
      </c>
      <c r="D1444" s="113">
        <v>44218</v>
      </c>
      <c r="E1444" s="113">
        <v>44222</v>
      </c>
      <c r="F1444" s="112" t="s">
        <v>346</v>
      </c>
      <c r="G1444" s="112" t="s">
        <v>2880</v>
      </c>
      <c r="H1444" s="112" t="s">
        <v>854</v>
      </c>
      <c r="I1444" s="112" t="s">
        <v>349</v>
      </c>
      <c r="J1444" s="112" t="s">
        <v>2977</v>
      </c>
      <c r="K1444" s="112" t="s">
        <v>397</v>
      </c>
      <c r="L1444" s="112" t="s">
        <v>339</v>
      </c>
      <c r="M1444" s="112" t="s">
        <v>340</v>
      </c>
      <c r="N1444" s="112" t="s">
        <v>3003</v>
      </c>
      <c r="O1444" s="112" t="s">
        <v>372</v>
      </c>
      <c r="P1444" s="112" t="s">
        <v>394</v>
      </c>
      <c r="Q1444" s="112" t="s">
        <v>3004</v>
      </c>
      <c r="R1444" s="112">
        <v>673.26</v>
      </c>
      <c r="S1444" s="112">
        <v>1</v>
      </c>
      <c r="T1444" s="112">
        <v>0</v>
      </c>
      <c r="U1444" s="112">
        <v>296.09999999999997</v>
      </c>
    </row>
    <row r="1445" spans="1:21">
      <c r="A1445" s="20" t="str">
        <f t="shared" si="44"/>
        <v>202105</v>
      </c>
      <c r="B1445" s="20" t="str">
        <f t="shared" si="45"/>
        <v>202119</v>
      </c>
      <c r="C1445" s="112" t="s">
        <v>4020</v>
      </c>
      <c r="D1445" s="113">
        <v>44324</v>
      </c>
      <c r="E1445" s="113">
        <v>44329</v>
      </c>
      <c r="F1445" s="112" t="s">
        <v>333</v>
      </c>
      <c r="G1445" s="112" t="s">
        <v>3032</v>
      </c>
      <c r="H1445" s="112" t="s">
        <v>3033</v>
      </c>
      <c r="I1445" s="112" t="s">
        <v>349</v>
      </c>
      <c r="J1445" s="112" t="s">
        <v>1676</v>
      </c>
      <c r="K1445" s="112" t="s">
        <v>501</v>
      </c>
      <c r="L1445" s="112" t="s">
        <v>339</v>
      </c>
      <c r="M1445" s="112" t="s">
        <v>392</v>
      </c>
      <c r="N1445" s="112" t="s">
        <v>1316</v>
      </c>
      <c r="O1445" s="112" t="s">
        <v>342</v>
      </c>
      <c r="P1445" s="112" t="s">
        <v>357</v>
      </c>
      <c r="Q1445" s="112" t="s">
        <v>1317</v>
      </c>
      <c r="R1445" s="112">
        <v>31.331999999999997</v>
      </c>
      <c r="S1445" s="112">
        <v>1</v>
      </c>
      <c r="T1445" s="112">
        <v>0.4</v>
      </c>
      <c r="U1445" s="112">
        <v>-3.6680000000000028</v>
      </c>
    </row>
    <row r="1446" spans="1:21">
      <c r="A1446" s="20" t="str">
        <f t="shared" si="44"/>
        <v>202105</v>
      </c>
      <c r="B1446" s="20" t="str">
        <f t="shared" si="45"/>
        <v>202119</v>
      </c>
      <c r="C1446" s="112" t="s">
        <v>4020</v>
      </c>
      <c r="D1446" s="113">
        <v>44324</v>
      </c>
      <c r="E1446" s="113">
        <v>44329</v>
      </c>
      <c r="F1446" s="112" t="s">
        <v>333</v>
      </c>
      <c r="G1446" s="112" t="s">
        <v>3032</v>
      </c>
      <c r="H1446" s="112" t="s">
        <v>3033</v>
      </c>
      <c r="I1446" s="112" t="s">
        <v>349</v>
      </c>
      <c r="J1446" s="112" t="s">
        <v>1676</v>
      </c>
      <c r="K1446" s="112" t="s">
        <v>501</v>
      </c>
      <c r="L1446" s="112" t="s">
        <v>339</v>
      </c>
      <c r="M1446" s="112" t="s">
        <v>392</v>
      </c>
      <c r="N1446" s="112" t="s">
        <v>3892</v>
      </c>
      <c r="O1446" s="112" t="s">
        <v>342</v>
      </c>
      <c r="P1446" s="112" t="s">
        <v>381</v>
      </c>
      <c r="Q1446" s="112" t="s">
        <v>1399</v>
      </c>
      <c r="R1446" s="112">
        <v>75.095999999999989</v>
      </c>
      <c r="S1446" s="112">
        <v>2</v>
      </c>
      <c r="T1446" s="112">
        <v>0.4</v>
      </c>
      <c r="U1446" s="112">
        <v>-37.744</v>
      </c>
    </row>
    <row r="1447" spans="1:21">
      <c r="A1447" s="20" t="str">
        <f t="shared" si="44"/>
        <v>202106</v>
      </c>
      <c r="B1447" s="20" t="str">
        <f t="shared" si="45"/>
        <v>202124</v>
      </c>
      <c r="C1447" s="112" t="s">
        <v>974</v>
      </c>
      <c r="D1447" s="113">
        <v>44359</v>
      </c>
      <c r="E1447" s="113">
        <v>44364</v>
      </c>
      <c r="F1447" s="112" t="s">
        <v>333</v>
      </c>
      <c r="G1447" s="112" t="s">
        <v>3988</v>
      </c>
      <c r="H1447" s="112" t="s">
        <v>3989</v>
      </c>
      <c r="I1447" s="112" t="s">
        <v>349</v>
      </c>
      <c r="J1447" s="112" t="s">
        <v>981</v>
      </c>
      <c r="K1447" s="112" t="s">
        <v>363</v>
      </c>
      <c r="L1447" s="112" t="s">
        <v>339</v>
      </c>
      <c r="M1447" s="112" t="s">
        <v>340</v>
      </c>
      <c r="N1447" s="112" t="s">
        <v>1785</v>
      </c>
      <c r="O1447" s="112" t="s">
        <v>342</v>
      </c>
      <c r="P1447" s="112" t="s">
        <v>381</v>
      </c>
      <c r="Q1447" s="112" t="s">
        <v>1121</v>
      </c>
      <c r="R1447" s="112">
        <v>227.304</v>
      </c>
      <c r="S1447" s="112">
        <v>6</v>
      </c>
      <c r="T1447" s="112">
        <v>0.4</v>
      </c>
      <c r="U1447" s="112">
        <v>-80.135999999999996</v>
      </c>
    </row>
    <row r="1448" spans="1:21">
      <c r="A1448" s="20" t="str">
        <f t="shared" si="44"/>
        <v>202104</v>
      </c>
      <c r="B1448" s="20" t="str">
        <f t="shared" si="45"/>
        <v>202114</v>
      </c>
      <c r="C1448" s="112" t="s">
        <v>4304</v>
      </c>
      <c r="D1448" s="113">
        <v>44287</v>
      </c>
      <c r="E1448" s="113">
        <v>44293</v>
      </c>
      <c r="F1448" s="112" t="s">
        <v>346</v>
      </c>
      <c r="G1448" s="112" t="s">
        <v>1875</v>
      </c>
      <c r="H1448" s="112" t="s">
        <v>1876</v>
      </c>
      <c r="I1448" s="112" t="s">
        <v>349</v>
      </c>
      <c r="J1448" s="112" t="s">
        <v>1724</v>
      </c>
      <c r="K1448" s="112" t="s">
        <v>367</v>
      </c>
      <c r="L1448" s="112" t="s">
        <v>339</v>
      </c>
      <c r="M1448" s="112" t="s">
        <v>368</v>
      </c>
      <c r="N1448" s="112" t="s">
        <v>2911</v>
      </c>
      <c r="O1448" s="112" t="s">
        <v>377</v>
      </c>
      <c r="P1448" s="112" t="s">
        <v>431</v>
      </c>
      <c r="Q1448" s="112" t="s">
        <v>2912</v>
      </c>
      <c r="R1448" s="112">
        <v>163.79999999999998</v>
      </c>
      <c r="S1448" s="112">
        <v>2</v>
      </c>
      <c r="T1448" s="112">
        <v>0</v>
      </c>
      <c r="U1448" s="112">
        <v>24.36</v>
      </c>
    </row>
    <row r="1449" spans="1:21">
      <c r="A1449" s="20" t="str">
        <f t="shared" si="44"/>
        <v>202104</v>
      </c>
      <c r="B1449" s="20" t="str">
        <f t="shared" si="45"/>
        <v>202114</v>
      </c>
      <c r="C1449" s="112" t="s">
        <v>4304</v>
      </c>
      <c r="D1449" s="113">
        <v>44287</v>
      </c>
      <c r="E1449" s="113">
        <v>44293</v>
      </c>
      <c r="F1449" s="112" t="s">
        <v>346</v>
      </c>
      <c r="G1449" s="112" t="s">
        <v>1875</v>
      </c>
      <c r="H1449" s="112" t="s">
        <v>1876</v>
      </c>
      <c r="I1449" s="112" t="s">
        <v>349</v>
      </c>
      <c r="J1449" s="112" t="s">
        <v>1724</v>
      </c>
      <c r="K1449" s="112" t="s">
        <v>367</v>
      </c>
      <c r="L1449" s="112" t="s">
        <v>339</v>
      </c>
      <c r="M1449" s="112" t="s">
        <v>368</v>
      </c>
      <c r="N1449" s="112" t="s">
        <v>3526</v>
      </c>
      <c r="O1449" s="112" t="s">
        <v>372</v>
      </c>
      <c r="P1449" s="112" t="s">
        <v>400</v>
      </c>
      <c r="Q1449" s="112" t="s">
        <v>3527</v>
      </c>
      <c r="R1449" s="112">
        <v>317.93999999999994</v>
      </c>
      <c r="S1449" s="112">
        <v>1</v>
      </c>
      <c r="T1449" s="112">
        <v>0</v>
      </c>
      <c r="U1449" s="112">
        <v>133.41999999999999</v>
      </c>
    </row>
    <row r="1450" spans="1:21">
      <c r="A1450" s="20" t="str">
        <f t="shared" si="44"/>
        <v>202104</v>
      </c>
      <c r="B1450" s="20" t="str">
        <f t="shared" si="45"/>
        <v>202114</v>
      </c>
      <c r="C1450" s="112" t="s">
        <v>4304</v>
      </c>
      <c r="D1450" s="113">
        <v>44287</v>
      </c>
      <c r="E1450" s="113">
        <v>44293</v>
      </c>
      <c r="F1450" s="112" t="s">
        <v>346</v>
      </c>
      <c r="G1450" s="112" t="s">
        <v>1875</v>
      </c>
      <c r="H1450" s="112" t="s">
        <v>1876</v>
      </c>
      <c r="I1450" s="112" t="s">
        <v>349</v>
      </c>
      <c r="J1450" s="112" t="s">
        <v>1724</v>
      </c>
      <c r="K1450" s="112" t="s">
        <v>367</v>
      </c>
      <c r="L1450" s="112" t="s">
        <v>339</v>
      </c>
      <c r="M1450" s="112" t="s">
        <v>368</v>
      </c>
      <c r="N1450" s="112" t="s">
        <v>4068</v>
      </c>
      <c r="O1450" s="112" t="s">
        <v>342</v>
      </c>
      <c r="P1450" s="112" t="s">
        <v>455</v>
      </c>
      <c r="Q1450" s="112" t="s">
        <v>4069</v>
      </c>
      <c r="R1450" s="112">
        <v>931.84000000000015</v>
      </c>
      <c r="S1450" s="112">
        <v>5</v>
      </c>
      <c r="T1450" s="112">
        <v>0.2</v>
      </c>
      <c r="U1450" s="112">
        <v>-151.76000000000005</v>
      </c>
    </row>
    <row r="1451" spans="1:21">
      <c r="A1451" s="20" t="str">
        <f t="shared" si="44"/>
        <v>202104</v>
      </c>
      <c r="B1451" s="20" t="str">
        <f t="shared" si="45"/>
        <v>202115</v>
      </c>
      <c r="C1451" s="112" t="s">
        <v>2617</v>
      </c>
      <c r="D1451" s="113">
        <v>44295</v>
      </c>
      <c r="E1451" s="113">
        <v>44300</v>
      </c>
      <c r="F1451" s="112" t="s">
        <v>346</v>
      </c>
      <c r="G1451" s="112" t="s">
        <v>577</v>
      </c>
      <c r="H1451" s="112" t="s">
        <v>578</v>
      </c>
      <c r="I1451" s="112" t="s">
        <v>349</v>
      </c>
      <c r="J1451" s="112" t="s">
        <v>610</v>
      </c>
      <c r="K1451" s="112" t="s">
        <v>610</v>
      </c>
      <c r="L1451" s="112" t="s">
        <v>339</v>
      </c>
      <c r="M1451" s="112" t="s">
        <v>439</v>
      </c>
      <c r="N1451" s="112" t="s">
        <v>2221</v>
      </c>
      <c r="O1451" s="112" t="s">
        <v>342</v>
      </c>
      <c r="P1451" s="112" t="s">
        <v>381</v>
      </c>
      <c r="Q1451" s="112" t="s">
        <v>2222</v>
      </c>
      <c r="R1451" s="112">
        <v>277.20000000000005</v>
      </c>
      <c r="S1451" s="112">
        <v>5</v>
      </c>
      <c r="T1451" s="112">
        <v>0</v>
      </c>
      <c r="U1451" s="112">
        <v>124.60000000000001</v>
      </c>
    </row>
    <row r="1452" spans="1:21">
      <c r="A1452" s="20" t="str">
        <f t="shared" si="44"/>
        <v>202106</v>
      </c>
      <c r="B1452" s="20" t="str">
        <f t="shared" si="45"/>
        <v>202126</v>
      </c>
      <c r="C1452" s="112" t="s">
        <v>3846</v>
      </c>
      <c r="D1452" s="113">
        <v>44369</v>
      </c>
      <c r="E1452" s="113">
        <v>44374</v>
      </c>
      <c r="F1452" s="112" t="s">
        <v>346</v>
      </c>
      <c r="G1452" s="112" t="s">
        <v>787</v>
      </c>
      <c r="H1452" s="112" t="s">
        <v>788</v>
      </c>
      <c r="I1452" s="112" t="s">
        <v>336</v>
      </c>
      <c r="J1452" s="112" t="s">
        <v>1324</v>
      </c>
      <c r="K1452" s="112" t="s">
        <v>736</v>
      </c>
      <c r="L1452" s="112" t="s">
        <v>339</v>
      </c>
      <c r="M1452" s="112" t="s">
        <v>352</v>
      </c>
      <c r="N1452" s="112" t="s">
        <v>1004</v>
      </c>
      <c r="O1452" s="112" t="s">
        <v>342</v>
      </c>
      <c r="P1452" s="112" t="s">
        <v>369</v>
      </c>
      <c r="Q1452" s="112" t="s">
        <v>1005</v>
      </c>
      <c r="R1452" s="112">
        <v>2643.76</v>
      </c>
      <c r="S1452" s="112">
        <v>2</v>
      </c>
      <c r="T1452" s="112">
        <v>0</v>
      </c>
      <c r="U1452" s="112">
        <v>1163.1199999999999</v>
      </c>
    </row>
    <row r="1453" spans="1:21">
      <c r="A1453" s="20" t="str">
        <f t="shared" si="44"/>
        <v>202106</v>
      </c>
      <c r="B1453" s="20" t="str">
        <f t="shared" si="45"/>
        <v>202126</v>
      </c>
      <c r="C1453" s="112" t="s">
        <v>3846</v>
      </c>
      <c r="D1453" s="113">
        <v>44369</v>
      </c>
      <c r="E1453" s="113">
        <v>44374</v>
      </c>
      <c r="F1453" s="112" t="s">
        <v>346</v>
      </c>
      <c r="G1453" s="112" t="s">
        <v>787</v>
      </c>
      <c r="H1453" s="112" t="s">
        <v>788</v>
      </c>
      <c r="I1453" s="112" t="s">
        <v>336</v>
      </c>
      <c r="J1453" s="112" t="s">
        <v>1324</v>
      </c>
      <c r="K1453" s="112" t="s">
        <v>736</v>
      </c>
      <c r="L1453" s="112" t="s">
        <v>339</v>
      </c>
      <c r="M1453" s="112" t="s">
        <v>352</v>
      </c>
      <c r="N1453" s="112" t="s">
        <v>977</v>
      </c>
      <c r="O1453" s="112" t="s">
        <v>377</v>
      </c>
      <c r="P1453" s="112" t="s">
        <v>431</v>
      </c>
      <c r="Q1453" s="112" t="s">
        <v>978</v>
      </c>
      <c r="R1453" s="112">
        <v>228.33999999999997</v>
      </c>
      <c r="S1453" s="112">
        <v>1</v>
      </c>
      <c r="T1453" s="112">
        <v>0</v>
      </c>
      <c r="U1453" s="112">
        <v>36.4</v>
      </c>
    </row>
    <row r="1454" spans="1:21">
      <c r="A1454" s="20" t="str">
        <f t="shared" si="44"/>
        <v>202101</v>
      </c>
      <c r="B1454" s="20" t="str">
        <f t="shared" si="45"/>
        <v>202101</v>
      </c>
      <c r="C1454" s="112" t="s">
        <v>2078</v>
      </c>
      <c r="D1454" s="113">
        <v>44197</v>
      </c>
      <c r="E1454" s="113">
        <v>44199</v>
      </c>
      <c r="F1454" s="112" t="s">
        <v>333</v>
      </c>
      <c r="G1454" s="112" t="s">
        <v>635</v>
      </c>
      <c r="H1454" s="112" t="s">
        <v>636</v>
      </c>
      <c r="I1454" s="112" t="s">
        <v>349</v>
      </c>
      <c r="J1454" s="112" t="s">
        <v>610</v>
      </c>
      <c r="K1454" s="112" t="s">
        <v>610</v>
      </c>
      <c r="L1454" s="112" t="s">
        <v>339</v>
      </c>
      <c r="M1454" s="112" t="s">
        <v>439</v>
      </c>
      <c r="N1454" s="112" t="s">
        <v>3618</v>
      </c>
      <c r="O1454" s="112" t="s">
        <v>377</v>
      </c>
      <c r="P1454" s="112" t="s">
        <v>431</v>
      </c>
      <c r="Q1454" s="112" t="s">
        <v>3619</v>
      </c>
      <c r="R1454" s="112">
        <v>456.12</v>
      </c>
      <c r="S1454" s="112">
        <v>2</v>
      </c>
      <c r="T1454" s="112">
        <v>0</v>
      </c>
      <c r="U1454" s="112">
        <v>118.44000000000001</v>
      </c>
    </row>
    <row r="1455" spans="1:21">
      <c r="A1455" s="20" t="str">
        <f t="shared" si="44"/>
        <v>202101</v>
      </c>
      <c r="B1455" s="20" t="str">
        <f t="shared" si="45"/>
        <v>202101</v>
      </c>
      <c r="C1455" s="112" t="s">
        <v>2078</v>
      </c>
      <c r="D1455" s="113">
        <v>44197</v>
      </c>
      <c r="E1455" s="113">
        <v>44199</v>
      </c>
      <c r="F1455" s="112" t="s">
        <v>333</v>
      </c>
      <c r="G1455" s="112" t="s">
        <v>635</v>
      </c>
      <c r="H1455" s="112" t="s">
        <v>636</v>
      </c>
      <c r="I1455" s="112" t="s">
        <v>349</v>
      </c>
      <c r="J1455" s="112" t="s">
        <v>610</v>
      </c>
      <c r="K1455" s="112" t="s">
        <v>610</v>
      </c>
      <c r="L1455" s="112" t="s">
        <v>339</v>
      </c>
      <c r="M1455" s="112" t="s">
        <v>439</v>
      </c>
      <c r="N1455" s="112" t="s">
        <v>3144</v>
      </c>
      <c r="O1455" s="112" t="s">
        <v>377</v>
      </c>
      <c r="P1455" s="112" t="s">
        <v>431</v>
      </c>
      <c r="Q1455" s="112" t="s">
        <v>3145</v>
      </c>
      <c r="R1455" s="112">
        <v>591.49999999999989</v>
      </c>
      <c r="S1455" s="112">
        <v>5</v>
      </c>
      <c r="T1455" s="112">
        <v>0</v>
      </c>
      <c r="U1455" s="112">
        <v>194.59999999999997</v>
      </c>
    </row>
    <row r="1456" spans="1:21">
      <c r="A1456" s="20" t="str">
        <f t="shared" si="44"/>
        <v>202103</v>
      </c>
      <c r="B1456" s="20" t="str">
        <f t="shared" si="45"/>
        <v>202110</v>
      </c>
      <c r="C1456" s="112" t="s">
        <v>4305</v>
      </c>
      <c r="D1456" s="113">
        <v>44260</v>
      </c>
      <c r="E1456" s="113">
        <v>44261</v>
      </c>
      <c r="F1456" s="112" t="s">
        <v>402</v>
      </c>
      <c r="G1456" s="112" t="s">
        <v>1926</v>
      </c>
      <c r="H1456" s="112" t="s">
        <v>1927</v>
      </c>
      <c r="I1456" s="112" t="s">
        <v>336</v>
      </c>
      <c r="J1456" s="112" t="s">
        <v>2558</v>
      </c>
      <c r="K1456" s="112" t="s">
        <v>790</v>
      </c>
      <c r="L1456" s="112" t="s">
        <v>339</v>
      </c>
      <c r="M1456" s="112" t="s">
        <v>439</v>
      </c>
      <c r="N1456" s="112" t="s">
        <v>1521</v>
      </c>
      <c r="O1456" s="112" t="s">
        <v>377</v>
      </c>
      <c r="P1456" s="112" t="s">
        <v>425</v>
      </c>
      <c r="Q1456" s="112" t="s">
        <v>1522</v>
      </c>
      <c r="R1456" s="112">
        <v>10245.48</v>
      </c>
      <c r="S1456" s="112">
        <v>6</v>
      </c>
      <c r="T1456" s="112">
        <v>0</v>
      </c>
      <c r="U1456" s="112">
        <v>2868.6</v>
      </c>
    </row>
    <row r="1457" spans="1:21">
      <c r="A1457" s="20" t="str">
        <f t="shared" si="44"/>
        <v>202103</v>
      </c>
      <c r="B1457" s="20" t="str">
        <f t="shared" si="45"/>
        <v>202114</v>
      </c>
      <c r="C1457" s="112" t="s">
        <v>4255</v>
      </c>
      <c r="D1457" s="113">
        <v>44283</v>
      </c>
      <c r="E1457" s="113">
        <v>44289</v>
      </c>
      <c r="F1457" s="112" t="s">
        <v>346</v>
      </c>
      <c r="G1457" s="112" t="s">
        <v>975</v>
      </c>
      <c r="H1457" s="112" t="s">
        <v>976</v>
      </c>
      <c r="I1457" s="112" t="s">
        <v>336</v>
      </c>
      <c r="J1457" s="112" t="s">
        <v>671</v>
      </c>
      <c r="K1457" s="112" t="s">
        <v>363</v>
      </c>
      <c r="L1457" s="112" t="s">
        <v>339</v>
      </c>
      <c r="M1457" s="112" t="s">
        <v>340</v>
      </c>
      <c r="N1457" s="112" t="s">
        <v>2456</v>
      </c>
      <c r="O1457" s="112" t="s">
        <v>342</v>
      </c>
      <c r="P1457" s="112" t="s">
        <v>354</v>
      </c>
      <c r="Q1457" s="112" t="s">
        <v>2457</v>
      </c>
      <c r="R1457" s="112">
        <v>150.63999999999999</v>
      </c>
      <c r="S1457" s="112">
        <v>2</v>
      </c>
      <c r="T1457" s="112">
        <v>0</v>
      </c>
      <c r="U1457" s="112">
        <v>45.080000000000005</v>
      </c>
    </row>
    <row r="1458" spans="1:21">
      <c r="A1458" s="20" t="str">
        <f t="shared" si="44"/>
        <v>202103</v>
      </c>
      <c r="B1458" s="20" t="str">
        <f t="shared" si="45"/>
        <v>202114</v>
      </c>
      <c r="C1458" s="112" t="s">
        <v>4255</v>
      </c>
      <c r="D1458" s="113">
        <v>44283</v>
      </c>
      <c r="E1458" s="113">
        <v>44289</v>
      </c>
      <c r="F1458" s="112" t="s">
        <v>346</v>
      </c>
      <c r="G1458" s="112" t="s">
        <v>975</v>
      </c>
      <c r="H1458" s="112" t="s">
        <v>976</v>
      </c>
      <c r="I1458" s="112" t="s">
        <v>336</v>
      </c>
      <c r="J1458" s="112" t="s">
        <v>671</v>
      </c>
      <c r="K1458" s="112" t="s">
        <v>363</v>
      </c>
      <c r="L1458" s="112" t="s">
        <v>339</v>
      </c>
      <c r="M1458" s="112" t="s">
        <v>340</v>
      </c>
      <c r="N1458" s="112" t="s">
        <v>1191</v>
      </c>
      <c r="O1458" s="112" t="s">
        <v>342</v>
      </c>
      <c r="P1458" s="112" t="s">
        <v>369</v>
      </c>
      <c r="Q1458" s="112" t="s">
        <v>1192</v>
      </c>
      <c r="R1458" s="112">
        <v>1741.9919999999997</v>
      </c>
      <c r="S1458" s="112">
        <v>2</v>
      </c>
      <c r="T1458" s="112">
        <v>0.4</v>
      </c>
      <c r="U1458" s="112">
        <v>-261.4079999999999</v>
      </c>
    </row>
    <row r="1459" spans="1:21">
      <c r="A1459" s="20" t="str">
        <f t="shared" si="44"/>
        <v>202102</v>
      </c>
      <c r="B1459" s="20" t="str">
        <f t="shared" si="45"/>
        <v>202106</v>
      </c>
      <c r="C1459" s="112" t="s">
        <v>4285</v>
      </c>
      <c r="D1459" s="113">
        <v>44232</v>
      </c>
      <c r="E1459" s="113">
        <v>44236</v>
      </c>
      <c r="F1459" s="112" t="s">
        <v>346</v>
      </c>
      <c r="G1459" s="112" t="s">
        <v>1293</v>
      </c>
      <c r="H1459" s="112" t="s">
        <v>1294</v>
      </c>
      <c r="I1459" s="112" t="s">
        <v>336</v>
      </c>
      <c r="J1459" s="112" t="s">
        <v>3692</v>
      </c>
      <c r="K1459" s="112" t="s">
        <v>3693</v>
      </c>
      <c r="L1459" s="112" t="s">
        <v>339</v>
      </c>
      <c r="M1459" s="112" t="s">
        <v>352</v>
      </c>
      <c r="N1459" s="112" t="s">
        <v>1500</v>
      </c>
      <c r="O1459" s="112" t="s">
        <v>377</v>
      </c>
      <c r="P1459" s="112" t="s">
        <v>378</v>
      </c>
      <c r="Q1459" s="112" t="s">
        <v>1501</v>
      </c>
      <c r="R1459" s="112">
        <v>2382.66</v>
      </c>
      <c r="S1459" s="112">
        <v>3</v>
      </c>
      <c r="T1459" s="112">
        <v>0</v>
      </c>
      <c r="U1459" s="112">
        <v>166.74</v>
      </c>
    </row>
    <row r="1460" spans="1:21">
      <c r="A1460" s="20" t="str">
        <f t="shared" si="44"/>
        <v>202107</v>
      </c>
      <c r="B1460" s="20" t="str">
        <f t="shared" si="45"/>
        <v>202128</v>
      </c>
      <c r="C1460" s="112" t="s">
        <v>1621</v>
      </c>
      <c r="D1460" s="113">
        <v>44386</v>
      </c>
      <c r="E1460" s="113">
        <v>44390</v>
      </c>
      <c r="F1460" s="112" t="s">
        <v>346</v>
      </c>
      <c r="G1460" s="112" t="s">
        <v>4110</v>
      </c>
      <c r="H1460" s="112" t="s">
        <v>4111</v>
      </c>
      <c r="I1460" s="112" t="s">
        <v>349</v>
      </c>
      <c r="J1460" s="112" t="s">
        <v>610</v>
      </c>
      <c r="K1460" s="112" t="s">
        <v>610</v>
      </c>
      <c r="L1460" s="112" t="s">
        <v>339</v>
      </c>
      <c r="M1460" s="112" t="s">
        <v>439</v>
      </c>
      <c r="N1460" s="112" t="s">
        <v>2385</v>
      </c>
      <c r="O1460" s="112" t="s">
        <v>342</v>
      </c>
      <c r="P1460" s="112" t="s">
        <v>407</v>
      </c>
      <c r="Q1460" s="112" t="s">
        <v>2386</v>
      </c>
      <c r="R1460" s="112">
        <v>119.55999999999999</v>
      </c>
      <c r="S1460" s="112">
        <v>2</v>
      </c>
      <c r="T1460" s="112">
        <v>0</v>
      </c>
      <c r="U1460" s="112">
        <v>59.64</v>
      </c>
    </row>
    <row r="1461" spans="1:21">
      <c r="A1461" s="20" t="str">
        <f t="shared" si="44"/>
        <v>202103</v>
      </c>
      <c r="B1461" s="20" t="str">
        <f t="shared" si="45"/>
        <v>202113</v>
      </c>
      <c r="C1461" s="112" t="s">
        <v>4249</v>
      </c>
      <c r="D1461" s="113">
        <v>44280</v>
      </c>
      <c r="E1461" s="113">
        <v>44282</v>
      </c>
      <c r="F1461" s="112" t="s">
        <v>333</v>
      </c>
      <c r="G1461" s="112" t="s">
        <v>985</v>
      </c>
      <c r="H1461" s="112" t="s">
        <v>986</v>
      </c>
      <c r="I1461" s="112" t="s">
        <v>349</v>
      </c>
      <c r="J1461" s="112" t="s">
        <v>513</v>
      </c>
      <c r="K1461" s="112" t="s">
        <v>385</v>
      </c>
      <c r="L1461" s="112" t="s">
        <v>339</v>
      </c>
      <c r="M1461" s="112" t="s">
        <v>386</v>
      </c>
      <c r="N1461" s="112" t="s">
        <v>1681</v>
      </c>
      <c r="O1461" s="112" t="s">
        <v>377</v>
      </c>
      <c r="P1461" s="112" t="s">
        <v>425</v>
      </c>
      <c r="Q1461" s="112" t="s">
        <v>1682</v>
      </c>
      <c r="R1461" s="112">
        <v>5426.82</v>
      </c>
      <c r="S1461" s="112">
        <v>3</v>
      </c>
      <c r="T1461" s="112">
        <v>0</v>
      </c>
      <c r="U1461" s="112">
        <v>2333.52</v>
      </c>
    </row>
    <row r="1462" spans="1:21">
      <c r="A1462" s="20" t="str">
        <f t="shared" si="44"/>
        <v>202103</v>
      </c>
      <c r="B1462" s="20" t="str">
        <f t="shared" si="45"/>
        <v>202113</v>
      </c>
      <c r="C1462" s="112" t="s">
        <v>4249</v>
      </c>
      <c r="D1462" s="113">
        <v>44280</v>
      </c>
      <c r="E1462" s="113">
        <v>44282</v>
      </c>
      <c r="F1462" s="112" t="s">
        <v>333</v>
      </c>
      <c r="G1462" s="112" t="s">
        <v>985</v>
      </c>
      <c r="H1462" s="112" t="s">
        <v>986</v>
      </c>
      <c r="I1462" s="112" t="s">
        <v>349</v>
      </c>
      <c r="J1462" s="112" t="s">
        <v>513</v>
      </c>
      <c r="K1462" s="112" t="s">
        <v>385</v>
      </c>
      <c r="L1462" s="112" t="s">
        <v>339</v>
      </c>
      <c r="M1462" s="112" t="s">
        <v>386</v>
      </c>
      <c r="N1462" s="112" t="s">
        <v>1905</v>
      </c>
      <c r="O1462" s="112" t="s">
        <v>377</v>
      </c>
      <c r="P1462" s="112" t="s">
        <v>378</v>
      </c>
      <c r="Q1462" s="112" t="s">
        <v>1906</v>
      </c>
      <c r="R1462" s="112">
        <v>258.72000000000003</v>
      </c>
      <c r="S1462" s="112">
        <v>1</v>
      </c>
      <c r="T1462" s="112">
        <v>0</v>
      </c>
      <c r="U1462" s="112">
        <v>64.680000000000007</v>
      </c>
    </row>
    <row r="1463" spans="1:21">
      <c r="A1463" s="20" t="str">
        <f t="shared" si="44"/>
        <v>202103</v>
      </c>
      <c r="B1463" s="20" t="str">
        <f t="shared" si="45"/>
        <v>202110</v>
      </c>
      <c r="C1463" s="112" t="s">
        <v>4018</v>
      </c>
      <c r="D1463" s="113">
        <v>44259</v>
      </c>
      <c r="E1463" s="113">
        <v>44262</v>
      </c>
      <c r="F1463" s="112" t="s">
        <v>333</v>
      </c>
      <c r="G1463" s="112" t="s">
        <v>2816</v>
      </c>
      <c r="H1463" s="112" t="s">
        <v>2817</v>
      </c>
      <c r="I1463" s="112" t="s">
        <v>336</v>
      </c>
      <c r="J1463" s="112" t="s">
        <v>789</v>
      </c>
      <c r="K1463" s="112" t="s">
        <v>790</v>
      </c>
      <c r="L1463" s="112" t="s">
        <v>339</v>
      </c>
      <c r="M1463" s="112" t="s">
        <v>439</v>
      </c>
      <c r="N1463" s="112" t="s">
        <v>2901</v>
      </c>
      <c r="O1463" s="112" t="s">
        <v>342</v>
      </c>
      <c r="P1463" s="112" t="s">
        <v>357</v>
      </c>
      <c r="Q1463" s="112" t="s">
        <v>2902</v>
      </c>
      <c r="R1463" s="112">
        <v>240.79999999999998</v>
      </c>
      <c r="S1463" s="112">
        <v>8</v>
      </c>
      <c r="T1463" s="112">
        <v>0</v>
      </c>
      <c r="U1463" s="112">
        <v>96.32</v>
      </c>
    </row>
    <row r="1464" spans="1:21">
      <c r="A1464" s="20" t="str">
        <f t="shared" si="44"/>
        <v>202103</v>
      </c>
      <c r="B1464" s="20" t="str">
        <f t="shared" si="45"/>
        <v>202110</v>
      </c>
      <c r="C1464" s="112" t="s">
        <v>4018</v>
      </c>
      <c r="D1464" s="113">
        <v>44259</v>
      </c>
      <c r="E1464" s="113">
        <v>44262</v>
      </c>
      <c r="F1464" s="112" t="s">
        <v>333</v>
      </c>
      <c r="G1464" s="112" t="s">
        <v>2816</v>
      </c>
      <c r="H1464" s="112" t="s">
        <v>2817</v>
      </c>
      <c r="I1464" s="112" t="s">
        <v>336</v>
      </c>
      <c r="J1464" s="112" t="s">
        <v>789</v>
      </c>
      <c r="K1464" s="112" t="s">
        <v>790</v>
      </c>
      <c r="L1464" s="112" t="s">
        <v>339</v>
      </c>
      <c r="M1464" s="112" t="s">
        <v>439</v>
      </c>
      <c r="N1464" s="112" t="s">
        <v>1498</v>
      </c>
      <c r="O1464" s="112" t="s">
        <v>372</v>
      </c>
      <c r="P1464" s="112" t="s">
        <v>394</v>
      </c>
      <c r="Q1464" s="112" t="s">
        <v>1499</v>
      </c>
      <c r="R1464" s="112">
        <v>3967.6</v>
      </c>
      <c r="S1464" s="112">
        <v>5</v>
      </c>
      <c r="T1464" s="112">
        <v>0</v>
      </c>
      <c r="U1464" s="112">
        <v>1229.9000000000001</v>
      </c>
    </row>
    <row r="1465" spans="1:21">
      <c r="A1465" s="20" t="str">
        <f t="shared" si="44"/>
        <v>202103</v>
      </c>
      <c r="B1465" s="20" t="str">
        <f t="shared" si="45"/>
        <v>202110</v>
      </c>
      <c r="C1465" s="112" t="s">
        <v>4018</v>
      </c>
      <c r="D1465" s="113">
        <v>44259</v>
      </c>
      <c r="E1465" s="113">
        <v>44262</v>
      </c>
      <c r="F1465" s="112" t="s">
        <v>333</v>
      </c>
      <c r="G1465" s="112" t="s">
        <v>2816</v>
      </c>
      <c r="H1465" s="112" t="s">
        <v>2817</v>
      </c>
      <c r="I1465" s="112" t="s">
        <v>336</v>
      </c>
      <c r="J1465" s="112" t="s">
        <v>789</v>
      </c>
      <c r="K1465" s="112" t="s">
        <v>790</v>
      </c>
      <c r="L1465" s="112" t="s">
        <v>339</v>
      </c>
      <c r="M1465" s="112" t="s">
        <v>439</v>
      </c>
      <c r="N1465" s="112" t="s">
        <v>4294</v>
      </c>
      <c r="O1465" s="112" t="s">
        <v>372</v>
      </c>
      <c r="P1465" s="112" t="s">
        <v>373</v>
      </c>
      <c r="Q1465" s="112" t="s">
        <v>4295</v>
      </c>
      <c r="R1465" s="112">
        <v>2357.04</v>
      </c>
      <c r="S1465" s="112">
        <v>3</v>
      </c>
      <c r="T1465" s="112">
        <v>0</v>
      </c>
      <c r="U1465" s="112">
        <v>94.080000000000013</v>
      </c>
    </row>
    <row r="1466" spans="1:21">
      <c r="A1466" s="20" t="str">
        <f t="shared" si="44"/>
        <v>202103</v>
      </c>
      <c r="B1466" s="20" t="str">
        <f t="shared" si="45"/>
        <v>202110</v>
      </c>
      <c r="C1466" s="112" t="s">
        <v>4018</v>
      </c>
      <c r="D1466" s="113">
        <v>44259</v>
      </c>
      <c r="E1466" s="113">
        <v>44262</v>
      </c>
      <c r="F1466" s="112" t="s">
        <v>333</v>
      </c>
      <c r="G1466" s="112" t="s">
        <v>2816</v>
      </c>
      <c r="H1466" s="112" t="s">
        <v>2817</v>
      </c>
      <c r="I1466" s="112" t="s">
        <v>336</v>
      </c>
      <c r="J1466" s="112" t="s">
        <v>789</v>
      </c>
      <c r="K1466" s="112" t="s">
        <v>790</v>
      </c>
      <c r="L1466" s="112" t="s">
        <v>339</v>
      </c>
      <c r="M1466" s="112" t="s">
        <v>439</v>
      </c>
      <c r="N1466" s="112" t="s">
        <v>3585</v>
      </c>
      <c r="O1466" s="112" t="s">
        <v>377</v>
      </c>
      <c r="P1466" s="112" t="s">
        <v>431</v>
      </c>
      <c r="Q1466" s="112" t="s">
        <v>3586</v>
      </c>
      <c r="R1466" s="112">
        <v>1355.9</v>
      </c>
      <c r="S1466" s="112">
        <v>5</v>
      </c>
      <c r="T1466" s="112">
        <v>0</v>
      </c>
      <c r="U1466" s="112">
        <v>324.79999999999995</v>
      </c>
    </row>
    <row r="1467" spans="1:21">
      <c r="A1467" s="20" t="str">
        <f t="shared" si="44"/>
        <v>202105</v>
      </c>
      <c r="B1467" s="20" t="str">
        <f t="shared" si="45"/>
        <v>202119</v>
      </c>
      <c r="C1467" s="112" t="s">
        <v>3683</v>
      </c>
      <c r="D1467" s="113">
        <v>44322</v>
      </c>
      <c r="E1467" s="113">
        <v>44328</v>
      </c>
      <c r="F1467" s="112" t="s">
        <v>346</v>
      </c>
      <c r="G1467" s="112" t="s">
        <v>2835</v>
      </c>
      <c r="H1467" s="112" t="s">
        <v>2836</v>
      </c>
      <c r="I1467" s="112" t="s">
        <v>349</v>
      </c>
      <c r="J1467" s="112" t="s">
        <v>1312</v>
      </c>
      <c r="K1467" s="112" t="s">
        <v>790</v>
      </c>
      <c r="L1467" s="112" t="s">
        <v>339</v>
      </c>
      <c r="M1467" s="112" t="s">
        <v>439</v>
      </c>
      <c r="N1467" s="112" t="s">
        <v>850</v>
      </c>
      <c r="O1467" s="112" t="s">
        <v>342</v>
      </c>
      <c r="P1467" s="112" t="s">
        <v>357</v>
      </c>
      <c r="Q1467" s="112" t="s">
        <v>851</v>
      </c>
      <c r="R1467" s="112">
        <v>736.26</v>
      </c>
      <c r="S1467" s="112">
        <v>3</v>
      </c>
      <c r="T1467" s="112">
        <v>0</v>
      </c>
      <c r="U1467" s="112">
        <v>198.66</v>
      </c>
    </row>
    <row r="1468" spans="1:21">
      <c r="A1468" s="20" t="str">
        <f t="shared" si="44"/>
        <v>202105</v>
      </c>
      <c r="B1468" s="20" t="str">
        <f t="shared" si="45"/>
        <v>202119</v>
      </c>
      <c r="C1468" s="112" t="s">
        <v>3683</v>
      </c>
      <c r="D1468" s="113">
        <v>44322</v>
      </c>
      <c r="E1468" s="113">
        <v>44328</v>
      </c>
      <c r="F1468" s="112" t="s">
        <v>346</v>
      </c>
      <c r="G1468" s="112" t="s">
        <v>2835</v>
      </c>
      <c r="H1468" s="112" t="s">
        <v>2836</v>
      </c>
      <c r="I1468" s="112" t="s">
        <v>349</v>
      </c>
      <c r="J1468" s="112" t="s">
        <v>1312</v>
      </c>
      <c r="K1468" s="112" t="s">
        <v>790</v>
      </c>
      <c r="L1468" s="112" t="s">
        <v>339</v>
      </c>
      <c r="M1468" s="112" t="s">
        <v>439</v>
      </c>
      <c r="N1468" s="112" t="s">
        <v>1030</v>
      </c>
      <c r="O1468" s="112" t="s">
        <v>342</v>
      </c>
      <c r="P1468" s="112" t="s">
        <v>407</v>
      </c>
      <c r="Q1468" s="112" t="s">
        <v>1031</v>
      </c>
      <c r="R1468" s="112">
        <v>250.60000000000002</v>
      </c>
      <c r="S1468" s="112">
        <v>5</v>
      </c>
      <c r="T1468" s="112">
        <v>0</v>
      </c>
      <c r="U1468" s="112">
        <v>9.8000000000000007</v>
      </c>
    </row>
    <row r="1469" spans="1:21">
      <c r="A1469" s="20" t="str">
        <f t="shared" si="44"/>
        <v>202103</v>
      </c>
      <c r="B1469" s="20" t="str">
        <f t="shared" si="45"/>
        <v>202112</v>
      </c>
      <c r="C1469" s="112" t="s">
        <v>4021</v>
      </c>
      <c r="D1469" s="113">
        <v>44271</v>
      </c>
      <c r="E1469" s="113">
        <v>44275</v>
      </c>
      <c r="F1469" s="112" t="s">
        <v>346</v>
      </c>
      <c r="G1469" s="112" t="s">
        <v>3469</v>
      </c>
      <c r="H1469" s="112" t="s">
        <v>3470</v>
      </c>
      <c r="I1469" s="112" t="s">
        <v>349</v>
      </c>
      <c r="J1469" s="112" t="s">
        <v>961</v>
      </c>
      <c r="K1469" s="112" t="s">
        <v>460</v>
      </c>
      <c r="L1469" s="112" t="s">
        <v>339</v>
      </c>
      <c r="M1469" s="112" t="s">
        <v>340</v>
      </c>
      <c r="N1469" s="112" t="s">
        <v>964</v>
      </c>
      <c r="O1469" s="112" t="s">
        <v>342</v>
      </c>
      <c r="P1469" s="112" t="s">
        <v>440</v>
      </c>
      <c r="Q1469" s="112" t="s">
        <v>965</v>
      </c>
      <c r="R1469" s="112">
        <v>4916.1000000000004</v>
      </c>
      <c r="S1469" s="112">
        <v>5</v>
      </c>
      <c r="T1469" s="112">
        <v>0</v>
      </c>
      <c r="U1469" s="112">
        <v>343.70000000000005</v>
      </c>
    </row>
    <row r="1470" spans="1:21">
      <c r="A1470" s="20" t="str">
        <f t="shared" si="44"/>
        <v>202103</v>
      </c>
      <c r="B1470" s="20" t="str">
        <f t="shared" si="45"/>
        <v>202112</v>
      </c>
      <c r="C1470" s="112" t="s">
        <v>4021</v>
      </c>
      <c r="D1470" s="113">
        <v>44271</v>
      </c>
      <c r="E1470" s="113">
        <v>44275</v>
      </c>
      <c r="F1470" s="112" t="s">
        <v>346</v>
      </c>
      <c r="G1470" s="112" t="s">
        <v>3469</v>
      </c>
      <c r="H1470" s="112" t="s">
        <v>3470</v>
      </c>
      <c r="I1470" s="112" t="s">
        <v>349</v>
      </c>
      <c r="J1470" s="112" t="s">
        <v>961</v>
      </c>
      <c r="K1470" s="112" t="s">
        <v>460</v>
      </c>
      <c r="L1470" s="112" t="s">
        <v>339</v>
      </c>
      <c r="M1470" s="112" t="s">
        <v>340</v>
      </c>
      <c r="N1470" s="112" t="s">
        <v>3591</v>
      </c>
      <c r="O1470" s="112" t="s">
        <v>377</v>
      </c>
      <c r="P1470" s="112" t="s">
        <v>378</v>
      </c>
      <c r="Q1470" s="112" t="s">
        <v>3592</v>
      </c>
      <c r="R1470" s="112">
        <v>1171.3800000000001</v>
      </c>
      <c r="S1470" s="112">
        <v>3</v>
      </c>
      <c r="T1470" s="112">
        <v>0</v>
      </c>
      <c r="U1470" s="112">
        <v>351.12</v>
      </c>
    </row>
    <row r="1471" spans="1:21">
      <c r="A1471" s="20" t="str">
        <f t="shared" si="44"/>
        <v>202103</v>
      </c>
      <c r="B1471" s="20" t="str">
        <f t="shared" si="45"/>
        <v>202112</v>
      </c>
      <c r="C1471" s="112" t="s">
        <v>4021</v>
      </c>
      <c r="D1471" s="113">
        <v>44271</v>
      </c>
      <c r="E1471" s="113">
        <v>44275</v>
      </c>
      <c r="F1471" s="112" t="s">
        <v>346</v>
      </c>
      <c r="G1471" s="112" t="s">
        <v>3469</v>
      </c>
      <c r="H1471" s="112" t="s">
        <v>3470</v>
      </c>
      <c r="I1471" s="112" t="s">
        <v>349</v>
      </c>
      <c r="J1471" s="112" t="s">
        <v>961</v>
      </c>
      <c r="K1471" s="112" t="s">
        <v>460</v>
      </c>
      <c r="L1471" s="112" t="s">
        <v>339</v>
      </c>
      <c r="M1471" s="112" t="s">
        <v>340</v>
      </c>
      <c r="N1471" s="112" t="s">
        <v>2777</v>
      </c>
      <c r="O1471" s="112" t="s">
        <v>377</v>
      </c>
      <c r="P1471" s="112" t="s">
        <v>378</v>
      </c>
      <c r="Q1471" s="112" t="s">
        <v>2778</v>
      </c>
      <c r="R1471" s="112">
        <v>6377.2799999999988</v>
      </c>
      <c r="S1471" s="112">
        <v>3</v>
      </c>
      <c r="T1471" s="112">
        <v>0</v>
      </c>
      <c r="U1471" s="112">
        <v>2486.8200000000002</v>
      </c>
    </row>
    <row r="1472" spans="1:21">
      <c r="A1472" s="20" t="str">
        <f t="shared" si="44"/>
        <v>202105</v>
      </c>
      <c r="B1472" s="20" t="str">
        <f t="shared" si="45"/>
        <v>202122</v>
      </c>
      <c r="C1472" s="112" t="s">
        <v>2231</v>
      </c>
      <c r="D1472" s="113">
        <v>44342</v>
      </c>
      <c r="E1472" s="113">
        <v>44342</v>
      </c>
      <c r="F1472" s="112" t="s">
        <v>534</v>
      </c>
      <c r="G1472" s="112" t="s">
        <v>2236</v>
      </c>
      <c r="H1472" s="112" t="s">
        <v>2237</v>
      </c>
      <c r="I1472" s="112" t="s">
        <v>336</v>
      </c>
      <c r="J1472" s="112" t="s">
        <v>2665</v>
      </c>
      <c r="K1472" s="112" t="s">
        <v>367</v>
      </c>
      <c r="L1472" s="112" t="s">
        <v>339</v>
      </c>
      <c r="M1472" s="112" t="s">
        <v>368</v>
      </c>
      <c r="N1472" s="112" t="s">
        <v>858</v>
      </c>
      <c r="O1472" s="112" t="s">
        <v>372</v>
      </c>
      <c r="P1472" s="112" t="s">
        <v>400</v>
      </c>
      <c r="Q1472" s="112" t="s">
        <v>859</v>
      </c>
      <c r="R1472" s="112">
        <v>17889.480000000003</v>
      </c>
      <c r="S1472" s="112">
        <v>6</v>
      </c>
      <c r="T1472" s="112">
        <v>0</v>
      </c>
      <c r="U1472" s="112">
        <v>8407.56</v>
      </c>
    </row>
    <row r="1473" spans="1:21">
      <c r="A1473" s="20" t="str">
        <f t="shared" si="44"/>
        <v>202105</v>
      </c>
      <c r="B1473" s="20" t="str">
        <f t="shared" si="45"/>
        <v>202122</v>
      </c>
      <c r="C1473" s="112" t="s">
        <v>4200</v>
      </c>
      <c r="D1473" s="113">
        <v>44344</v>
      </c>
      <c r="E1473" s="113">
        <v>44348</v>
      </c>
      <c r="F1473" s="112" t="s">
        <v>333</v>
      </c>
      <c r="G1473" s="112" t="s">
        <v>2036</v>
      </c>
      <c r="H1473" s="112" t="s">
        <v>2037</v>
      </c>
      <c r="I1473" s="112" t="s">
        <v>384</v>
      </c>
      <c r="J1473" s="112" t="s">
        <v>943</v>
      </c>
      <c r="K1473" s="112" t="s">
        <v>510</v>
      </c>
      <c r="L1473" s="112" t="s">
        <v>339</v>
      </c>
      <c r="M1473" s="112" t="s">
        <v>368</v>
      </c>
      <c r="N1473" s="112" t="s">
        <v>2383</v>
      </c>
      <c r="O1473" s="112" t="s">
        <v>342</v>
      </c>
      <c r="P1473" s="112" t="s">
        <v>357</v>
      </c>
      <c r="Q1473" s="112" t="s">
        <v>2384</v>
      </c>
      <c r="R1473" s="112">
        <v>79.38000000000001</v>
      </c>
      <c r="S1473" s="112">
        <v>1</v>
      </c>
      <c r="T1473" s="112">
        <v>0.4</v>
      </c>
      <c r="U1473" s="112">
        <v>-4.0600000000000094</v>
      </c>
    </row>
    <row r="1474" spans="1:21">
      <c r="A1474" s="20" t="str">
        <f t="shared" si="44"/>
        <v>202105</v>
      </c>
      <c r="B1474" s="20" t="str">
        <f t="shared" si="45"/>
        <v>202122</v>
      </c>
      <c r="C1474" s="112" t="s">
        <v>4200</v>
      </c>
      <c r="D1474" s="113">
        <v>44344</v>
      </c>
      <c r="E1474" s="113">
        <v>44348</v>
      </c>
      <c r="F1474" s="112" t="s">
        <v>333</v>
      </c>
      <c r="G1474" s="112" t="s">
        <v>2036</v>
      </c>
      <c r="H1474" s="112" t="s">
        <v>2037</v>
      </c>
      <c r="I1474" s="112" t="s">
        <v>384</v>
      </c>
      <c r="J1474" s="112" t="s">
        <v>943</v>
      </c>
      <c r="K1474" s="112" t="s">
        <v>510</v>
      </c>
      <c r="L1474" s="112" t="s">
        <v>339</v>
      </c>
      <c r="M1474" s="112" t="s">
        <v>368</v>
      </c>
      <c r="N1474" s="112" t="s">
        <v>910</v>
      </c>
      <c r="O1474" s="112" t="s">
        <v>342</v>
      </c>
      <c r="P1474" s="112" t="s">
        <v>407</v>
      </c>
      <c r="Q1474" s="112" t="s">
        <v>911</v>
      </c>
      <c r="R1474" s="112">
        <v>217.56</v>
      </c>
      <c r="S1474" s="112">
        <v>6</v>
      </c>
      <c r="T1474" s="112">
        <v>0</v>
      </c>
      <c r="U1474" s="112">
        <v>5.8800000000000008</v>
      </c>
    </row>
    <row r="1475" spans="1:21">
      <c r="A1475" s="20" t="str">
        <f t="shared" ref="A1475:A1538" si="46">YEAR(D1475)&amp;TEXT(MONTH(D1475),"00")</f>
        <v>202104</v>
      </c>
      <c r="B1475" s="20" t="str">
        <f t="shared" ref="B1475:B1538" si="47">YEAR(D1475)&amp;TEXT(WEEKNUM(D1475),"00")</f>
        <v>202115</v>
      </c>
      <c r="C1475" s="112" t="s">
        <v>3941</v>
      </c>
      <c r="D1475" s="113">
        <v>44293</v>
      </c>
      <c r="E1475" s="113">
        <v>44297</v>
      </c>
      <c r="F1475" s="112" t="s">
        <v>346</v>
      </c>
      <c r="G1475" s="112" t="s">
        <v>1159</v>
      </c>
      <c r="H1475" s="112" t="s">
        <v>1160</v>
      </c>
      <c r="I1475" s="112" t="s">
        <v>349</v>
      </c>
      <c r="J1475" s="112" t="s">
        <v>412</v>
      </c>
      <c r="K1475" s="112" t="s">
        <v>412</v>
      </c>
      <c r="L1475" s="112" t="s">
        <v>339</v>
      </c>
      <c r="M1475" s="112" t="s">
        <v>340</v>
      </c>
      <c r="N1475" s="112" t="s">
        <v>536</v>
      </c>
      <c r="O1475" s="112" t="s">
        <v>372</v>
      </c>
      <c r="P1475" s="112" t="s">
        <v>398</v>
      </c>
      <c r="Q1475" s="112" t="s">
        <v>537</v>
      </c>
      <c r="R1475" s="112">
        <v>1197.28</v>
      </c>
      <c r="S1475" s="112">
        <v>1</v>
      </c>
      <c r="T1475" s="112">
        <v>0</v>
      </c>
      <c r="U1475" s="112">
        <v>311.22000000000003</v>
      </c>
    </row>
    <row r="1476" spans="1:21">
      <c r="A1476" s="20" t="str">
        <f t="shared" si="46"/>
        <v>202106</v>
      </c>
      <c r="B1476" s="20" t="str">
        <f t="shared" si="47"/>
        <v>202126</v>
      </c>
      <c r="C1476" s="112" t="s">
        <v>2671</v>
      </c>
      <c r="D1476" s="113">
        <v>44367</v>
      </c>
      <c r="E1476" s="113">
        <v>44371</v>
      </c>
      <c r="F1476" s="112" t="s">
        <v>346</v>
      </c>
      <c r="G1476" s="112" t="s">
        <v>3972</v>
      </c>
      <c r="H1476" s="112" t="s">
        <v>3973</v>
      </c>
      <c r="I1476" s="112" t="s">
        <v>349</v>
      </c>
      <c r="J1476" s="112" t="s">
        <v>610</v>
      </c>
      <c r="K1476" s="112" t="s">
        <v>610</v>
      </c>
      <c r="L1476" s="112" t="s">
        <v>339</v>
      </c>
      <c r="M1476" s="112" t="s">
        <v>439</v>
      </c>
      <c r="N1476" s="112" t="s">
        <v>1928</v>
      </c>
      <c r="O1476" s="112" t="s">
        <v>342</v>
      </c>
      <c r="P1476" s="112" t="s">
        <v>381</v>
      </c>
      <c r="Q1476" s="112" t="s">
        <v>1929</v>
      </c>
      <c r="R1476" s="112">
        <v>53.76</v>
      </c>
      <c r="S1476" s="112">
        <v>1</v>
      </c>
      <c r="T1476" s="112">
        <v>0</v>
      </c>
      <c r="U1476" s="112">
        <v>13.86</v>
      </c>
    </row>
    <row r="1477" spans="1:21">
      <c r="A1477" s="20" t="str">
        <f t="shared" si="46"/>
        <v>202106</v>
      </c>
      <c r="B1477" s="20" t="str">
        <f t="shared" si="47"/>
        <v>202126</v>
      </c>
      <c r="C1477" s="112" t="s">
        <v>2671</v>
      </c>
      <c r="D1477" s="113">
        <v>44367</v>
      </c>
      <c r="E1477" s="113">
        <v>44371</v>
      </c>
      <c r="F1477" s="112" t="s">
        <v>346</v>
      </c>
      <c r="G1477" s="112" t="s">
        <v>3972</v>
      </c>
      <c r="H1477" s="112" t="s">
        <v>3973</v>
      </c>
      <c r="I1477" s="112" t="s">
        <v>349</v>
      </c>
      <c r="J1477" s="112" t="s">
        <v>610</v>
      </c>
      <c r="K1477" s="112" t="s">
        <v>610</v>
      </c>
      <c r="L1477" s="112" t="s">
        <v>339</v>
      </c>
      <c r="M1477" s="112" t="s">
        <v>439</v>
      </c>
      <c r="N1477" s="112" t="s">
        <v>3395</v>
      </c>
      <c r="O1477" s="112" t="s">
        <v>377</v>
      </c>
      <c r="P1477" s="112" t="s">
        <v>425</v>
      </c>
      <c r="Q1477" s="112" t="s">
        <v>3396</v>
      </c>
      <c r="R1477" s="112">
        <v>573.71999999999991</v>
      </c>
      <c r="S1477" s="112">
        <v>1</v>
      </c>
      <c r="T1477" s="112">
        <v>0</v>
      </c>
      <c r="U1477" s="112">
        <v>103.18</v>
      </c>
    </row>
    <row r="1478" spans="1:21">
      <c r="A1478" s="20" t="str">
        <f t="shared" si="46"/>
        <v>202106</v>
      </c>
      <c r="B1478" s="20" t="str">
        <f t="shared" si="47"/>
        <v>202125</v>
      </c>
      <c r="C1478" s="112" t="s">
        <v>2439</v>
      </c>
      <c r="D1478" s="113">
        <v>44366</v>
      </c>
      <c r="E1478" s="113">
        <v>44370</v>
      </c>
      <c r="F1478" s="112" t="s">
        <v>346</v>
      </c>
      <c r="G1478" s="112" t="s">
        <v>1358</v>
      </c>
      <c r="H1478" s="112" t="s">
        <v>1359</v>
      </c>
      <c r="I1478" s="112" t="s">
        <v>336</v>
      </c>
      <c r="J1478" s="112" t="s">
        <v>337</v>
      </c>
      <c r="K1478" s="112" t="s">
        <v>338</v>
      </c>
      <c r="L1478" s="112" t="s">
        <v>339</v>
      </c>
      <c r="M1478" s="112" t="s">
        <v>340</v>
      </c>
      <c r="N1478" s="112" t="s">
        <v>4191</v>
      </c>
      <c r="O1478" s="112" t="s">
        <v>342</v>
      </c>
      <c r="P1478" s="112" t="s">
        <v>369</v>
      </c>
      <c r="Q1478" s="112" t="s">
        <v>4192</v>
      </c>
      <c r="R1478" s="112">
        <v>3890.46</v>
      </c>
      <c r="S1478" s="112">
        <v>5</v>
      </c>
      <c r="T1478" s="112">
        <v>0.4</v>
      </c>
      <c r="U1478" s="112">
        <v>-1686.4399999999998</v>
      </c>
    </row>
    <row r="1479" spans="1:21">
      <c r="A1479" s="20" t="str">
        <f t="shared" si="46"/>
        <v>202106</v>
      </c>
      <c r="B1479" s="20" t="str">
        <f t="shared" si="47"/>
        <v>202125</v>
      </c>
      <c r="C1479" s="112" t="s">
        <v>2439</v>
      </c>
      <c r="D1479" s="113">
        <v>44366</v>
      </c>
      <c r="E1479" s="113">
        <v>44370</v>
      </c>
      <c r="F1479" s="112" t="s">
        <v>346</v>
      </c>
      <c r="G1479" s="112" t="s">
        <v>1358</v>
      </c>
      <c r="H1479" s="112" t="s">
        <v>1359</v>
      </c>
      <c r="I1479" s="112" t="s">
        <v>336</v>
      </c>
      <c r="J1479" s="112" t="s">
        <v>337</v>
      </c>
      <c r="K1479" s="112" t="s">
        <v>338</v>
      </c>
      <c r="L1479" s="112" t="s">
        <v>339</v>
      </c>
      <c r="M1479" s="112" t="s">
        <v>340</v>
      </c>
      <c r="N1479" s="112" t="s">
        <v>2825</v>
      </c>
      <c r="O1479" s="112" t="s">
        <v>342</v>
      </c>
      <c r="P1479" s="112" t="s">
        <v>440</v>
      </c>
      <c r="Q1479" s="112" t="s">
        <v>2826</v>
      </c>
      <c r="R1479" s="112">
        <v>475.43999999999994</v>
      </c>
      <c r="S1479" s="112">
        <v>4</v>
      </c>
      <c r="T1479" s="112">
        <v>0</v>
      </c>
      <c r="U1479" s="112">
        <v>33.04</v>
      </c>
    </row>
    <row r="1480" spans="1:21">
      <c r="A1480" s="20" t="str">
        <f t="shared" si="46"/>
        <v>202106</v>
      </c>
      <c r="B1480" s="20" t="str">
        <f t="shared" si="47"/>
        <v>202125</v>
      </c>
      <c r="C1480" s="112" t="s">
        <v>2439</v>
      </c>
      <c r="D1480" s="113">
        <v>44366</v>
      </c>
      <c r="E1480" s="113">
        <v>44370</v>
      </c>
      <c r="F1480" s="112" t="s">
        <v>346</v>
      </c>
      <c r="G1480" s="112" t="s">
        <v>1358</v>
      </c>
      <c r="H1480" s="112" t="s">
        <v>1359</v>
      </c>
      <c r="I1480" s="112" t="s">
        <v>336</v>
      </c>
      <c r="J1480" s="112" t="s">
        <v>337</v>
      </c>
      <c r="K1480" s="112" t="s">
        <v>338</v>
      </c>
      <c r="L1480" s="112" t="s">
        <v>339</v>
      </c>
      <c r="M1480" s="112" t="s">
        <v>340</v>
      </c>
      <c r="N1480" s="112" t="s">
        <v>658</v>
      </c>
      <c r="O1480" s="112" t="s">
        <v>342</v>
      </c>
      <c r="P1480" s="112" t="s">
        <v>357</v>
      </c>
      <c r="Q1480" s="112" t="s">
        <v>659</v>
      </c>
      <c r="R1480" s="112">
        <v>827.06400000000008</v>
      </c>
      <c r="S1480" s="112">
        <v>6</v>
      </c>
      <c r="T1480" s="112">
        <v>0.4</v>
      </c>
      <c r="U1480" s="112">
        <v>-372.45600000000019</v>
      </c>
    </row>
    <row r="1481" spans="1:21">
      <c r="A1481" s="20" t="str">
        <f t="shared" si="46"/>
        <v>202106</v>
      </c>
      <c r="B1481" s="20" t="str">
        <f t="shared" si="47"/>
        <v>202125</v>
      </c>
      <c r="C1481" s="112" t="s">
        <v>2439</v>
      </c>
      <c r="D1481" s="113">
        <v>44366</v>
      </c>
      <c r="E1481" s="113">
        <v>44370</v>
      </c>
      <c r="F1481" s="112" t="s">
        <v>346</v>
      </c>
      <c r="G1481" s="112" t="s">
        <v>1358</v>
      </c>
      <c r="H1481" s="112" t="s">
        <v>1359</v>
      </c>
      <c r="I1481" s="112" t="s">
        <v>336</v>
      </c>
      <c r="J1481" s="112" t="s">
        <v>337</v>
      </c>
      <c r="K1481" s="112" t="s">
        <v>338</v>
      </c>
      <c r="L1481" s="112" t="s">
        <v>339</v>
      </c>
      <c r="M1481" s="112" t="s">
        <v>340</v>
      </c>
      <c r="N1481" s="112" t="s">
        <v>3169</v>
      </c>
      <c r="O1481" s="112" t="s">
        <v>342</v>
      </c>
      <c r="P1481" s="112" t="s">
        <v>354</v>
      </c>
      <c r="Q1481" s="112" t="s">
        <v>3170</v>
      </c>
      <c r="R1481" s="112">
        <v>204.95999999999998</v>
      </c>
      <c r="S1481" s="112">
        <v>6</v>
      </c>
      <c r="T1481" s="112">
        <v>0</v>
      </c>
      <c r="U1481" s="112">
        <v>21.84</v>
      </c>
    </row>
    <row r="1482" spans="1:21">
      <c r="A1482" s="20" t="str">
        <f t="shared" si="46"/>
        <v>202106</v>
      </c>
      <c r="B1482" s="20" t="str">
        <f t="shared" si="47"/>
        <v>202125</v>
      </c>
      <c r="C1482" s="112" t="s">
        <v>2439</v>
      </c>
      <c r="D1482" s="113">
        <v>44366</v>
      </c>
      <c r="E1482" s="113">
        <v>44370</v>
      </c>
      <c r="F1482" s="112" t="s">
        <v>346</v>
      </c>
      <c r="G1482" s="112" t="s">
        <v>1358</v>
      </c>
      <c r="H1482" s="112" t="s">
        <v>1359</v>
      </c>
      <c r="I1482" s="112" t="s">
        <v>336</v>
      </c>
      <c r="J1482" s="112" t="s">
        <v>337</v>
      </c>
      <c r="K1482" s="112" t="s">
        <v>338</v>
      </c>
      <c r="L1482" s="112" t="s">
        <v>339</v>
      </c>
      <c r="M1482" s="112" t="s">
        <v>340</v>
      </c>
      <c r="N1482" s="112" t="s">
        <v>2759</v>
      </c>
      <c r="O1482" s="112" t="s">
        <v>372</v>
      </c>
      <c r="P1482" s="112" t="s">
        <v>394</v>
      </c>
      <c r="Q1482" s="112" t="s">
        <v>2760</v>
      </c>
      <c r="R1482" s="112">
        <v>9533.16</v>
      </c>
      <c r="S1482" s="112">
        <v>9</v>
      </c>
      <c r="T1482" s="112">
        <v>0.4</v>
      </c>
      <c r="U1482" s="112">
        <v>-5244.1200000000008</v>
      </c>
    </row>
    <row r="1483" spans="1:21">
      <c r="A1483" s="20" t="str">
        <f t="shared" si="46"/>
        <v>202102</v>
      </c>
      <c r="B1483" s="20" t="str">
        <f t="shared" si="47"/>
        <v>202106</v>
      </c>
      <c r="C1483" s="112" t="s">
        <v>2796</v>
      </c>
      <c r="D1483" s="113">
        <v>44233</v>
      </c>
      <c r="E1483" s="113">
        <v>44239</v>
      </c>
      <c r="F1483" s="112" t="s">
        <v>346</v>
      </c>
      <c r="G1483" s="112" t="s">
        <v>494</v>
      </c>
      <c r="H1483" s="112" t="s">
        <v>495</v>
      </c>
      <c r="I1483" s="112" t="s">
        <v>349</v>
      </c>
      <c r="J1483" s="112" t="s">
        <v>3083</v>
      </c>
      <c r="K1483" s="112" t="s">
        <v>823</v>
      </c>
      <c r="L1483" s="112" t="s">
        <v>339</v>
      </c>
      <c r="M1483" s="112" t="s">
        <v>439</v>
      </c>
      <c r="N1483" s="112" t="s">
        <v>3656</v>
      </c>
      <c r="O1483" s="112" t="s">
        <v>342</v>
      </c>
      <c r="P1483" s="112" t="s">
        <v>407</v>
      </c>
      <c r="Q1483" s="112" t="s">
        <v>3657</v>
      </c>
      <c r="R1483" s="112">
        <v>243.59999999999997</v>
      </c>
      <c r="S1483" s="112">
        <v>4</v>
      </c>
      <c r="T1483" s="112">
        <v>0</v>
      </c>
      <c r="U1483" s="112">
        <v>116.48</v>
      </c>
    </row>
    <row r="1484" spans="1:21">
      <c r="A1484" s="20" t="str">
        <f t="shared" si="46"/>
        <v>202102</v>
      </c>
      <c r="B1484" s="20" t="str">
        <f t="shared" si="47"/>
        <v>202106</v>
      </c>
      <c r="C1484" s="112" t="s">
        <v>2796</v>
      </c>
      <c r="D1484" s="113">
        <v>44233</v>
      </c>
      <c r="E1484" s="113">
        <v>44239</v>
      </c>
      <c r="F1484" s="112" t="s">
        <v>346</v>
      </c>
      <c r="G1484" s="112" t="s">
        <v>494</v>
      </c>
      <c r="H1484" s="112" t="s">
        <v>495</v>
      </c>
      <c r="I1484" s="112" t="s">
        <v>349</v>
      </c>
      <c r="J1484" s="112" t="s">
        <v>3083</v>
      </c>
      <c r="K1484" s="112" t="s">
        <v>823</v>
      </c>
      <c r="L1484" s="112" t="s">
        <v>339</v>
      </c>
      <c r="M1484" s="112" t="s">
        <v>439</v>
      </c>
      <c r="N1484" s="112" t="s">
        <v>1485</v>
      </c>
      <c r="O1484" s="112" t="s">
        <v>377</v>
      </c>
      <c r="P1484" s="112" t="s">
        <v>378</v>
      </c>
      <c r="Q1484" s="112" t="s">
        <v>1486</v>
      </c>
      <c r="R1484" s="112">
        <v>382.53599999999994</v>
      </c>
      <c r="S1484" s="112">
        <v>2</v>
      </c>
      <c r="T1484" s="112">
        <v>0.4</v>
      </c>
      <c r="U1484" s="112">
        <v>44.575999999999965</v>
      </c>
    </row>
    <row r="1485" spans="1:21">
      <c r="A1485" s="20" t="str">
        <f t="shared" si="46"/>
        <v>202102</v>
      </c>
      <c r="B1485" s="20" t="str">
        <f t="shared" si="47"/>
        <v>202106</v>
      </c>
      <c r="C1485" s="112" t="s">
        <v>2796</v>
      </c>
      <c r="D1485" s="113">
        <v>44233</v>
      </c>
      <c r="E1485" s="113">
        <v>44239</v>
      </c>
      <c r="F1485" s="112" t="s">
        <v>346</v>
      </c>
      <c r="G1485" s="112" t="s">
        <v>494</v>
      </c>
      <c r="H1485" s="112" t="s">
        <v>495</v>
      </c>
      <c r="I1485" s="112" t="s">
        <v>349</v>
      </c>
      <c r="J1485" s="112" t="s">
        <v>3083</v>
      </c>
      <c r="K1485" s="112" t="s">
        <v>823</v>
      </c>
      <c r="L1485" s="112" t="s">
        <v>339</v>
      </c>
      <c r="M1485" s="112" t="s">
        <v>439</v>
      </c>
      <c r="N1485" s="112" t="s">
        <v>1533</v>
      </c>
      <c r="O1485" s="112" t="s">
        <v>377</v>
      </c>
      <c r="P1485" s="112" t="s">
        <v>378</v>
      </c>
      <c r="Q1485" s="112" t="s">
        <v>1534</v>
      </c>
      <c r="R1485" s="112">
        <v>527.52</v>
      </c>
      <c r="S1485" s="112">
        <v>2</v>
      </c>
      <c r="T1485" s="112">
        <v>0.4</v>
      </c>
      <c r="U1485" s="112">
        <v>-228.76000000000002</v>
      </c>
    </row>
    <row r="1486" spans="1:21">
      <c r="A1486" s="20" t="str">
        <f t="shared" si="46"/>
        <v>202102</v>
      </c>
      <c r="B1486" s="20" t="str">
        <f t="shared" si="47"/>
        <v>202106</v>
      </c>
      <c r="C1486" s="112" t="s">
        <v>2796</v>
      </c>
      <c r="D1486" s="113">
        <v>44233</v>
      </c>
      <c r="E1486" s="113">
        <v>44239</v>
      </c>
      <c r="F1486" s="112" t="s">
        <v>346</v>
      </c>
      <c r="G1486" s="112" t="s">
        <v>494</v>
      </c>
      <c r="H1486" s="112" t="s">
        <v>495</v>
      </c>
      <c r="I1486" s="112" t="s">
        <v>349</v>
      </c>
      <c r="J1486" s="112" t="s">
        <v>3083</v>
      </c>
      <c r="K1486" s="112" t="s">
        <v>823</v>
      </c>
      <c r="L1486" s="112" t="s">
        <v>339</v>
      </c>
      <c r="M1486" s="112" t="s">
        <v>439</v>
      </c>
      <c r="N1486" s="112" t="s">
        <v>3637</v>
      </c>
      <c r="O1486" s="112" t="s">
        <v>342</v>
      </c>
      <c r="P1486" s="112" t="s">
        <v>369</v>
      </c>
      <c r="Q1486" s="112" t="s">
        <v>3638</v>
      </c>
      <c r="R1486" s="112">
        <v>7835.52</v>
      </c>
      <c r="S1486" s="112">
        <v>5</v>
      </c>
      <c r="T1486" s="112">
        <v>0.4</v>
      </c>
      <c r="U1486" s="112">
        <v>-3395.9800000000005</v>
      </c>
    </row>
    <row r="1487" spans="1:21">
      <c r="A1487" s="20" t="str">
        <f t="shared" si="46"/>
        <v>202106</v>
      </c>
      <c r="B1487" s="20" t="str">
        <f t="shared" si="47"/>
        <v>202126</v>
      </c>
      <c r="C1487" s="112" t="s">
        <v>2806</v>
      </c>
      <c r="D1487" s="113">
        <v>44372</v>
      </c>
      <c r="E1487" s="113">
        <v>44376</v>
      </c>
      <c r="F1487" s="112" t="s">
        <v>346</v>
      </c>
      <c r="G1487" s="112" t="s">
        <v>2935</v>
      </c>
      <c r="H1487" s="112" t="s">
        <v>2936</v>
      </c>
      <c r="I1487" s="112" t="s">
        <v>384</v>
      </c>
      <c r="J1487" s="112" t="s">
        <v>548</v>
      </c>
      <c r="K1487" s="112" t="s">
        <v>548</v>
      </c>
      <c r="L1487" s="112" t="s">
        <v>339</v>
      </c>
      <c r="M1487" s="112" t="s">
        <v>352</v>
      </c>
      <c r="N1487" s="112" t="s">
        <v>4139</v>
      </c>
      <c r="O1487" s="112" t="s">
        <v>342</v>
      </c>
      <c r="P1487" s="112" t="s">
        <v>381</v>
      </c>
      <c r="Q1487" s="112" t="s">
        <v>4140</v>
      </c>
      <c r="R1487" s="112">
        <v>232.68</v>
      </c>
      <c r="S1487" s="112">
        <v>6</v>
      </c>
      <c r="T1487" s="112">
        <v>0</v>
      </c>
      <c r="U1487" s="112">
        <v>64.680000000000007</v>
      </c>
    </row>
    <row r="1488" spans="1:21">
      <c r="A1488" s="20" t="str">
        <f t="shared" si="46"/>
        <v>202106</v>
      </c>
      <c r="B1488" s="20" t="str">
        <f t="shared" si="47"/>
        <v>202126</v>
      </c>
      <c r="C1488" s="112" t="s">
        <v>2806</v>
      </c>
      <c r="D1488" s="113">
        <v>44372</v>
      </c>
      <c r="E1488" s="113">
        <v>44376</v>
      </c>
      <c r="F1488" s="112" t="s">
        <v>346</v>
      </c>
      <c r="G1488" s="112" t="s">
        <v>2935</v>
      </c>
      <c r="H1488" s="112" t="s">
        <v>2936</v>
      </c>
      <c r="I1488" s="112" t="s">
        <v>384</v>
      </c>
      <c r="J1488" s="112" t="s">
        <v>548</v>
      </c>
      <c r="K1488" s="112" t="s">
        <v>548</v>
      </c>
      <c r="L1488" s="112" t="s">
        <v>339</v>
      </c>
      <c r="M1488" s="112" t="s">
        <v>352</v>
      </c>
      <c r="N1488" s="112" t="s">
        <v>812</v>
      </c>
      <c r="O1488" s="112" t="s">
        <v>342</v>
      </c>
      <c r="P1488" s="112" t="s">
        <v>354</v>
      </c>
      <c r="Q1488" s="112" t="s">
        <v>813</v>
      </c>
      <c r="R1488" s="112">
        <v>196.84</v>
      </c>
      <c r="S1488" s="112">
        <v>2</v>
      </c>
      <c r="T1488" s="112">
        <v>0</v>
      </c>
      <c r="U1488" s="112">
        <v>13.719999999999999</v>
      </c>
    </row>
    <row r="1489" spans="1:21">
      <c r="A1489" s="20" t="str">
        <f t="shared" si="46"/>
        <v>202106</v>
      </c>
      <c r="B1489" s="20" t="str">
        <f t="shared" si="47"/>
        <v>202126</v>
      </c>
      <c r="C1489" s="112" t="s">
        <v>2806</v>
      </c>
      <c r="D1489" s="113">
        <v>44372</v>
      </c>
      <c r="E1489" s="113">
        <v>44376</v>
      </c>
      <c r="F1489" s="112" t="s">
        <v>346</v>
      </c>
      <c r="G1489" s="112" t="s">
        <v>2935</v>
      </c>
      <c r="H1489" s="112" t="s">
        <v>2936</v>
      </c>
      <c r="I1489" s="112" t="s">
        <v>384</v>
      </c>
      <c r="J1489" s="112" t="s">
        <v>548</v>
      </c>
      <c r="K1489" s="112" t="s">
        <v>548</v>
      </c>
      <c r="L1489" s="112" t="s">
        <v>339</v>
      </c>
      <c r="M1489" s="112" t="s">
        <v>352</v>
      </c>
      <c r="N1489" s="112" t="s">
        <v>4256</v>
      </c>
      <c r="O1489" s="112" t="s">
        <v>342</v>
      </c>
      <c r="P1489" s="112" t="s">
        <v>407</v>
      </c>
      <c r="Q1489" s="112" t="s">
        <v>4257</v>
      </c>
      <c r="R1489" s="112">
        <v>608.29999999999995</v>
      </c>
      <c r="S1489" s="112">
        <v>11</v>
      </c>
      <c r="T1489" s="112">
        <v>0</v>
      </c>
      <c r="U1489" s="112">
        <v>200.2</v>
      </c>
    </row>
    <row r="1490" spans="1:21">
      <c r="A1490" s="20" t="str">
        <f t="shared" si="46"/>
        <v>202106</v>
      </c>
      <c r="B1490" s="20" t="str">
        <f t="shared" si="47"/>
        <v>202126</v>
      </c>
      <c r="C1490" s="112" t="s">
        <v>2806</v>
      </c>
      <c r="D1490" s="113">
        <v>44372</v>
      </c>
      <c r="E1490" s="113">
        <v>44376</v>
      </c>
      <c r="F1490" s="112" t="s">
        <v>346</v>
      </c>
      <c r="G1490" s="112" t="s">
        <v>2935</v>
      </c>
      <c r="H1490" s="112" t="s">
        <v>2936</v>
      </c>
      <c r="I1490" s="112" t="s">
        <v>384</v>
      </c>
      <c r="J1490" s="112" t="s">
        <v>548</v>
      </c>
      <c r="K1490" s="112" t="s">
        <v>548</v>
      </c>
      <c r="L1490" s="112" t="s">
        <v>339</v>
      </c>
      <c r="M1490" s="112" t="s">
        <v>352</v>
      </c>
      <c r="N1490" s="112" t="s">
        <v>3431</v>
      </c>
      <c r="O1490" s="112" t="s">
        <v>377</v>
      </c>
      <c r="P1490" s="112" t="s">
        <v>425</v>
      </c>
      <c r="Q1490" s="112" t="s">
        <v>3432</v>
      </c>
      <c r="R1490" s="112">
        <v>3386.6</v>
      </c>
      <c r="S1490" s="112">
        <v>2</v>
      </c>
      <c r="T1490" s="112">
        <v>0</v>
      </c>
      <c r="U1490" s="112">
        <v>609.55999999999995</v>
      </c>
    </row>
    <row r="1491" spans="1:21">
      <c r="A1491" s="20" t="str">
        <f t="shared" si="46"/>
        <v>202101</v>
      </c>
      <c r="B1491" s="20" t="str">
        <f t="shared" si="47"/>
        <v>202103</v>
      </c>
      <c r="C1491" s="112" t="s">
        <v>3249</v>
      </c>
      <c r="D1491" s="113">
        <v>44210</v>
      </c>
      <c r="E1491" s="113">
        <v>44215</v>
      </c>
      <c r="F1491" s="112" t="s">
        <v>346</v>
      </c>
      <c r="G1491" s="112" t="s">
        <v>2537</v>
      </c>
      <c r="H1491" s="112" t="s">
        <v>2538</v>
      </c>
      <c r="I1491" s="112" t="s">
        <v>349</v>
      </c>
      <c r="J1491" s="112" t="s">
        <v>541</v>
      </c>
      <c r="K1491" s="112" t="s">
        <v>541</v>
      </c>
      <c r="L1491" s="112" t="s">
        <v>339</v>
      </c>
      <c r="M1491" s="112" t="s">
        <v>439</v>
      </c>
      <c r="N1491" s="112" t="s">
        <v>2209</v>
      </c>
      <c r="O1491" s="112" t="s">
        <v>342</v>
      </c>
      <c r="P1491" s="112" t="s">
        <v>380</v>
      </c>
      <c r="Q1491" s="112" t="s">
        <v>2210</v>
      </c>
      <c r="R1491" s="112">
        <v>492.1</v>
      </c>
      <c r="S1491" s="112">
        <v>5</v>
      </c>
      <c r="T1491" s="112">
        <v>0</v>
      </c>
      <c r="U1491" s="112">
        <v>19.600000000000001</v>
      </c>
    </row>
    <row r="1492" spans="1:21">
      <c r="A1492" s="20" t="str">
        <f t="shared" si="46"/>
        <v>202101</v>
      </c>
      <c r="B1492" s="20" t="str">
        <f t="shared" si="47"/>
        <v>202103</v>
      </c>
      <c r="C1492" s="112" t="s">
        <v>3249</v>
      </c>
      <c r="D1492" s="113">
        <v>44210</v>
      </c>
      <c r="E1492" s="113">
        <v>44215</v>
      </c>
      <c r="F1492" s="112" t="s">
        <v>346</v>
      </c>
      <c r="G1492" s="112" t="s">
        <v>2537</v>
      </c>
      <c r="H1492" s="112" t="s">
        <v>2538</v>
      </c>
      <c r="I1492" s="112" t="s">
        <v>349</v>
      </c>
      <c r="J1492" s="112" t="s">
        <v>541</v>
      </c>
      <c r="K1492" s="112" t="s">
        <v>541</v>
      </c>
      <c r="L1492" s="112" t="s">
        <v>339</v>
      </c>
      <c r="M1492" s="112" t="s">
        <v>439</v>
      </c>
      <c r="N1492" s="112" t="s">
        <v>3457</v>
      </c>
      <c r="O1492" s="112" t="s">
        <v>377</v>
      </c>
      <c r="P1492" s="112" t="s">
        <v>378</v>
      </c>
      <c r="Q1492" s="112" t="s">
        <v>3458</v>
      </c>
      <c r="R1492" s="112">
        <v>1348.2000000000003</v>
      </c>
      <c r="S1492" s="112">
        <v>5</v>
      </c>
      <c r="T1492" s="112">
        <v>0</v>
      </c>
      <c r="U1492" s="112">
        <v>471.8</v>
      </c>
    </row>
    <row r="1493" spans="1:21">
      <c r="A1493" s="20" t="str">
        <f t="shared" si="46"/>
        <v>202101</v>
      </c>
      <c r="B1493" s="20" t="str">
        <f t="shared" si="47"/>
        <v>202103</v>
      </c>
      <c r="C1493" s="112" t="s">
        <v>3249</v>
      </c>
      <c r="D1493" s="113">
        <v>44210</v>
      </c>
      <c r="E1493" s="113">
        <v>44215</v>
      </c>
      <c r="F1493" s="112" t="s">
        <v>346</v>
      </c>
      <c r="G1493" s="112" t="s">
        <v>2537</v>
      </c>
      <c r="H1493" s="112" t="s">
        <v>2538</v>
      </c>
      <c r="I1493" s="112" t="s">
        <v>349</v>
      </c>
      <c r="J1493" s="112" t="s">
        <v>541</v>
      </c>
      <c r="K1493" s="112" t="s">
        <v>541</v>
      </c>
      <c r="L1493" s="112" t="s">
        <v>339</v>
      </c>
      <c r="M1493" s="112" t="s">
        <v>439</v>
      </c>
      <c r="N1493" s="112" t="s">
        <v>1207</v>
      </c>
      <c r="O1493" s="112" t="s">
        <v>342</v>
      </c>
      <c r="P1493" s="112" t="s">
        <v>354</v>
      </c>
      <c r="Q1493" s="112" t="s">
        <v>1208</v>
      </c>
      <c r="R1493" s="112">
        <v>897.12</v>
      </c>
      <c r="S1493" s="112">
        <v>8</v>
      </c>
      <c r="T1493" s="112">
        <v>0</v>
      </c>
      <c r="U1493" s="112">
        <v>224</v>
      </c>
    </row>
    <row r="1494" spans="1:21">
      <c r="A1494" s="20" t="str">
        <f t="shared" si="46"/>
        <v>202102</v>
      </c>
      <c r="B1494" s="20" t="str">
        <f t="shared" si="47"/>
        <v>202109</v>
      </c>
      <c r="C1494" s="112" t="s">
        <v>4278</v>
      </c>
      <c r="D1494" s="113">
        <v>44251</v>
      </c>
      <c r="E1494" s="113">
        <v>44254</v>
      </c>
      <c r="F1494" s="112" t="s">
        <v>402</v>
      </c>
      <c r="G1494" s="112" t="s">
        <v>1362</v>
      </c>
      <c r="H1494" s="112" t="s">
        <v>1363</v>
      </c>
      <c r="I1494" s="112" t="s">
        <v>349</v>
      </c>
      <c r="J1494" s="112" t="s">
        <v>3456</v>
      </c>
      <c r="K1494" s="112" t="s">
        <v>453</v>
      </c>
      <c r="L1494" s="112" t="s">
        <v>339</v>
      </c>
      <c r="M1494" s="112" t="s">
        <v>340</v>
      </c>
      <c r="N1494" s="112" t="s">
        <v>685</v>
      </c>
      <c r="O1494" s="112" t="s">
        <v>377</v>
      </c>
      <c r="P1494" s="112" t="s">
        <v>425</v>
      </c>
      <c r="Q1494" s="112" t="s">
        <v>686</v>
      </c>
      <c r="R1494" s="112">
        <v>5769.96</v>
      </c>
      <c r="S1494" s="112">
        <v>3</v>
      </c>
      <c r="T1494" s="112">
        <v>0</v>
      </c>
      <c r="U1494" s="112">
        <v>230.57999999999998</v>
      </c>
    </row>
    <row r="1495" spans="1:21">
      <c r="A1495" s="20" t="str">
        <f t="shared" si="46"/>
        <v>202102</v>
      </c>
      <c r="B1495" s="20" t="str">
        <f t="shared" si="47"/>
        <v>202109</v>
      </c>
      <c r="C1495" s="112" t="s">
        <v>4278</v>
      </c>
      <c r="D1495" s="113">
        <v>44251</v>
      </c>
      <c r="E1495" s="113">
        <v>44254</v>
      </c>
      <c r="F1495" s="112" t="s">
        <v>402</v>
      </c>
      <c r="G1495" s="112" t="s">
        <v>1362</v>
      </c>
      <c r="H1495" s="112" t="s">
        <v>1363</v>
      </c>
      <c r="I1495" s="112" t="s">
        <v>349</v>
      </c>
      <c r="J1495" s="112" t="s">
        <v>3456</v>
      </c>
      <c r="K1495" s="112" t="s">
        <v>453</v>
      </c>
      <c r="L1495" s="112" t="s">
        <v>339</v>
      </c>
      <c r="M1495" s="112" t="s">
        <v>340</v>
      </c>
      <c r="N1495" s="112" t="s">
        <v>1132</v>
      </c>
      <c r="O1495" s="112" t="s">
        <v>342</v>
      </c>
      <c r="P1495" s="112" t="s">
        <v>455</v>
      </c>
      <c r="Q1495" s="112" t="s">
        <v>1133</v>
      </c>
      <c r="R1495" s="112">
        <v>343</v>
      </c>
      <c r="S1495" s="112">
        <v>5</v>
      </c>
      <c r="T1495" s="112">
        <v>0</v>
      </c>
      <c r="U1495" s="112">
        <v>37.1</v>
      </c>
    </row>
    <row r="1496" spans="1:21">
      <c r="A1496" s="20" t="str">
        <f t="shared" si="46"/>
        <v>202102</v>
      </c>
      <c r="B1496" s="20" t="str">
        <f t="shared" si="47"/>
        <v>202109</v>
      </c>
      <c r="C1496" s="112" t="s">
        <v>4278</v>
      </c>
      <c r="D1496" s="113">
        <v>44251</v>
      </c>
      <c r="E1496" s="113">
        <v>44254</v>
      </c>
      <c r="F1496" s="112" t="s">
        <v>402</v>
      </c>
      <c r="G1496" s="112" t="s">
        <v>1362</v>
      </c>
      <c r="H1496" s="112" t="s">
        <v>1363</v>
      </c>
      <c r="I1496" s="112" t="s">
        <v>349</v>
      </c>
      <c r="J1496" s="112" t="s">
        <v>3456</v>
      </c>
      <c r="K1496" s="112" t="s">
        <v>453</v>
      </c>
      <c r="L1496" s="112" t="s">
        <v>339</v>
      </c>
      <c r="M1496" s="112" t="s">
        <v>340</v>
      </c>
      <c r="N1496" s="112" t="s">
        <v>1967</v>
      </c>
      <c r="O1496" s="112" t="s">
        <v>377</v>
      </c>
      <c r="P1496" s="112" t="s">
        <v>425</v>
      </c>
      <c r="Q1496" s="112" t="s">
        <v>1968</v>
      </c>
      <c r="R1496" s="112">
        <v>1350.72</v>
      </c>
      <c r="S1496" s="112">
        <v>2</v>
      </c>
      <c r="T1496" s="112">
        <v>0</v>
      </c>
      <c r="U1496" s="112">
        <v>269.92</v>
      </c>
    </row>
    <row r="1497" spans="1:21">
      <c r="A1497" s="20" t="str">
        <f t="shared" si="46"/>
        <v>202102</v>
      </c>
      <c r="B1497" s="20" t="str">
        <f t="shared" si="47"/>
        <v>202109</v>
      </c>
      <c r="C1497" s="112" t="s">
        <v>3964</v>
      </c>
      <c r="D1497" s="113">
        <v>44252</v>
      </c>
      <c r="E1497" s="113">
        <v>44255</v>
      </c>
      <c r="F1497" s="112" t="s">
        <v>346</v>
      </c>
      <c r="G1497" s="112" t="s">
        <v>3020</v>
      </c>
      <c r="H1497" s="112" t="s">
        <v>3021</v>
      </c>
      <c r="I1497" s="112" t="s">
        <v>384</v>
      </c>
      <c r="J1497" s="112" t="s">
        <v>4116</v>
      </c>
      <c r="K1497" s="112" t="s">
        <v>363</v>
      </c>
      <c r="L1497" s="112" t="s">
        <v>339</v>
      </c>
      <c r="M1497" s="112" t="s">
        <v>340</v>
      </c>
      <c r="N1497" s="112" t="s">
        <v>941</v>
      </c>
      <c r="O1497" s="112" t="s">
        <v>342</v>
      </c>
      <c r="P1497" s="112" t="s">
        <v>440</v>
      </c>
      <c r="Q1497" s="112" t="s">
        <v>942</v>
      </c>
      <c r="R1497" s="112">
        <v>292.17999999999995</v>
      </c>
      <c r="S1497" s="112">
        <v>1</v>
      </c>
      <c r="T1497" s="112">
        <v>0</v>
      </c>
      <c r="U1497" s="112">
        <v>5.7399999999999993</v>
      </c>
    </row>
    <row r="1498" spans="1:21">
      <c r="A1498" s="20" t="str">
        <f t="shared" si="46"/>
        <v>202102</v>
      </c>
      <c r="B1498" s="20" t="str">
        <f t="shared" si="47"/>
        <v>202109</v>
      </c>
      <c r="C1498" s="112" t="s">
        <v>3964</v>
      </c>
      <c r="D1498" s="113">
        <v>44252</v>
      </c>
      <c r="E1498" s="113">
        <v>44255</v>
      </c>
      <c r="F1498" s="112" t="s">
        <v>346</v>
      </c>
      <c r="G1498" s="112" t="s">
        <v>3020</v>
      </c>
      <c r="H1498" s="112" t="s">
        <v>3021</v>
      </c>
      <c r="I1498" s="112" t="s">
        <v>384</v>
      </c>
      <c r="J1498" s="112" t="s">
        <v>4116</v>
      </c>
      <c r="K1498" s="112" t="s">
        <v>363</v>
      </c>
      <c r="L1498" s="112" t="s">
        <v>339</v>
      </c>
      <c r="M1498" s="112" t="s">
        <v>340</v>
      </c>
      <c r="N1498" s="112" t="s">
        <v>2901</v>
      </c>
      <c r="O1498" s="112" t="s">
        <v>342</v>
      </c>
      <c r="P1498" s="112" t="s">
        <v>357</v>
      </c>
      <c r="Q1498" s="112" t="s">
        <v>2902</v>
      </c>
      <c r="R1498" s="112">
        <v>54.179999999999993</v>
      </c>
      <c r="S1498" s="112">
        <v>3</v>
      </c>
      <c r="T1498" s="112">
        <v>0.4</v>
      </c>
      <c r="U1498" s="112">
        <v>0</v>
      </c>
    </row>
    <row r="1499" spans="1:21">
      <c r="A1499" s="20" t="str">
        <f t="shared" si="46"/>
        <v>202103</v>
      </c>
      <c r="B1499" s="20" t="str">
        <f t="shared" si="47"/>
        <v>202110</v>
      </c>
      <c r="C1499" s="112" t="s">
        <v>1404</v>
      </c>
      <c r="D1499" s="113">
        <v>44257</v>
      </c>
      <c r="E1499" s="113">
        <v>44263</v>
      </c>
      <c r="F1499" s="112" t="s">
        <v>346</v>
      </c>
      <c r="G1499" s="112" t="s">
        <v>1377</v>
      </c>
      <c r="H1499" s="112" t="s">
        <v>1348</v>
      </c>
      <c r="I1499" s="112" t="s">
        <v>349</v>
      </c>
      <c r="J1499" s="112" t="s">
        <v>2320</v>
      </c>
      <c r="K1499" s="112" t="s">
        <v>351</v>
      </c>
      <c r="L1499" s="112" t="s">
        <v>339</v>
      </c>
      <c r="M1499" s="112" t="s">
        <v>352</v>
      </c>
      <c r="N1499" s="112" t="s">
        <v>1044</v>
      </c>
      <c r="O1499" s="112" t="s">
        <v>377</v>
      </c>
      <c r="P1499" s="112" t="s">
        <v>378</v>
      </c>
      <c r="Q1499" s="112" t="s">
        <v>1045</v>
      </c>
      <c r="R1499" s="112">
        <v>486.61199999999997</v>
      </c>
      <c r="S1499" s="112">
        <v>3</v>
      </c>
      <c r="T1499" s="112">
        <v>0.4</v>
      </c>
      <c r="U1499" s="112">
        <v>-137.928</v>
      </c>
    </row>
    <row r="1500" spans="1:21">
      <c r="A1500" s="20" t="str">
        <f t="shared" si="46"/>
        <v>202106</v>
      </c>
      <c r="B1500" s="20" t="str">
        <f t="shared" si="47"/>
        <v>202124</v>
      </c>
      <c r="C1500" s="112" t="s">
        <v>4077</v>
      </c>
      <c r="D1500" s="113">
        <v>44357</v>
      </c>
      <c r="E1500" s="113">
        <v>44359</v>
      </c>
      <c r="F1500" s="112" t="s">
        <v>333</v>
      </c>
      <c r="G1500" s="112" t="s">
        <v>526</v>
      </c>
      <c r="H1500" s="112" t="s">
        <v>527</v>
      </c>
      <c r="I1500" s="112" t="s">
        <v>336</v>
      </c>
      <c r="J1500" s="112" t="s">
        <v>2581</v>
      </c>
      <c r="K1500" s="112" t="s">
        <v>535</v>
      </c>
      <c r="L1500" s="112" t="s">
        <v>339</v>
      </c>
      <c r="M1500" s="112" t="s">
        <v>368</v>
      </c>
      <c r="N1500" s="112" t="s">
        <v>2575</v>
      </c>
      <c r="O1500" s="112" t="s">
        <v>342</v>
      </c>
      <c r="P1500" s="112" t="s">
        <v>380</v>
      </c>
      <c r="Q1500" s="112" t="s">
        <v>2576</v>
      </c>
      <c r="R1500" s="112">
        <v>382.47999999999996</v>
      </c>
      <c r="S1500" s="112">
        <v>4</v>
      </c>
      <c r="T1500" s="112">
        <v>0</v>
      </c>
      <c r="U1500" s="112">
        <v>34.159999999999997</v>
      </c>
    </row>
    <row r="1501" spans="1:21">
      <c r="A1501" s="20" t="str">
        <f t="shared" si="46"/>
        <v>202102</v>
      </c>
      <c r="B1501" s="20" t="str">
        <f t="shared" si="47"/>
        <v>202109</v>
      </c>
      <c r="C1501" s="112" t="s">
        <v>1336</v>
      </c>
      <c r="D1501" s="113">
        <v>44253</v>
      </c>
      <c r="E1501" s="113">
        <v>44257</v>
      </c>
      <c r="F1501" s="112" t="s">
        <v>346</v>
      </c>
      <c r="G1501" s="112" t="s">
        <v>949</v>
      </c>
      <c r="H1501" s="112" t="s">
        <v>950</v>
      </c>
      <c r="I1501" s="112" t="s">
        <v>349</v>
      </c>
      <c r="J1501" s="112" t="s">
        <v>3057</v>
      </c>
      <c r="K1501" s="112" t="s">
        <v>535</v>
      </c>
      <c r="L1501" s="112" t="s">
        <v>339</v>
      </c>
      <c r="M1501" s="112" t="s">
        <v>368</v>
      </c>
      <c r="N1501" s="112" t="s">
        <v>3766</v>
      </c>
      <c r="O1501" s="112" t="s">
        <v>342</v>
      </c>
      <c r="P1501" s="112" t="s">
        <v>381</v>
      </c>
      <c r="Q1501" s="112" t="s">
        <v>3767</v>
      </c>
      <c r="R1501" s="112">
        <v>268.10000000000002</v>
      </c>
      <c r="S1501" s="112">
        <v>5</v>
      </c>
      <c r="T1501" s="112">
        <v>0</v>
      </c>
      <c r="U1501" s="112">
        <v>88.2</v>
      </c>
    </row>
    <row r="1502" spans="1:21">
      <c r="A1502" s="20" t="str">
        <f t="shared" si="46"/>
        <v>202102</v>
      </c>
      <c r="B1502" s="20" t="str">
        <f t="shared" si="47"/>
        <v>202109</v>
      </c>
      <c r="C1502" s="112" t="s">
        <v>1336</v>
      </c>
      <c r="D1502" s="113">
        <v>44253</v>
      </c>
      <c r="E1502" s="113">
        <v>44257</v>
      </c>
      <c r="F1502" s="112" t="s">
        <v>346</v>
      </c>
      <c r="G1502" s="112" t="s">
        <v>949</v>
      </c>
      <c r="H1502" s="112" t="s">
        <v>950</v>
      </c>
      <c r="I1502" s="112" t="s">
        <v>349</v>
      </c>
      <c r="J1502" s="112" t="s">
        <v>3057</v>
      </c>
      <c r="K1502" s="112" t="s">
        <v>535</v>
      </c>
      <c r="L1502" s="112" t="s">
        <v>339</v>
      </c>
      <c r="M1502" s="112" t="s">
        <v>368</v>
      </c>
      <c r="N1502" s="112" t="s">
        <v>3036</v>
      </c>
      <c r="O1502" s="112" t="s">
        <v>342</v>
      </c>
      <c r="P1502" s="112" t="s">
        <v>369</v>
      </c>
      <c r="Q1502" s="112" t="s">
        <v>3037</v>
      </c>
      <c r="R1502" s="112">
        <v>2337.2999999999997</v>
      </c>
      <c r="S1502" s="112">
        <v>9</v>
      </c>
      <c r="T1502" s="112">
        <v>0</v>
      </c>
      <c r="U1502" s="112">
        <v>840.42</v>
      </c>
    </row>
    <row r="1503" spans="1:21">
      <c r="A1503" s="20" t="str">
        <f t="shared" si="46"/>
        <v>202106</v>
      </c>
      <c r="B1503" s="20" t="str">
        <f t="shared" si="47"/>
        <v>202123</v>
      </c>
      <c r="C1503" s="112" t="s">
        <v>2082</v>
      </c>
      <c r="D1503" s="113">
        <v>44350</v>
      </c>
      <c r="E1503" s="113">
        <v>44354</v>
      </c>
      <c r="F1503" s="112" t="s">
        <v>346</v>
      </c>
      <c r="G1503" s="112" t="s">
        <v>1224</v>
      </c>
      <c r="H1503" s="112" t="s">
        <v>1225</v>
      </c>
      <c r="I1503" s="112" t="s">
        <v>349</v>
      </c>
      <c r="J1503" s="112" t="s">
        <v>1388</v>
      </c>
      <c r="K1503" s="112" t="s">
        <v>391</v>
      </c>
      <c r="L1503" s="112" t="s">
        <v>339</v>
      </c>
      <c r="M1503" s="112" t="s">
        <v>392</v>
      </c>
      <c r="N1503" s="112" t="s">
        <v>2618</v>
      </c>
      <c r="O1503" s="112" t="s">
        <v>342</v>
      </c>
      <c r="P1503" s="112" t="s">
        <v>357</v>
      </c>
      <c r="Q1503" s="112" t="s">
        <v>2619</v>
      </c>
      <c r="R1503" s="112">
        <v>470.96000000000004</v>
      </c>
      <c r="S1503" s="112">
        <v>2</v>
      </c>
      <c r="T1503" s="112">
        <v>0</v>
      </c>
      <c r="U1503" s="112">
        <v>169.4</v>
      </c>
    </row>
    <row r="1504" spans="1:21">
      <c r="A1504" s="20" t="str">
        <f t="shared" si="46"/>
        <v>202102</v>
      </c>
      <c r="B1504" s="20" t="str">
        <f t="shared" si="47"/>
        <v>202110</v>
      </c>
      <c r="C1504" s="112" t="s">
        <v>3633</v>
      </c>
      <c r="D1504" s="113">
        <v>44255</v>
      </c>
      <c r="E1504" s="113">
        <v>44262</v>
      </c>
      <c r="F1504" s="112" t="s">
        <v>346</v>
      </c>
      <c r="G1504" s="112" t="s">
        <v>1407</v>
      </c>
      <c r="H1504" s="112" t="s">
        <v>1408</v>
      </c>
      <c r="I1504" s="112" t="s">
        <v>336</v>
      </c>
      <c r="J1504" s="112" t="s">
        <v>3634</v>
      </c>
      <c r="K1504" s="112" t="s">
        <v>338</v>
      </c>
      <c r="L1504" s="112" t="s">
        <v>339</v>
      </c>
      <c r="M1504" s="112" t="s">
        <v>340</v>
      </c>
      <c r="N1504" s="112" t="s">
        <v>1883</v>
      </c>
      <c r="O1504" s="112" t="s">
        <v>377</v>
      </c>
      <c r="P1504" s="112" t="s">
        <v>425</v>
      </c>
      <c r="Q1504" s="112" t="s">
        <v>1884</v>
      </c>
      <c r="R1504" s="112">
        <v>3044.16</v>
      </c>
      <c r="S1504" s="112">
        <v>3</v>
      </c>
      <c r="T1504" s="112">
        <v>0.4</v>
      </c>
      <c r="U1504" s="112">
        <v>-507.36000000000013</v>
      </c>
    </row>
    <row r="1505" spans="1:21">
      <c r="A1505" s="20" t="str">
        <f t="shared" si="46"/>
        <v>202102</v>
      </c>
      <c r="B1505" s="20" t="str">
        <f t="shared" si="47"/>
        <v>202110</v>
      </c>
      <c r="C1505" s="112" t="s">
        <v>3633</v>
      </c>
      <c r="D1505" s="113">
        <v>44255</v>
      </c>
      <c r="E1505" s="113">
        <v>44262</v>
      </c>
      <c r="F1505" s="112" t="s">
        <v>346</v>
      </c>
      <c r="G1505" s="112" t="s">
        <v>1407</v>
      </c>
      <c r="H1505" s="112" t="s">
        <v>1408</v>
      </c>
      <c r="I1505" s="112" t="s">
        <v>336</v>
      </c>
      <c r="J1505" s="112" t="s">
        <v>3634</v>
      </c>
      <c r="K1505" s="112" t="s">
        <v>338</v>
      </c>
      <c r="L1505" s="112" t="s">
        <v>339</v>
      </c>
      <c r="M1505" s="112" t="s">
        <v>340</v>
      </c>
      <c r="N1505" s="112" t="s">
        <v>3699</v>
      </c>
      <c r="O1505" s="112" t="s">
        <v>372</v>
      </c>
      <c r="P1505" s="112" t="s">
        <v>400</v>
      </c>
      <c r="Q1505" s="112" t="s">
        <v>3700</v>
      </c>
      <c r="R1505" s="112">
        <v>1116.3599999999999</v>
      </c>
      <c r="S1505" s="112">
        <v>5</v>
      </c>
      <c r="T1505" s="112">
        <v>0.4</v>
      </c>
      <c r="U1505" s="112">
        <v>-688.94</v>
      </c>
    </row>
    <row r="1506" spans="1:21">
      <c r="A1506" s="20" t="str">
        <f t="shared" si="46"/>
        <v>202101</v>
      </c>
      <c r="B1506" s="20" t="str">
        <f t="shared" si="47"/>
        <v>202104</v>
      </c>
      <c r="C1506" s="112" t="s">
        <v>3794</v>
      </c>
      <c r="D1506" s="113">
        <v>44217</v>
      </c>
      <c r="E1506" s="113">
        <v>44223</v>
      </c>
      <c r="F1506" s="112" t="s">
        <v>346</v>
      </c>
      <c r="G1506" s="112" t="s">
        <v>3724</v>
      </c>
      <c r="H1506" s="112" t="s">
        <v>3725</v>
      </c>
      <c r="I1506" s="112" t="s">
        <v>349</v>
      </c>
      <c r="J1506" s="112" t="s">
        <v>3291</v>
      </c>
      <c r="K1506" s="112" t="s">
        <v>487</v>
      </c>
      <c r="L1506" s="112" t="s">
        <v>339</v>
      </c>
      <c r="M1506" s="112" t="s">
        <v>392</v>
      </c>
      <c r="N1506" s="112" t="s">
        <v>4028</v>
      </c>
      <c r="O1506" s="112" t="s">
        <v>372</v>
      </c>
      <c r="P1506" s="112" t="s">
        <v>398</v>
      </c>
      <c r="Q1506" s="112" t="s">
        <v>4029</v>
      </c>
      <c r="R1506" s="112">
        <v>550.48</v>
      </c>
      <c r="S1506" s="112">
        <v>4</v>
      </c>
      <c r="T1506" s="112">
        <v>0</v>
      </c>
      <c r="U1506" s="112">
        <v>192.64</v>
      </c>
    </row>
    <row r="1507" spans="1:21">
      <c r="A1507" s="20" t="str">
        <f t="shared" si="46"/>
        <v>202101</v>
      </c>
      <c r="B1507" s="20" t="str">
        <f t="shared" si="47"/>
        <v>202104</v>
      </c>
      <c r="C1507" s="112" t="s">
        <v>3794</v>
      </c>
      <c r="D1507" s="113">
        <v>44217</v>
      </c>
      <c r="E1507" s="113">
        <v>44223</v>
      </c>
      <c r="F1507" s="112" t="s">
        <v>346</v>
      </c>
      <c r="G1507" s="112" t="s">
        <v>3724</v>
      </c>
      <c r="H1507" s="112" t="s">
        <v>3725</v>
      </c>
      <c r="I1507" s="112" t="s">
        <v>349</v>
      </c>
      <c r="J1507" s="112" t="s">
        <v>3291</v>
      </c>
      <c r="K1507" s="112" t="s">
        <v>487</v>
      </c>
      <c r="L1507" s="112" t="s">
        <v>339</v>
      </c>
      <c r="M1507" s="112" t="s">
        <v>392</v>
      </c>
      <c r="N1507" s="112" t="s">
        <v>1095</v>
      </c>
      <c r="O1507" s="112" t="s">
        <v>377</v>
      </c>
      <c r="P1507" s="112" t="s">
        <v>462</v>
      </c>
      <c r="Q1507" s="112" t="s">
        <v>1096</v>
      </c>
      <c r="R1507" s="112">
        <v>6476.61</v>
      </c>
      <c r="S1507" s="112">
        <v>2</v>
      </c>
      <c r="T1507" s="112">
        <v>0.25</v>
      </c>
      <c r="U1507" s="112">
        <v>-431.82999999999993</v>
      </c>
    </row>
    <row r="1508" spans="1:21">
      <c r="A1508" s="20" t="str">
        <f t="shared" si="46"/>
        <v>202104</v>
      </c>
      <c r="B1508" s="20" t="str">
        <f t="shared" si="47"/>
        <v>202114</v>
      </c>
      <c r="C1508" s="112" t="s">
        <v>4042</v>
      </c>
      <c r="D1508" s="113">
        <v>44287</v>
      </c>
      <c r="E1508" s="113">
        <v>44291</v>
      </c>
      <c r="F1508" s="112" t="s">
        <v>333</v>
      </c>
      <c r="G1508" s="112" t="s">
        <v>2013</v>
      </c>
      <c r="H1508" s="112" t="s">
        <v>2014</v>
      </c>
      <c r="I1508" s="112" t="s">
        <v>336</v>
      </c>
      <c r="J1508" s="112" t="s">
        <v>684</v>
      </c>
      <c r="K1508" s="112" t="s">
        <v>535</v>
      </c>
      <c r="L1508" s="112" t="s">
        <v>339</v>
      </c>
      <c r="M1508" s="112" t="s">
        <v>368</v>
      </c>
      <c r="N1508" s="112" t="s">
        <v>3825</v>
      </c>
      <c r="O1508" s="112" t="s">
        <v>342</v>
      </c>
      <c r="P1508" s="112" t="s">
        <v>343</v>
      </c>
      <c r="Q1508" s="112" t="s">
        <v>3826</v>
      </c>
      <c r="R1508" s="112">
        <v>77</v>
      </c>
      <c r="S1508" s="112">
        <v>1</v>
      </c>
      <c r="T1508" s="112">
        <v>0</v>
      </c>
      <c r="U1508" s="112">
        <v>16.099999999999998</v>
      </c>
    </row>
    <row r="1509" spans="1:21">
      <c r="A1509" s="20" t="str">
        <f t="shared" si="46"/>
        <v>202104</v>
      </c>
      <c r="B1509" s="20" t="str">
        <f t="shared" si="47"/>
        <v>202114</v>
      </c>
      <c r="C1509" s="112" t="s">
        <v>4042</v>
      </c>
      <c r="D1509" s="113">
        <v>44287</v>
      </c>
      <c r="E1509" s="113">
        <v>44291</v>
      </c>
      <c r="F1509" s="112" t="s">
        <v>333</v>
      </c>
      <c r="G1509" s="112" t="s">
        <v>2013</v>
      </c>
      <c r="H1509" s="112" t="s">
        <v>2014</v>
      </c>
      <c r="I1509" s="112" t="s">
        <v>336</v>
      </c>
      <c r="J1509" s="112" t="s">
        <v>684</v>
      </c>
      <c r="K1509" s="112" t="s">
        <v>535</v>
      </c>
      <c r="L1509" s="112" t="s">
        <v>339</v>
      </c>
      <c r="M1509" s="112" t="s">
        <v>368</v>
      </c>
      <c r="N1509" s="112" t="s">
        <v>3092</v>
      </c>
      <c r="O1509" s="112" t="s">
        <v>342</v>
      </c>
      <c r="P1509" s="112" t="s">
        <v>357</v>
      </c>
      <c r="Q1509" s="112" t="s">
        <v>3093</v>
      </c>
      <c r="R1509" s="112">
        <v>1006.4600000000003</v>
      </c>
      <c r="S1509" s="112">
        <v>7</v>
      </c>
      <c r="T1509" s="112">
        <v>0</v>
      </c>
      <c r="U1509" s="112">
        <v>180.32000000000002</v>
      </c>
    </row>
    <row r="1510" spans="1:21">
      <c r="A1510" s="20" t="str">
        <f t="shared" si="46"/>
        <v>202104</v>
      </c>
      <c r="B1510" s="20" t="str">
        <f t="shared" si="47"/>
        <v>202114</v>
      </c>
      <c r="C1510" s="112" t="s">
        <v>4042</v>
      </c>
      <c r="D1510" s="113">
        <v>44287</v>
      </c>
      <c r="E1510" s="113">
        <v>44291</v>
      </c>
      <c r="F1510" s="112" t="s">
        <v>333</v>
      </c>
      <c r="G1510" s="112" t="s">
        <v>2013</v>
      </c>
      <c r="H1510" s="112" t="s">
        <v>2014</v>
      </c>
      <c r="I1510" s="112" t="s">
        <v>336</v>
      </c>
      <c r="J1510" s="112" t="s">
        <v>684</v>
      </c>
      <c r="K1510" s="112" t="s">
        <v>535</v>
      </c>
      <c r="L1510" s="112" t="s">
        <v>339</v>
      </c>
      <c r="M1510" s="112" t="s">
        <v>368</v>
      </c>
      <c r="N1510" s="112" t="s">
        <v>3327</v>
      </c>
      <c r="O1510" s="112" t="s">
        <v>377</v>
      </c>
      <c r="P1510" s="112" t="s">
        <v>378</v>
      </c>
      <c r="Q1510" s="112" t="s">
        <v>3328</v>
      </c>
      <c r="R1510" s="112">
        <v>566.62199999999996</v>
      </c>
      <c r="S1510" s="112">
        <v>1</v>
      </c>
      <c r="T1510" s="112">
        <v>0.1</v>
      </c>
      <c r="U1510" s="112">
        <v>107.00200000000001</v>
      </c>
    </row>
    <row r="1511" spans="1:21">
      <c r="A1511" s="20" t="str">
        <f t="shared" si="46"/>
        <v>202104</v>
      </c>
      <c r="B1511" s="20" t="str">
        <f t="shared" si="47"/>
        <v>202114</v>
      </c>
      <c r="C1511" s="112" t="s">
        <v>4042</v>
      </c>
      <c r="D1511" s="113">
        <v>44287</v>
      </c>
      <c r="E1511" s="113">
        <v>44291</v>
      </c>
      <c r="F1511" s="112" t="s">
        <v>333</v>
      </c>
      <c r="G1511" s="112" t="s">
        <v>2013</v>
      </c>
      <c r="H1511" s="112" t="s">
        <v>2014</v>
      </c>
      <c r="I1511" s="112" t="s">
        <v>336</v>
      </c>
      <c r="J1511" s="112" t="s">
        <v>684</v>
      </c>
      <c r="K1511" s="112" t="s">
        <v>535</v>
      </c>
      <c r="L1511" s="112" t="s">
        <v>339</v>
      </c>
      <c r="M1511" s="112" t="s">
        <v>368</v>
      </c>
      <c r="N1511" s="112" t="s">
        <v>4308</v>
      </c>
      <c r="O1511" s="112" t="s">
        <v>377</v>
      </c>
      <c r="P1511" s="112" t="s">
        <v>462</v>
      </c>
      <c r="Q1511" s="112" t="s">
        <v>4309</v>
      </c>
      <c r="R1511" s="112">
        <v>6505.38</v>
      </c>
      <c r="S1511" s="112">
        <v>4</v>
      </c>
      <c r="T1511" s="112">
        <v>0.25</v>
      </c>
      <c r="U1511" s="112">
        <v>-954.38000000000011</v>
      </c>
    </row>
    <row r="1512" spans="1:21">
      <c r="A1512" s="20" t="str">
        <f t="shared" si="46"/>
        <v>202105</v>
      </c>
      <c r="B1512" s="20" t="str">
        <f t="shared" si="47"/>
        <v>202120</v>
      </c>
      <c r="C1512" s="112" t="s">
        <v>2439</v>
      </c>
      <c r="D1512" s="113">
        <v>44330</v>
      </c>
      <c r="E1512" s="113">
        <v>44335</v>
      </c>
      <c r="F1512" s="112" t="s">
        <v>346</v>
      </c>
      <c r="G1512" s="112" t="s">
        <v>2217</v>
      </c>
      <c r="H1512" s="112" t="s">
        <v>2218</v>
      </c>
      <c r="I1512" s="112" t="s">
        <v>384</v>
      </c>
      <c r="J1512" s="112" t="s">
        <v>3837</v>
      </c>
      <c r="K1512" s="112" t="s">
        <v>487</v>
      </c>
      <c r="L1512" s="112" t="s">
        <v>339</v>
      </c>
      <c r="M1512" s="112" t="s">
        <v>392</v>
      </c>
      <c r="N1512" s="112" t="s">
        <v>1424</v>
      </c>
      <c r="O1512" s="112" t="s">
        <v>342</v>
      </c>
      <c r="P1512" s="112" t="s">
        <v>440</v>
      </c>
      <c r="Q1512" s="112" t="s">
        <v>1425</v>
      </c>
      <c r="R1512" s="112">
        <v>1339.1</v>
      </c>
      <c r="S1512" s="112">
        <v>5</v>
      </c>
      <c r="T1512" s="112">
        <v>0</v>
      </c>
      <c r="U1512" s="112">
        <v>307.29999999999995</v>
      </c>
    </row>
    <row r="1513" spans="1:21">
      <c r="A1513" s="20" t="str">
        <f t="shared" si="46"/>
        <v>202104</v>
      </c>
      <c r="B1513" s="20" t="str">
        <f t="shared" si="47"/>
        <v>202118</v>
      </c>
      <c r="C1513" s="112" t="s">
        <v>4310</v>
      </c>
      <c r="D1513" s="113">
        <v>44313</v>
      </c>
      <c r="E1513" s="113">
        <v>44314</v>
      </c>
      <c r="F1513" s="112" t="s">
        <v>402</v>
      </c>
      <c r="G1513" s="112" t="s">
        <v>1573</v>
      </c>
      <c r="H1513" s="112" t="s">
        <v>1574</v>
      </c>
      <c r="I1513" s="112" t="s">
        <v>349</v>
      </c>
      <c r="J1513" s="112" t="s">
        <v>671</v>
      </c>
      <c r="K1513" s="112" t="s">
        <v>363</v>
      </c>
      <c r="L1513" s="112" t="s">
        <v>339</v>
      </c>
      <c r="M1513" s="112" t="s">
        <v>340</v>
      </c>
      <c r="N1513" s="112" t="s">
        <v>1328</v>
      </c>
      <c r="O1513" s="112" t="s">
        <v>342</v>
      </c>
      <c r="P1513" s="112" t="s">
        <v>357</v>
      </c>
      <c r="Q1513" s="112" t="s">
        <v>1329</v>
      </c>
      <c r="R1513" s="112">
        <v>84.84</v>
      </c>
      <c r="S1513" s="112">
        <v>1</v>
      </c>
      <c r="T1513" s="112">
        <v>0.4</v>
      </c>
      <c r="U1513" s="112">
        <v>-5.740000000000002</v>
      </c>
    </row>
    <row r="1514" spans="1:21">
      <c r="A1514" s="20" t="str">
        <f t="shared" si="46"/>
        <v>202104</v>
      </c>
      <c r="B1514" s="20" t="str">
        <f t="shared" si="47"/>
        <v>202118</v>
      </c>
      <c r="C1514" s="112" t="s">
        <v>4310</v>
      </c>
      <c r="D1514" s="113">
        <v>44313</v>
      </c>
      <c r="E1514" s="113">
        <v>44314</v>
      </c>
      <c r="F1514" s="112" t="s">
        <v>402</v>
      </c>
      <c r="G1514" s="112" t="s">
        <v>1573</v>
      </c>
      <c r="H1514" s="112" t="s">
        <v>1574</v>
      </c>
      <c r="I1514" s="112" t="s">
        <v>349</v>
      </c>
      <c r="J1514" s="112" t="s">
        <v>671</v>
      </c>
      <c r="K1514" s="112" t="s">
        <v>363</v>
      </c>
      <c r="L1514" s="112" t="s">
        <v>339</v>
      </c>
      <c r="M1514" s="112" t="s">
        <v>340</v>
      </c>
      <c r="N1514" s="112" t="s">
        <v>2577</v>
      </c>
      <c r="O1514" s="112" t="s">
        <v>372</v>
      </c>
      <c r="P1514" s="112" t="s">
        <v>394</v>
      </c>
      <c r="Q1514" s="112" t="s">
        <v>2578</v>
      </c>
      <c r="R1514" s="112">
        <v>669.98400000000004</v>
      </c>
      <c r="S1514" s="112">
        <v>2</v>
      </c>
      <c r="T1514" s="112">
        <v>0.4</v>
      </c>
      <c r="U1514" s="112">
        <v>-279.21600000000007</v>
      </c>
    </row>
    <row r="1515" spans="1:21">
      <c r="A1515" s="20" t="str">
        <f t="shared" si="46"/>
        <v>202104</v>
      </c>
      <c r="B1515" s="20" t="str">
        <f t="shared" si="47"/>
        <v>202118</v>
      </c>
      <c r="C1515" s="112" t="s">
        <v>4310</v>
      </c>
      <c r="D1515" s="113">
        <v>44313</v>
      </c>
      <c r="E1515" s="113">
        <v>44314</v>
      </c>
      <c r="F1515" s="112" t="s">
        <v>402</v>
      </c>
      <c r="G1515" s="112" t="s">
        <v>1573</v>
      </c>
      <c r="H1515" s="112" t="s">
        <v>1574</v>
      </c>
      <c r="I1515" s="112" t="s">
        <v>349</v>
      </c>
      <c r="J1515" s="112" t="s">
        <v>671</v>
      </c>
      <c r="K1515" s="112" t="s">
        <v>363</v>
      </c>
      <c r="L1515" s="112" t="s">
        <v>339</v>
      </c>
      <c r="M1515" s="112" t="s">
        <v>340</v>
      </c>
      <c r="N1515" s="112" t="s">
        <v>3618</v>
      </c>
      <c r="O1515" s="112" t="s">
        <v>377</v>
      </c>
      <c r="P1515" s="112" t="s">
        <v>431</v>
      </c>
      <c r="Q1515" s="112" t="s">
        <v>3619</v>
      </c>
      <c r="R1515" s="112">
        <v>136.83599999999998</v>
      </c>
      <c r="S1515" s="112">
        <v>1</v>
      </c>
      <c r="T1515" s="112">
        <v>0.4</v>
      </c>
      <c r="U1515" s="112">
        <v>-32.003999999999998</v>
      </c>
    </row>
    <row r="1516" spans="1:21">
      <c r="A1516" s="20" t="str">
        <f t="shared" si="46"/>
        <v>202105</v>
      </c>
      <c r="B1516" s="20" t="str">
        <f t="shared" si="47"/>
        <v>202120</v>
      </c>
      <c r="C1516" s="112" t="s">
        <v>2598</v>
      </c>
      <c r="D1516" s="113">
        <v>44330</v>
      </c>
      <c r="E1516" s="113">
        <v>44332</v>
      </c>
      <c r="F1516" s="112" t="s">
        <v>402</v>
      </c>
      <c r="G1516" s="112" t="s">
        <v>3243</v>
      </c>
      <c r="H1516" s="112" t="s">
        <v>3244</v>
      </c>
      <c r="I1516" s="112" t="s">
        <v>336</v>
      </c>
      <c r="J1516" s="112" t="s">
        <v>1075</v>
      </c>
      <c r="K1516" s="112" t="s">
        <v>521</v>
      </c>
      <c r="L1516" s="112" t="s">
        <v>339</v>
      </c>
      <c r="M1516" s="112" t="s">
        <v>368</v>
      </c>
      <c r="N1516" s="112" t="s">
        <v>2551</v>
      </c>
      <c r="O1516" s="112" t="s">
        <v>377</v>
      </c>
      <c r="P1516" s="112" t="s">
        <v>378</v>
      </c>
      <c r="Q1516" s="112" t="s">
        <v>2552</v>
      </c>
      <c r="R1516" s="112">
        <v>711.64799999999991</v>
      </c>
      <c r="S1516" s="112">
        <v>2</v>
      </c>
      <c r="T1516" s="112">
        <v>0.1</v>
      </c>
      <c r="U1516" s="112">
        <v>308.16800000000001</v>
      </c>
    </row>
    <row r="1517" spans="1:21">
      <c r="A1517" s="20" t="str">
        <f t="shared" si="46"/>
        <v>202105</v>
      </c>
      <c r="B1517" s="20" t="str">
        <f t="shared" si="47"/>
        <v>202120</v>
      </c>
      <c r="C1517" s="112" t="s">
        <v>2598</v>
      </c>
      <c r="D1517" s="113">
        <v>44330</v>
      </c>
      <c r="E1517" s="113">
        <v>44332</v>
      </c>
      <c r="F1517" s="112" t="s">
        <v>402</v>
      </c>
      <c r="G1517" s="112" t="s">
        <v>3243</v>
      </c>
      <c r="H1517" s="112" t="s">
        <v>3244</v>
      </c>
      <c r="I1517" s="112" t="s">
        <v>336</v>
      </c>
      <c r="J1517" s="112" t="s">
        <v>1075</v>
      </c>
      <c r="K1517" s="112" t="s">
        <v>521</v>
      </c>
      <c r="L1517" s="112" t="s">
        <v>339</v>
      </c>
      <c r="M1517" s="112" t="s">
        <v>368</v>
      </c>
      <c r="N1517" s="112" t="s">
        <v>3803</v>
      </c>
      <c r="O1517" s="112" t="s">
        <v>342</v>
      </c>
      <c r="P1517" s="112" t="s">
        <v>380</v>
      </c>
      <c r="Q1517" s="112" t="s">
        <v>3804</v>
      </c>
      <c r="R1517" s="112">
        <v>313.60000000000002</v>
      </c>
      <c r="S1517" s="112">
        <v>5</v>
      </c>
      <c r="T1517" s="112">
        <v>0</v>
      </c>
      <c r="U1517" s="112">
        <v>37.1</v>
      </c>
    </row>
    <row r="1518" spans="1:21">
      <c r="A1518" s="20" t="str">
        <f t="shared" si="46"/>
        <v>202106</v>
      </c>
      <c r="B1518" s="20" t="str">
        <f t="shared" si="47"/>
        <v>202123</v>
      </c>
      <c r="C1518" s="112" t="s">
        <v>1464</v>
      </c>
      <c r="D1518" s="113">
        <v>44350</v>
      </c>
      <c r="E1518" s="113">
        <v>44354</v>
      </c>
      <c r="F1518" s="112" t="s">
        <v>346</v>
      </c>
      <c r="G1518" s="112" t="s">
        <v>526</v>
      </c>
      <c r="H1518" s="112" t="s">
        <v>527</v>
      </c>
      <c r="I1518" s="112" t="s">
        <v>336</v>
      </c>
      <c r="J1518" s="112" t="s">
        <v>1409</v>
      </c>
      <c r="K1518" s="112" t="s">
        <v>460</v>
      </c>
      <c r="L1518" s="112" t="s">
        <v>339</v>
      </c>
      <c r="M1518" s="112" t="s">
        <v>340</v>
      </c>
      <c r="N1518" s="112" t="s">
        <v>2994</v>
      </c>
      <c r="O1518" s="112" t="s">
        <v>342</v>
      </c>
      <c r="P1518" s="112" t="s">
        <v>440</v>
      </c>
      <c r="Q1518" s="112" t="s">
        <v>2995</v>
      </c>
      <c r="R1518" s="112">
        <v>2996.7</v>
      </c>
      <c r="S1518" s="112">
        <v>5</v>
      </c>
      <c r="T1518" s="112">
        <v>0</v>
      </c>
      <c r="U1518" s="112">
        <v>988.39999999999986</v>
      </c>
    </row>
    <row r="1519" spans="1:21">
      <c r="A1519" s="20" t="str">
        <f t="shared" si="46"/>
        <v>202106</v>
      </c>
      <c r="B1519" s="20" t="str">
        <f t="shared" si="47"/>
        <v>202123</v>
      </c>
      <c r="C1519" s="112" t="s">
        <v>1464</v>
      </c>
      <c r="D1519" s="113">
        <v>44350</v>
      </c>
      <c r="E1519" s="113">
        <v>44354</v>
      </c>
      <c r="F1519" s="112" t="s">
        <v>346</v>
      </c>
      <c r="G1519" s="112" t="s">
        <v>526</v>
      </c>
      <c r="H1519" s="112" t="s">
        <v>527</v>
      </c>
      <c r="I1519" s="112" t="s">
        <v>336</v>
      </c>
      <c r="J1519" s="112" t="s">
        <v>1409</v>
      </c>
      <c r="K1519" s="112" t="s">
        <v>460</v>
      </c>
      <c r="L1519" s="112" t="s">
        <v>339</v>
      </c>
      <c r="M1519" s="112" t="s">
        <v>340</v>
      </c>
      <c r="N1519" s="112" t="s">
        <v>4300</v>
      </c>
      <c r="O1519" s="112" t="s">
        <v>372</v>
      </c>
      <c r="P1519" s="112" t="s">
        <v>394</v>
      </c>
      <c r="Q1519" s="112" t="s">
        <v>4301</v>
      </c>
      <c r="R1519" s="112">
        <v>1627.08</v>
      </c>
      <c r="S1519" s="112">
        <v>2</v>
      </c>
      <c r="T1519" s="112">
        <v>0</v>
      </c>
      <c r="U1519" s="112">
        <v>553</v>
      </c>
    </row>
    <row r="1520" spans="1:21">
      <c r="A1520" s="20" t="str">
        <f t="shared" si="46"/>
        <v>202103</v>
      </c>
      <c r="B1520" s="20" t="str">
        <f t="shared" si="47"/>
        <v>202114</v>
      </c>
      <c r="C1520" s="112" t="s">
        <v>2818</v>
      </c>
      <c r="D1520" s="113">
        <v>44286</v>
      </c>
      <c r="E1520" s="113">
        <v>44292</v>
      </c>
      <c r="F1520" s="112" t="s">
        <v>346</v>
      </c>
      <c r="G1520" s="112" t="s">
        <v>1332</v>
      </c>
      <c r="H1520" s="112" t="s">
        <v>1333</v>
      </c>
      <c r="I1520" s="112" t="s">
        <v>349</v>
      </c>
      <c r="J1520" s="112" t="s">
        <v>412</v>
      </c>
      <c r="K1520" s="112" t="s">
        <v>412</v>
      </c>
      <c r="L1520" s="112" t="s">
        <v>339</v>
      </c>
      <c r="M1520" s="112" t="s">
        <v>340</v>
      </c>
      <c r="N1520" s="112" t="s">
        <v>783</v>
      </c>
      <c r="O1520" s="112" t="s">
        <v>342</v>
      </c>
      <c r="P1520" s="112" t="s">
        <v>354</v>
      </c>
      <c r="Q1520" s="112" t="s">
        <v>784</v>
      </c>
      <c r="R1520" s="112">
        <v>478.24000000000007</v>
      </c>
      <c r="S1520" s="112">
        <v>7</v>
      </c>
      <c r="T1520" s="112">
        <v>0</v>
      </c>
      <c r="U1520" s="112">
        <v>56.839999999999996</v>
      </c>
    </row>
    <row r="1521" spans="1:21">
      <c r="A1521" s="20" t="str">
        <f t="shared" si="46"/>
        <v>202103</v>
      </c>
      <c r="B1521" s="20" t="str">
        <f t="shared" si="47"/>
        <v>202114</v>
      </c>
      <c r="C1521" s="112" t="s">
        <v>2818</v>
      </c>
      <c r="D1521" s="113">
        <v>44286</v>
      </c>
      <c r="E1521" s="113">
        <v>44292</v>
      </c>
      <c r="F1521" s="112" t="s">
        <v>346</v>
      </c>
      <c r="G1521" s="112" t="s">
        <v>1332</v>
      </c>
      <c r="H1521" s="112" t="s">
        <v>1333</v>
      </c>
      <c r="I1521" s="112" t="s">
        <v>349</v>
      </c>
      <c r="J1521" s="112" t="s">
        <v>412</v>
      </c>
      <c r="K1521" s="112" t="s">
        <v>412</v>
      </c>
      <c r="L1521" s="112" t="s">
        <v>339</v>
      </c>
      <c r="M1521" s="112" t="s">
        <v>340</v>
      </c>
      <c r="N1521" s="112" t="s">
        <v>4070</v>
      </c>
      <c r="O1521" s="112" t="s">
        <v>342</v>
      </c>
      <c r="P1521" s="112" t="s">
        <v>407</v>
      </c>
      <c r="Q1521" s="112" t="s">
        <v>4071</v>
      </c>
      <c r="R1521" s="112">
        <v>59.779999999999994</v>
      </c>
      <c r="S1521" s="112">
        <v>1</v>
      </c>
      <c r="T1521" s="112">
        <v>0</v>
      </c>
      <c r="U1521" s="112">
        <v>19.599999999999998</v>
      </c>
    </row>
    <row r="1522" spans="1:21">
      <c r="A1522" s="20" t="str">
        <f t="shared" si="46"/>
        <v>202102</v>
      </c>
      <c r="B1522" s="20" t="str">
        <f t="shared" si="47"/>
        <v>202107</v>
      </c>
      <c r="C1522" s="112" t="s">
        <v>4311</v>
      </c>
      <c r="D1522" s="113">
        <v>44235</v>
      </c>
      <c r="E1522" s="113">
        <v>44241</v>
      </c>
      <c r="F1522" s="112" t="s">
        <v>346</v>
      </c>
      <c r="G1522" s="112" t="s">
        <v>3523</v>
      </c>
      <c r="H1522" s="112" t="s">
        <v>2113</v>
      </c>
      <c r="I1522" s="112" t="s">
        <v>349</v>
      </c>
      <c r="J1522" s="112" t="s">
        <v>1751</v>
      </c>
      <c r="K1522" s="112" t="s">
        <v>535</v>
      </c>
      <c r="L1522" s="112" t="s">
        <v>339</v>
      </c>
      <c r="M1522" s="112" t="s">
        <v>368</v>
      </c>
      <c r="N1522" s="112" t="s">
        <v>3944</v>
      </c>
      <c r="O1522" s="112" t="s">
        <v>377</v>
      </c>
      <c r="P1522" s="112" t="s">
        <v>425</v>
      </c>
      <c r="Q1522" s="112" t="s">
        <v>3945</v>
      </c>
      <c r="R1522" s="112">
        <v>2774.8</v>
      </c>
      <c r="S1522" s="112">
        <v>4</v>
      </c>
      <c r="T1522" s="112">
        <v>0</v>
      </c>
      <c r="U1522" s="112">
        <v>1053.92</v>
      </c>
    </row>
    <row r="1523" spans="1:21">
      <c r="A1523" s="20" t="str">
        <f t="shared" si="46"/>
        <v>202106</v>
      </c>
      <c r="B1523" s="20" t="str">
        <f t="shared" si="47"/>
        <v>202124</v>
      </c>
      <c r="C1523" s="112" t="s">
        <v>4152</v>
      </c>
      <c r="D1523" s="113">
        <v>44355</v>
      </c>
      <c r="E1523" s="113">
        <v>44357</v>
      </c>
      <c r="F1523" s="112" t="s">
        <v>333</v>
      </c>
      <c r="G1523" s="112" t="s">
        <v>3631</v>
      </c>
      <c r="H1523" s="112" t="s">
        <v>3632</v>
      </c>
      <c r="I1523" s="112" t="s">
        <v>384</v>
      </c>
      <c r="J1523" s="112" t="s">
        <v>750</v>
      </c>
      <c r="K1523" s="112" t="s">
        <v>501</v>
      </c>
      <c r="L1523" s="112" t="s">
        <v>339</v>
      </c>
      <c r="M1523" s="112" t="s">
        <v>392</v>
      </c>
      <c r="N1523" s="112" t="s">
        <v>1350</v>
      </c>
      <c r="O1523" s="112" t="s">
        <v>372</v>
      </c>
      <c r="P1523" s="112" t="s">
        <v>394</v>
      </c>
      <c r="Q1523" s="112" t="s">
        <v>1351</v>
      </c>
      <c r="R1523" s="112">
        <v>822.86400000000003</v>
      </c>
      <c r="S1523" s="112">
        <v>2</v>
      </c>
      <c r="T1523" s="112">
        <v>0.4</v>
      </c>
      <c r="U1523" s="112">
        <v>68.543999999999983</v>
      </c>
    </row>
    <row r="1524" spans="1:21">
      <c r="A1524" s="20" t="str">
        <f t="shared" si="46"/>
        <v>202106</v>
      </c>
      <c r="B1524" s="20" t="str">
        <f t="shared" si="47"/>
        <v>202124</v>
      </c>
      <c r="C1524" s="112" t="s">
        <v>4152</v>
      </c>
      <c r="D1524" s="113">
        <v>44355</v>
      </c>
      <c r="E1524" s="113">
        <v>44357</v>
      </c>
      <c r="F1524" s="112" t="s">
        <v>333</v>
      </c>
      <c r="G1524" s="112" t="s">
        <v>3631</v>
      </c>
      <c r="H1524" s="112" t="s">
        <v>3632</v>
      </c>
      <c r="I1524" s="112" t="s">
        <v>384</v>
      </c>
      <c r="J1524" s="112" t="s">
        <v>750</v>
      </c>
      <c r="K1524" s="112" t="s">
        <v>501</v>
      </c>
      <c r="L1524" s="112" t="s">
        <v>339</v>
      </c>
      <c r="M1524" s="112" t="s">
        <v>392</v>
      </c>
      <c r="N1524" s="112" t="s">
        <v>2160</v>
      </c>
      <c r="O1524" s="112" t="s">
        <v>342</v>
      </c>
      <c r="P1524" s="112" t="s">
        <v>357</v>
      </c>
      <c r="Q1524" s="112" t="s">
        <v>2161</v>
      </c>
      <c r="R1524" s="112">
        <v>70.307999999999993</v>
      </c>
      <c r="S1524" s="112">
        <v>3</v>
      </c>
      <c r="T1524" s="112">
        <v>0.4</v>
      </c>
      <c r="U1524" s="112">
        <v>-31.752000000000006</v>
      </c>
    </row>
    <row r="1525" spans="1:21">
      <c r="A1525" s="20" t="str">
        <f t="shared" si="46"/>
        <v>202105</v>
      </c>
      <c r="B1525" s="20" t="str">
        <f t="shared" si="47"/>
        <v>202120</v>
      </c>
      <c r="C1525" s="112" t="s">
        <v>2377</v>
      </c>
      <c r="D1525" s="113">
        <v>44331</v>
      </c>
      <c r="E1525" s="113">
        <v>44333</v>
      </c>
      <c r="F1525" s="112" t="s">
        <v>402</v>
      </c>
      <c r="G1525" s="112" t="s">
        <v>2512</v>
      </c>
      <c r="H1525" s="112" t="s">
        <v>2513</v>
      </c>
      <c r="I1525" s="112" t="s">
        <v>349</v>
      </c>
      <c r="J1525" s="112" t="s">
        <v>841</v>
      </c>
      <c r="K1525" s="112" t="s">
        <v>351</v>
      </c>
      <c r="L1525" s="112" t="s">
        <v>339</v>
      </c>
      <c r="M1525" s="112" t="s">
        <v>352</v>
      </c>
      <c r="N1525" s="112" t="s">
        <v>3269</v>
      </c>
      <c r="O1525" s="112" t="s">
        <v>342</v>
      </c>
      <c r="P1525" s="112" t="s">
        <v>357</v>
      </c>
      <c r="Q1525" s="112" t="s">
        <v>3270</v>
      </c>
      <c r="R1525" s="112">
        <v>53.423999999999999</v>
      </c>
      <c r="S1525" s="112">
        <v>4</v>
      </c>
      <c r="T1525" s="112">
        <v>0.4</v>
      </c>
      <c r="U1525" s="112">
        <v>-22.736000000000004</v>
      </c>
    </row>
    <row r="1526" spans="1:21">
      <c r="A1526" s="20" t="str">
        <f t="shared" si="46"/>
        <v>202104</v>
      </c>
      <c r="B1526" s="20" t="str">
        <f t="shared" si="47"/>
        <v>202114</v>
      </c>
      <c r="C1526" s="112" t="s">
        <v>4199</v>
      </c>
      <c r="D1526" s="113">
        <v>44287</v>
      </c>
      <c r="E1526" s="113">
        <v>44291</v>
      </c>
      <c r="F1526" s="112" t="s">
        <v>346</v>
      </c>
      <c r="G1526" s="112" t="s">
        <v>2547</v>
      </c>
      <c r="H1526" s="112" t="s">
        <v>2548</v>
      </c>
      <c r="I1526" s="112" t="s">
        <v>384</v>
      </c>
      <c r="J1526" s="112" t="s">
        <v>792</v>
      </c>
      <c r="K1526" s="112" t="s">
        <v>535</v>
      </c>
      <c r="L1526" s="112" t="s">
        <v>339</v>
      </c>
      <c r="M1526" s="112" t="s">
        <v>368</v>
      </c>
      <c r="N1526" s="112" t="s">
        <v>972</v>
      </c>
      <c r="O1526" s="112" t="s">
        <v>372</v>
      </c>
      <c r="P1526" s="112" t="s">
        <v>400</v>
      </c>
      <c r="Q1526" s="112" t="s">
        <v>973</v>
      </c>
      <c r="R1526" s="112">
        <v>683.76</v>
      </c>
      <c r="S1526" s="112">
        <v>2</v>
      </c>
      <c r="T1526" s="112">
        <v>0</v>
      </c>
      <c r="U1526" s="112">
        <v>204.96</v>
      </c>
    </row>
    <row r="1527" spans="1:21">
      <c r="A1527" s="20" t="str">
        <f t="shared" si="46"/>
        <v>202105</v>
      </c>
      <c r="B1527" s="20" t="str">
        <f t="shared" si="47"/>
        <v>202122</v>
      </c>
      <c r="C1527" s="112" t="s">
        <v>4249</v>
      </c>
      <c r="D1527" s="113">
        <v>44344</v>
      </c>
      <c r="E1527" s="113">
        <v>44349</v>
      </c>
      <c r="F1527" s="112" t="s">
        <v>346</v>
      </c>
      <c r="G1527" s="112" t="s">
        <v>3413</v>
      </c>
      <c r="H1527" s="112" t="s">
        <v>3414</v>
      </c>
      <c r="I1527" s="112" t="s">
        <v>349</v>
      </c>
      <c r="J1527" s="112" t="s">
        <v>437</v>
      </c>
      <c r="K1527" s="112" t="s">
        <v>438</v>
      </c>
      <c r="L1527" s="112" t="s">
        <v>339</v>
      </c>
      <c r="M1527" s="112" t="s">
        <v>439</v>
      </c>
      <c r="N1527" s="112" t="s">
        <v>2068</v>
      </c>
      <c r="O1527" s="112" t="s">
        <v>342</v>
      </c>
      <c r="P1527" s="112" t="s">
        <v>369</v>
      </c>
      <c r="Q1527" s="112" t="s">
        <v>2069</v>
      </c>
      <c r="R1527" s="112">
        <v>3842.3000000000006</v>
      </c>
      <c r="S1527" s="112">
        <v>11</v>
      </c>
      <c r="T1527" s="112">
        <v>0</v>
      </c>
      <c r="U1527" s="112">
        <v>1498.42</v>
      </c>
    </row>
    <row r="1528" spans="1:21">
      <c r="A1528" s="20" t="str">
        <f t="shared" si="46"/>
        <v>202103</v>
      </c>
      <c r="B1528" s="20" t="str">
        <f t="shared" si="47"/>
        <v>202113</v>
      </c>
      <c r="C1528" s="112" t="s">
        <v>4187</v>
      </c>
      <c r="D1528" s="113">
        <v>44282</v>
      </c>
      <c r="E1528" s="113">
        <v>44284</v>
      </c>
      <c r="F1528" s="112" t="s">
        <v>402</v>
      </c>
      <c r="G1528" s="112" t="s">
        <v>2588</v>
      </c>
      <c r="H1528" s="112" t="s">
        <v>1114</v>
      </c>
      <c r="I1528" s="112" t="s">
        <v>349</v>
      </c>
      <c r="J1528" s="112" t="s">
        <v>1665</v>
      </c>
      <c r="K1528" s="112" t="s">
        <v>510</v>
      </c>
      <c r="L1528" s="112" t="s">
        <v>339</v>
      </c>
      <c r="M1528" s="112" t="s">
        <v>368</v>
      </c>
      <c r="N1528" s="112" t="s">
        <v>1051</v>
      </c>
      <c r="O1528" s="112" t="s">
        <v>342</v>
      </c>
      <c r="P1528" s="112" t="s">
        <v>357</v>
      </c>
      <c r="Q1528" s="112" t="s">
        <v>1052</v>
      </c>
      <c r="R1528" s="112">
        <v>174.88800000000003</v>
      </c>
      <c r="S1528" s="112">
        <v>6</v>
      </c>
      <c r="T1528" s="112">
        <v>0.4</v>
      </c>
      <c r="U1528" s="112">
        <v>-58.632000000000012</v>
      </c>
    </row>
    <row r="1529" spans="1:21">
      <c r="A1529" s="20" t="str">
        <f t="shared" si="46"/>
        <v>202103</v>
      </c>
      <c r="B1529" s="20" t="str">
        <f t="shared" si="47"/>
        <v>202113</v>
      </c>
      <c r="C1529" s="112" t="s">
        <v>4187</v>
      </c>
      <c r="D1529" s="113">
        <v>44282</v>
      </c>
      <c r="E1529" s="113">
        <v>44284</v>
      </c>
      <c r="F1529" s="112" t="s">
        <v>402</v>
      </c>
      <c r="G1529" s="112" t="s">
        <v>2588</v>
      </c>
      <c r="H1529" s="112" t="s">
        <v>1114</v>
      </c>
      <c r="I1529" s="112" t="s">
        <v>349</v>
      </c>
      <c r="J1529" s="112" t="s">
        <v>1665</v>
      </c>
      <c r="K1529" s="112" t="s">
        <v>510</v>
      </c>
      <c r="L1529" s="112" t="s">
        <v>339</v>
      </c>
      <c r="M1529" s="112" t="s">
        <v>368</v>
      </c>
      <c r="N1529" s="112" t="s">
        <v>4040</v>
      </c>
      <c r="O1529" s="112" t="s">
        <v>342</v>
      </c>
      <c r="P1529" s="112" t="s">
        <v>354</v>
      </c>
      <c r="Q1529" s="112" t="s">
        <v>4041</v>
      </c>
      <c r="R1529" s="112">
        <v>134.4</v>
      </c>
      <c r="S1529" s="112">
        <v>3</v>
      </c>
      <c r="T1529" s="112">
        <v>0</v>
      </c>
      <c r="U1529" s="112">
        <v>1.26</v>
      </c>
    </row>
    <row r="1530" spans="1:21">
      <c r="A1530" s="20" t="str">
        <f t="shared" si="46"/>
        <v>202105</v>
      </c>
      <c r="B1530" s="20" t="str">
        <f t="shared" si="47"/>
        <v>202119</v>
      </c>
      <c r="C1530" s="112" t="s">
        <v>4312</v>
      </c>
      <c r="D1530" s="113">
        <v>44324</v>
      </c>
      <c r="E1530" s="113">
        <v>44330</v>
      </c>
      <c r="F1530" s="112" t="s">
        <v>346</v>
      </c>
      <c r="G1530" s="112" t="s">
        <v>4306</v>
      </c>
      <c r="H1530" s="112" t="s">
        <v>4307</v>
      </c>
      <c r="I1530" s="112" t="s">
        <v>349</v>
      </c>
      <c r="J1530" s="112" t="s">
        <v>1758</v>
      </c>
      <c r="K1530" s="112" t="s">
        <v>338</v>
      </c>
      <c r="L1530" s="112" t="s">
        <v>339</v>
      </c>
      <c r="M1530" s="112" t="s">
        <v>340</v>
      </c>
      <c r="N1530" s="112" t="s">
        <v>3380</v>
      </c>
      <c r="O1530" s="112" t="s">
        <v>342</v>
      </c>
      <c r="P1530" s="112" t="s">
        <v>357</v>
      </c>
      <c r="Q1530" s="112" t="s">
        <v>3381</v>
      </c>
      <c r="R1530" s="112">
        <v>163.63200000000001</v>
      </c>
      <c r="S1530" s="112">
        <v>4</v>
      </c>
      <c r="T1530" s="112">
        <v>0.4</v>
      </c>
      <c r="U1530" s="112">
        <v>-109.08800000000002</v>
      </c>
    </row>
    <row r="1531" spans="1:21">
      <c r="A1531" s="20" t="str">
        <f t="shared" si="46"/>
        <v>202105</v>
      </c>
      <c r="B1531" s="20" t="str">
        <f t="shared" si="47"/>
        <v>202119</v>
      </c>
      <c r="C1531" s="112" t="s">
        <v>4312</v>
      </c>
      <c r="D1531" s="113">
        <v>44324</v>
      </c>
      <c r="E1531" s="113">
        <v>44330</v>
      </c>
      <c r="F1531" s="112" t="s">
        <v>346</v>
      </c>
      <c r="G1531" s="112" t="s">
        <v>4306</v>
      </c>
      <c r="H1531" s="112" t="s">
        <v>4307</v>
      </c>
      <c r="I1531" s="112" t="s">
        <v>349</v>
      </c>
      <c r="J1531" s="112" t="s">
        <v>1758</v>
      </c>
      <c r="K1531" s="112" t="s">
        <v>338</v>
      </c>
      <c r="L1531" s="112" t="s">
        <v>339</v>
      </c>
      <c r="M1531" s="112" t="s">
        <v>340</v>
      </c>
      <c r="N1531" s="112" t="s">
        <v>1814</v>
      </c>
      <c r="O1531" s="112" t="s">
        <v>372</v>
      </c>
      <c r="P1531" s="112" t="s">
        <v>394</v>
      </c>
      <c r="Q1531" s="112" t="s">
        <v>1815</v>
      </c>
      <c r="R1531" s="112">
        <v>3186.7919999999995</v>
      </c>
      <c r="S1531" s="112">
        <v>6</v>
      </c>
      <c r="T1531" s="112">
        <v>0.4</v>
      </c>
      <c r="U1531" s="112">
        <v>-425.20799999999963</v>
      </c>
    </row>
    <row r="1532" spans="1:21">
      <c r="A1532" s="20" t="str">
        <f t="shared" si="46"/>
        <v>202105</v>
      </c>
      <c r="B1532" s="20" t="str">
        <f t="shared" si="47"/>
        <v>202122</v>
      </c>
      <c r="C1532" s="112" t="s">
        <v>3811</v>
      </c>
      <c r="D1532" s="113">
        <v>44341</v>
      </c>
      <c r="E1532" s="113">
        <v>44347</v>
      </c>
      <c r="F1532" s="112" t="s">
        <v>346</v>
      </c>
      <c r="G1532" s="112" t="s">
        <v>1078</v>
      </c>
      <c r="H1532" s="112" t="s">
        <v>1079</v>
      </c>
      <c r="I1532" s="112" t="s">
        <v>349</v>
      </c>
      <c r="J1532" s="112" t="s">
        <v>841</v>
      </c>
      <c r="K1532" s="112" t="s">
        <v>351</v>
      </c>
      <c r="L1532" s="112" t="s">
        <v>339</v>
      </c>
      <c r="M1532" s="112" t="s">
        <v>352</v>
      </c>
      <c r="N1532" s="112" t="s">
        <v>3063</v>
      </c>
      <c r="O1532" s="112" t="s">
        <v>342</v>
      </c>
      <c r="P1532" s="112" t="s">
        <v>354</v>
      </c>
      <c r="Q1532" s="112" t="s">
        <v>3064</v>
      </c>
      <c r="R1532" s="112">
        <v>454.15999999999997</v>
      </c>
      <c r="S1532" s="112">
        <v>2</v>
      </c>
      <c r="T1532" s="112">
        <v>0</v>
      </c>
      <c r="U1532" s="112">
        <v>145.32000000000002</v>
      </c>
    </row>
    <row r="1533" spans="1:21">
      <c r="A1533" s="20" t="str">
        <f t="shared" si="46"/>
        <v>202106</v>
      </c>
      <c r="B1533" s="20" t="str">
        <f t="shared" si="47"/>
        <v>202125</v>
      </c>
      <c r="C1533" s="112" t="s">
        <v>3996</v>
      </c>
      <c r="D1533" s="113">
        <v>44363</v>
      </c>
      <c r="E1533" s="113">
        <v>44368</v>
      </c>
      <c r="F1533" s="112" t="s">
        <v>346</v>
      </c>
      <c r="G1533" s="112" t="s">
        <v>3425</v>
      </c>
      <c r="H1533" s="112" t="s">
        <v>3426</v>
      </c>
      <c r="I1533" s="112" t="s">
        <v>349</v>
      </c>
      <c r="J1533" s="112" t="s">
        <v>807</v>
      </c>
      <c r="K1533" s="112" t="s">
        <v>367</v>
      </c>
      <c r="L1533" s="112" t="s">
        <v>339</v>
      </c>
      <c r="M1533" s="112" t="s">
        <v>368</v>
      </c>
      <c r="N1533" s="112" t="s">
        <v>2917</v>
      </c>
      <c r="O1533" s="112" t="s">
        <v>342</v>
      </c>
      <c r="P1533" s="112" t="s">
        <v>455</v>
      </c>
      <c r="Q1533" s="112" t="s">
        <v>2918</v>
      </c>
      <c r="R1533" s="112">
        <v>493.13599999999997</v>
      </c>
      <c r="S1533" s="112">
        <v>7</v>
      </c>
      <c r="T1533" s="112">
        <v>0.2</v>
      </c>
      <c r="U1533" s="112">
        <v>110.93600000000001</v>
      </c>
    </row>
    <row r="1534" spans="1:21">
      <c r="A1534" s="20" t="str">
        <f t="shared" si="46"/>
        <v>202106</v>
      </c>
      <c r="B1534" s="20" t="str">
        <f t="shared" si="47"/>
        <v>202124</v>
      </c>
      <c r="C1534" s="112" t="s">
        <v>3778</v>
      </c>
      <c r="D1534" s="113">
        <v>44358</v>
      </c>
      <c r="E1534" s="113">
        <v>44363</v>
      </c>
      <c r="F1534" s="112" t="s">
        <v>346</v>
      </c>
      <c r="G1534" s="112" t="s">
        <v>689</v>
      </c>
      <c r="H1534" s="112" t="s">
        <v>690</v>
      </c>
      <c r="I1534" s="112" t="s">
        <v>384</v>
      </c>
      <c r="J1534" s="112" t="s">
        <v>1443</v>
      </c>
      <c r="K1534" s="112" t="s">
        <v>487</v>
      </c>
      <c r="L1534" s="112" t="s">
        <v>339</v>
      </c>
      <c r="M1534" s="112" t="s">
        <v>392</v>
      </c>
      <c r="N1534" s="112" t="s">
        <v>2143</v>
      </c>
      <c r="O1534" s="112" t="s">
        <v>377</v>
      </c>
      <c r="P1534" s="112" t="s">
        <v>425</v>
      </c>
      <c r="Q1534" s="112" t="s">
        <v>2144</v>
      </c>
      <c r="R1534" s="112">
        <v>3476.2</v>
      </c>
      <c r="S1534" s="112">
        <v>5</v>
      </c>
      <c r="T1534" s="112">
        <v>0</v>
      </c>
      <c r="U1534" s="112">
        <v>1494.5000000000002</v>
      </c>
    </row>
    <row r="1535" spans="1:21">
      <c r="A1535" s="20" t="str">
        <f t="shared" si="46"/>
        <v>202106</v>
      </c>
      <c r="B1535" s="20" t="str">
        <f t="shared" si="47"/>
        <v>202124</v>
      </c>
      <c r="C1535" s="112" t="s">
        <v>3778</v>
      </c>
      <c r="D1535" s="113">
        <v>44358</v>
      </c>
      <c r="E1535" s="113">
        <v>44363</v>
      </c>
      <c r="F1535" s="112" t="s">
        <v>346</v>
      </c>
      <c r="G1535" s="112" t="s">
        <v>689</v>
      </c>
      <c r="H1535" s="112" t="s">
        <v>690</v>
      </c>
      <c r="I1535" s="112" t="s">
        <v>384</v>
      </c>
      <c r="J1535" s="112" t="s">
        <v>1443</v>
      </c>
      <c r="K1535" s="112" t="s">
        <v>487</v>
      </c>
      <c r="L1535" s="112" t="s">
        <v>339</v>
      </c>
      <c r="M1535" s="112" t="s">
        <v>392</v>
      </c>
      <c r="N1535" s="112" t="s">
        <v>2965</v>
      </c>
      <c r="O1535" s="112" t="s">
        <v>372</v>
      </c>
      <c r="P1535" s="112" t="s">
        <v>394</v>
      </c>
      <c r="Q1535" s="112" t="s">
        <v>2966</v>
      </c>
      <c r="R1535" s="112">
        <v>3532.2000000000003</v>
      </c>
      <c r="S1535" s="112">
        <v>2</v>
      </c>
      <c r="T1535" s="112">
        <v>0</v>
      </c>
      <c r="U1535" s="112">
        <v>1306.76</v>
      </c>
    </row>
    <row r="1536" spans="1:21">
      <c r="A1536" s="20" t="str">
        <f t="shared" si="46"/>
        <v>202106</v>
      </c>
      <c r="B1536" s="20" t="str">
        <f t="shared" si="47"/>
        <v>202124</v>
      </c>
      <c r="C1536" s="112" t="s">
        <v>3778</v>
      </c>
      <c r="D1536" s="113">
        <v>44358</v>
      </c>
      <c r="E1536" s="113">
        <v>44363</v>
      </c>
      <c r="F1536" s="112" t="s">
        <v>346</v>
      </c>
      <c r="G1536" s="112" t="s">
        <v>689</v>
      </c>
      <c r="H1536" s="112" t="s">
        <v>690</v>
      </c>
      <c r="I1536" s="112" t="s">
        <v>384</v>
      </c>
      <c r="J1536" s="112" t="s">
        <v>1443</v>
      </c>
      <c r="K1536" s="112" t="s">
        <v>487</v>
      </c>
      <c r="L1536" s="112" t="s">
        <v>339</v>
      </c>
      <c r="M1536" s="112" t="s">
        <v>392</v>
      </c>
      <c r="N1536" s="112" t="s">
        <v>2586</v>
      </c>
      <c r="O1536" s="112" t="s">
        <v>372</v>
      </c>
      <c r="P1536" s="112" t="s">
        <v>400</v>
      </c>
      <c r="Q1536" s="112" t="s">
        <v>2587</v>
      </c>
      <c r="R1536" s="112">
        <v>4506.04</v>
      </c>
      <c r="S1536" s="112">
        <v>7</v>
      </c>
      <c r="T1536" s="112">
        <v>0</v>
      </c>
      <c r="U1536" s="112">
        <v>1937.4599999999998</v>
      </c>
    </row>
    <row r="1537" spans="1:21">
      <c r="A1537" s="20" t="str">
        <f t="shared" si="46"/>
        <v>202101</v>
      </c>
      <c r="B1537" s="20" t="str">
        <f t="shared" si="47"/>
        <v>202102</v>
      </c>
      <c r="C1537" s="112" t="s">
        <v>2365</v>
      </c>
      <c r="D1537" s="113">
        <v>44205</v>
      </c>
      <c r="E1537" s="113">
        <v>44210</v>
      </c>
      <c r="F1537" s="112" t="s">
        <v>333</v>
      </c>
      <c r="G1537" s="112" t="s">
        <v>2636</v>
      </c>
      <c r="H1537" s="112" t="s">
        <v>2637</v>
      </c>
      <c r="I1537" s="112" t="s">
        <v>384</v>
      </c>
      <c r="J1537" s="112" t="s">
        <v>2520</v>
      </c>
      <c r="K1537" s="112" t="s">
        <v>391</v>
      </c>
      <c r="L1537" s="112" t="s">
        <v>339</v>
      </c>
      <c r="M1537" s="112" t="s">
        <v>392</v>
      </c>
      <c r="N1537" s="112" t="s">
        <v>4098</v>
      </c>
      <c r="O1537" s="112" t="s">
        <v>372</v>
      </c>
      <c r="P1537" s="112" t="s">
        <v>394</v>
      </c>
      <c r="Q1537" s="112" t="s">
        <v>4099</v>
      </c>
      <c r="R1537" s="112">
        <v>2287.8799999999997</v>
      </c>
      <c r="S1537" s="112">
        <v>2</v>
      </c>
      <c r="T1537" s="112">
        <v>0</v>
      </c>
      <c r="U1537" s="112">
        <v>68.600000000000009</v>
      </c>
    </row>
    <row r="1538" spans="1:21">
      <c r="A1538" s="20" t="str">
        <f t="shared" si="46"/>
        <v>202101</v>
      </c>
      <c r="B1538" s="20" t="str">
        <f t="shared" si="47"/>
        <v>202102</v>
      </c>
      <c r="C1538" s="112" t="s">
        <v>2365</v>
      </c>
      <c r="D1538" s="113">
        <v>44205</v>
      </c>
      <c r="E1538" s="113">
        <v>44210</v>
      </c>
      <c r="F1538" s="112" t="s">
        <v>333</v>
      </c>
      <c r="G1538" s="112" t="s">
        <v>2636</v>
      </c>
      <c r="H1538" s="112" t="s">
        <v>2637</v>
      </c>
      <c r="I1538" s="112" t="s">
        <v>384</v>
      </c>
      <c r="J1538" s="112" t="s">
        <v>2520</v>
      </c>
      <c r="K1538" s="112" t="s">
        <v>391</v>
      </c>
      <c r="L1538" s="112" t="s">
        <v>339</v>
      </c>
      <c r="M1538" s="112" t="s">
        <v>392</v>
      </c>
      <c r="N1538" s="112" t="s">
        <v>2952</v>
      </c>
      <c r="O1538" s="112" t="s">
        <v>342</v>
      </c>
      <c r="P1538" s="112" t="s">
        <v>407</v>
      </c>
      <c r="Q1538" s="112" t="s">
        <v>2953</v>
      </c>
      <c r="R1538" s="112">
        <v>60.480000000000004</v>
      </c>
      <c r="S1538" s="112">
        <v>2</v>
      </c>
      <c r="T1538" s="112">
        <v>0</v>
      </c>
      <c r="U1538" s="112">
        <v>21.560000000000002</v>
      </c>
    </row>
    <row r="1539" spans="1:21">
      <c r="A1539" s="20" t="str">
        <f t="shared" ref="A1539:A1570" si="48">YEAR(D1539)&amp;TEXT(MONTH(D1539),"00")</f>
        <v>202101</v>
      </c>
      <c r="B1539" s="20" t="str">
        <f t="shared" ref="B1539:B1570" si="49">YEAR(D1539)&amp;TEXT(WEEKNUM(D1539),"00")</f>
        <v>202102</v>
      </c>
      <c r="C1539" s="112" t="s">
        <v>2365</v>
      </c>
      <c r="D1539" s="113">
        <v>44205</v>
      </c>
      <c r="E1539" s="113">
        <v>44210</v>
      </c>
      <c r="F1539" s="112" t="s">
        <v>333</v>
      </c>
      <c r="G1539" s="112" t="s">
        <v>2636</v>
      </c>
      <c r="H1539" s="112" t="s">
        <v>2637</v>
      </c>
      <c r="I1539" s="112" t="s">
        <v>384</v>
      </c>
      <c r="J1539" s="112" t="s">
        <v>2520</v>
      </c>
      <c r="K1539" s="112" t="s">
        <v>391</v>
      </c>
      <c r="L1539" s="112" t="s">
        <v>339</v>
      </c>
      <c r="M1539" s="112" t="s">
        <v>392</v>
      </c>
      <c r="N1539" s="112" t="s">
        <v>3541</v>
      </c>
      <c r="O1539" s="112" t="s">
        <v>372</v>
      </c>
      <c r="P1539" s="112" t="s">
        <v>398</v>
      </c>
      <c r="Q1539" s="112" t="s">
        <v>3542</v>
      </c>
      <c r="R1539" s="112">
        <v>3622.5</v>
      </c>
      <c r="S1539" s="112">
        <v>3</v>
      </c>
      <c r="T1539" s="112">
        <v>0</v>
      </c>
      <c r="U1539" s="112">
        <v>325.92</v>
      </c>
    </row>
    <row r="1540" spans="1:21">
      <c r="A1540" s="20" t="str">
        <f t="shared" si="48"/>
        <v>202101</v>
      </c>
      <c r="B1540" s="20" t="str">
        <f t="shared" si="49"/>
        <v>202102</v>
      </c>
      <c r="C1540" s="112" t="s">
        <v>2365</v>
      </c>
      <c r="D1540" s="113">
        <v>44205</v>
      </c>
      <c r="E1540" s="113">
        <v>44210</v>
      </c>
      <c r="F1540" s="112" t="s">
        <v>333</v>
      </c>
      <c r="G1540" s="112" t="s">
        <v>2636</v>
      </c>
      <c r="H1540" s="112" t="s">
        <v>2637</v>
      </c>
      <c r="I1540" s="112" t="s">
        <v>384</v>
      </c>
      <c r="J1540" s="112" t="s">
        <v>2520</v>
      </c>
      <c r="K1540" s="112" t="s">
        <v>391</v>
      </c>
      <c r="L1540" s="112" t="s">
        <v>339</v>
      </c>
      <c r="M1540" s="112" t="s">
        <v>392</v>
      </c>
      <c r="N1540" s="112" t="s">
        <v>3544</v>
      </c>
      <c r="O1540" s="112" t="s">
        <v>342</v>
      </c>
      <c r="P1540" s="112" t="s">
        <v>407</v>
      </c>
      <c r="Q1540" s="112" t="s">
        <v>3545</v>
      </c>
      <c r="R1540" s="112">
        <v>172.2</v>
      </c>
      <c r="S1540" s="112">
        <v>6</v>
      </c>
      <c r="T1540" s="112">
        <v>0</v>
      </c>
      <c r="U1540" s="112">
        <v>77.28</v>
      </c>
    </row>
    <row r="1541" spans="1:21">
      <c r="A1541" s="20" t="str">
        <f t="shared" si="48"/>
        <v>202104</v>
      </c>
      <c r="B1541" s="20" t="str">
        <f t="shared" si="49"/>
        <v>202117</v>
      </c>
      <c r="C1541" s="112" t="s">
        <v>3433</v>
      </c>
      <c r="D1541" s="113">
        <v>44304</v>
      </c>
      <c r="E1541" s="113">
        <v>44310</v>
      </c>
      <c r="F1541" s="112" t="s">
        <v>346</v>
      </c>
      <c r="G1541" s="112" t="s">
        <v>382</v>
      </c>
      <c r="H1541" s="112" t="s">
        <v>383</v>
      </c>
      <c r="I1541" s="112" t="s">
        <v>384</v>
      </c>
      <c r="J1541" s="112" t="s">
        <v>3209</v>
      </c>
      <c r="K1541" s="112" t="s">
        <v>501</v>
      </c>
      <c r="L1541" s="112" t="s">
        <v>339</v>
      </c>
      <c r="M1541" s="112" t="s">
        <v>392</v>
      </c>
      <c r="N1541" s="112" t="s">
        <v>2593</v>
      </c>
      <c r="O1541" s="112" t="s">
        <v>342</v>
      </c>
      <c r="P1541" s="112" t="s">
        <v>381</v>
      </c>
      <c r="Q1541" s="112" t="s">
        <v>2594</v>
      </c>
      <c r="R1541" s="112">
        <v>235.2</v>
      </c>
      <c r="S1541" s="112">
        <v>5</v>
      </c>
      <c r="T1541" s="112">
        <v>0.4</v>
      </c>
      <c r="U1541" s="112">
        <v>-90.300000000000011</v>
      </c>
    </row>
    <row r="1542" spans="1:21">
      <c r="A1542" s="20" t="str">
        <f t="shared" si="48"/>
        <v>202104</v>
      </c>
      <c r="B1542" s="20" t="str">
        <f t="shared" si="49"/>
        <v>202117</v>
      </c>
      <c r="C1542" s="112" t="s">
        <v>3433</v>
      </c>
      <c r="D1542" s="113">
        <v>44304</v>
      </c>
      <c r="E1542" s="113">
        <v>44310</v>
      </c>
      <c r="F1542" s="112" t="s">
        <v>346</v>
      </c>
      <c r="G1542" s="112" t="s">
        <v>382</v>
      </c>
      <c r="H1542" s="112" t="s">
        <v>383</v>
      </c>
      <c r="I1542" s="112" t="s">
        <v>384</v>
      </c>
      <c r="J1542" s="112" t="s">
        <v>3209</v>
      </c>
      <c r="K1542" s="112" t="s">
        <v>501</v>
      </c>
      <c r="L1542" s="112" t="s">
        <v>339</v>
      </c>
      <c r="M1542" s="112" t="s">
        <v>392</v>
      </c>
      <c r="N1542" s="112" t="s">
        <v>4286</v>
      </c>
      <c r="O1542" s="112" t="s">
        <v>372</v>
      </c>
      <c r="P1542" s="112" t="s">
        <v>398</v>
      </c>
      <c r="Q1542" s="112" t="s">
        <v>4287</v>
      </c>
      <c r="R1542" s="112">
        <v>344.73599999999999</v>
      </c>
      <c r="S1542" s="112">
        <v>3</v>
      </c>
      <c r="T1542" s="112">
        <v>0.4</v>
      </c>
      <c r="U1542" s="112">
        <v>34.356000000000051</v>
      </c>
    </row>
    <row r="1543" spans="1:21">
      <c r="A1543" s="20" t="str">
        <f t="shared" si="48"/>
        <v>202104</v>
      </c>
      <c r="B1543" s="20" t="str">
        <f t="shared" si="49"/>
        <v>202114</v>
      </c>
      <c r="C1543" s="112" t="s">
        <v>4013</v>
      </c>
      <c r="D1543" s="113">
        <v>44288</v>
      </c>
      <c r="E1543" s="113">
        <v>44293</v>
      </c>
      <c r="F1543" s="112" t="s">
        <v>346</v>
      </c>
      <c r="G1543" s="112" t="s">
        <v>1552</v>
      </c>
      <c r="H1543" s="112" t="s">
        <v>1553</v>
      </c>
      <c r="I1543" s="112" t="s">
        <v>349</v>
      </c>
      <c r="J1543" s="112" t="s">
        <v>868</v>
      </c>
      <c r="K1543" s="112" t="s">
        <v>397</v>
      </c>
      <c r="L1543" s="112" t="s">
        <v>339</v>
      </c>
      <c r="M1543" s="112" t="s">
        <v>340</v>
      </c>
      <c r="N1543" s="112" t="s">
        <v>2381</v>
      </c>
      <c r="O1543" s="112" t="s">
        <v>377</v>
      </c>
      <c r="P1543" s="112" t="s">
        <v>431</v>
      </c>
      <c r="Q1543" s="112" t="s">
        <v>2382</v>
      </c>
      <c r="R1543" s="112">
        <v>1453.2</v>
      </c>
      <c r="S1543" s="112">
        <v>6</v>
      </c>
      <c r="T1543" s="112">
        <v>0</v>
      </c>
      <c r="U1543" s="112">
        <v>57.96</v>
      </c>
    </row>
    <row r="1544" spans="1:21">
      <c r="A1544" s="20" t="str">
        <f t="shared" si="48"/>
        <v>202104</v>
      </c>
      <c r="B1544" s="20" t="str">
        <f t="shared" si="49"/>
        <v>202114</v>
      </c>
      <c r="C1544" s="112" t="s">
        <v>4013</v>
      </c>
      <c r="D1544" s="113">
        <v>44288</v>
      </c>
      <c r="E1544" s="113">
        <v>44293</v>
      </c>
      <c r="F1544" s="112" t="s">
        <v>346</v>
      </c>
      <c r="G1544" s="112" t="s">
        <v>1552</v>
      </c>
      <c r="H1544" s="112" t="s">
        <v>1553</v>
      </c>
      <c r="I1544" s="112" t="s">
        <v>349</v>
      </c>
      <c r="J1544" s="112" t="s">
        <v>868</v>
      </c>
      <c r="K1544" s="112" t="s">
        <v>397</v>
      </c>
      <c r="L1544" s="112" t="s">
        <v>339</v>
      </c>
      <c r="M1544" s="112" t="s">
        <v>340</v>
      </c>
      <c r="N1544" s="112" t="s">
        <v>3307</v>
      </c>
      <c r="O1544" s="112" t="s">
        <v>342</v>
      </c>
      <c r="P1544" s="112" t="s">
        <v>343</v>
      </c>
      <c r="Q1544" s="112" t="s">
        <v>3308</v>
      </c>
      <c r="R1544" s="112">
        <v>387.23999999999995</v>
      </c>
      <c r="S1544" s="112">
        <v>6</v>
      </c>
      <c r="T1544" s="112">
        <v>0</v>
      </c>
      <c r="U1544" s="112">
        <v>142.80000000000001</v>
      </c>
    </row>
    <row r="1545" spans="1:21">
      <c r="A1545" s="20" t="str">
        <f t="shared" si="48"/>
        <v>202101</v>
      </c>
      <c r="B1545" s="20" t="str">
        <f t="shared" si="49"/>
        <v>202105</v>
      </c>
      <c r="C1545" s="112" t="s">
        <v>4144</v>
      </c>
      <c r="D1545" s="113">
        <v>44224</v>
      </c>
      <c r="E1545" s="113">
        <v>44224</v>
      </c>
      <c r="F1545" s="112" t="s">
        <v>534</v>
      </c>
      <c r="G1545" s="112" t="s">
        <v>2648</v>
      </c>
      <c r="H1545" s="112" t="s">
        <v>2649</v>
      </c>
      <c r="I1545" s="112" t="s">
        <v>336</v>
      </c>
      <c r="J1545" s="112" t="s">
        <v>2225</v>
      </c>
      <c r="K1545" s="112" t="s">
        <v>501</v>
      </c>
      <c r="L1545" s="112" t="s">
        <v>339</v>
      </c>
      <c r="M1545" s="112" t="s">
        <v>392</v>
      </c>
      <c r="N1545" s="112" t="s">
        <v>3849</v>
      </c>
      <c r="O1545" s="112" t="s">
        <v>342</v>
      </c>
      <c r="P1545" s="112" t="s">
        <v>354</v>
      </c>
      <c r="Q1545" s="112" t="s">
        <v>3850</v>
      </c>
      <c r="R1545" s="112">
        <v>674.09999999999991</v>
      </c>
      <c r="S1545" s="112">
        <v>5</v>
      </c>
      <c r="T1545" s="112">
        <v>0</v>
      </c>
      <c r="U1545" s="112">
        <v>168</v>
      </c>
    </row>
    <row r="1546" spans="1:21">
      <c r="A1546" s="20" t="str">
        <f t="shared" si="48"/>
        <v>202106</v>
      </c>
      <c r="B1546" s="20" t="str">
        <f t="shared" si="49"/>
        <v>202124</v>
      </c>
      <c r="C1546" s="112" t="s">
        <v>3412</v>
      </c>
      <c r="D1546" s="113">
        <v>44355</v>
      </c>
      <c r="E1546" s="113">
        <v>44359</v>
      </c>
      <c r="F1546" s="112" t="s">
        <v>346</v>
      </c>
      <c r="G1546" s="112" t="s">
        <v>2559</v>
      </c>
      <c r="H1546" s="112" t="s">
        <v>2560</v>
      </c>
      <c r="I1546" s="112" t="s">
        <v>336</v>
      </c>
      <c r="J1546" s="112" t="s">
        <v>2408</v>
      </c>
      <c r="K1546" s="112" t="s">
        <v>487</v>
      </c>
      <c r="L1546" s="112" t="s">
        <v>339</v>
      </c>
      <c r="M1546" s="112" t="s">
        <v>392</v>
      </c>
      <c r="N1546" s="112" t="s">
        <v>2238</v>
      </c>
      <c r="O1546" s="112" t="s">
        <v>377</v>
      </c>
      <c r="P1546" s="112" t="s">
        <v>431</v>
      </c>
      <c r="Q1546" s="112" t="s">
        <v>2239</v>
      </c>
      <c r="R1546" s="112">
        <v>469.56</v>
      </c>
      <c r="S1546" s="112">
        <v>2</v>
      </c>
      <c r="T1546" s="112">
        <v>0</v>
      </c>
      <c r="U1546" s="112">
        <v>131.32000000000002</v>
      </c>
    </row>
    <row r="1547" spans="1:21">
      <c r="A1547" s="20" t="str">
        <f t="shared" si="48"/>
        <v>202105</v>
      </c>
      <c r="B1547" s="20" t="str">
        <f t="shared" si="49"/>
        <v>202119</v>
      </c>
      <c r="C1547" s="112" t="s">
        <v>4313</v>
      </c>
      <c r="D1547" s="113">
        <v>44324</v>
      </c>
      <c r="E1547" s="113">
        <v>44329</v>
      </c>
      <c r="F1547" s="112" t="s">
        <v>346</v>
      </c>
      <c r="G1547" s="112" t="s">
        <v>388</v>
      </c>
      <c r="H1547" s="112" t="s">
        <v>389</v>
      </c>
      <c r="I1547" s="112" t="s">
        <v>349</v>
      </c>
      <c r="J1547" s="112" t="s">
        <v>3598</v>
      </c>
      <c r="K1547" s="112" t="s">
        <v>391</v>
      </c>
      <c r="L1547" s="112" t="s">
        <v>339</v>
      </c>
      <c r="M1547" s="112" t="s">
        <v>392</v>
      </c>
      <c r="N1547" s="112" t="s">
        <v>2975</v>
      </c>
      <c r="O1547" s="112" t="s">
        <v>342</v>
      </c>
      <c r="P1547" s="112" t="s">
        <v>380</v>
      </c>
      <c r="Q1547" s="112" t="s">
        <v>2976</v>
      </c>
      <c r="R1547" s="112">
        <v>450.80000000000007</v>
      </c>
      <c r="S1547" s="112">
        <v>2</v>
      </c>
      <c r="T1547" s="112">
        <v>0</v>
      </c>
      <c r="U1547" s="112">
        <v>144.20000000000002</v>
      </c>
    </row>
    <row r="1548" spans="1:21">
      <c r="A1548" s="20" t="str">
        <f t="shared" si="48"/>
        <v>202105</v>
      </c>
      <c r="B1548" s="20" t="str">
        <f t="shared" si="49"/>
        <v>202119</v>
      </c>
      <c r="C1548" s="112" t="s">
        <v>4313</v>
      </c>
      <c r="D1548" s="113">
        <v>44324</v>
      </c>
      <c r="E1548" s="113">
        <v>44329</v>
      </c>
      <c r="F1548" s="112" t="s">
        <v>346</v>
      </c>
      <c r="G1548" s="112" t="s">
        <v>388</v>
      </c>
      <c r="H1548" s="112" t="s">
        <v>389</v>
      </c>
      <c r="I1548" s="112" t="s">
        <v>349</v>
      </c>
      <c r="J1548" s="112" t="s">
        <v>3598</v>
      </c>
      <c r="K1548" s="112" t="s">
        <v>391</v>
      </c>
      <c r="L1548" s="112" t="s">
        <v>339</v>
      </c>
      <c r="M1548" s="112" t="s">
        <v>392</v>
      </c>
      <c r="N1548" s="112" t="s">
        <v>3075</v>
      </c>
      <c r="O1548" s="112" t="s">
        <v>342</v>
      </c>
      <c r="P1548" s="112" t="s">
        <v>354</v>
      </c>
      <c r="Q1548" s="112" t="s">
        <v>3076</v>
      </c>
      <c r="R1548" s="112">
        <v>682.07999999999993</v>
      </c>
      <c r="S1548" s="112">
        <v>7</v>
      </c>
      <c r="T1548" s="112">
        <v>0</v>
      </c>
      <c r="U1548" s="112">
        <v>238.14000000000001</v>
      </c>
    </row>
    <row r="1549" spans="1:21">
      <c r="A1549" s="20" t="str">
        <f t="shared" si="48"/>
        <v>202107</v>
      </c>
      <c r="B1549" s="20" t="str">
        <f t="shared" si="49"/>
        <v>202127</v>
      </c>
      <c r="C1549" s="112" t="s">
        <v>3771</v>
      </c>
      <c r="D1549" s="113">
        <v>44378</v>
      </c>
      <c r="E1549" s="113">
        <v>44381</v>
      </c>
      <c r="F1549" s="112" t="s">
        <v>402</v>
      </c>
      <c r="G1549" s="112" t="s">
        <v>1777</v>
      </c>
      <c r="H1549" s="112" t="s">
        <v>1778</v>
      </c>
      <c r="I1549" s="112" t="s">
        <v>349</v>
      </c>
      <c r="J1549" s="112" t="s">
        <v>4226</v>
      </c>
      <c r="K1549" s="112" t="s">
        <v>391</v>
      </c>
      <c r="L1549" s="112" t="s">
        <v>339</v>
      </c>
      <c r="M1549" s="112" t="s">
        <v>392</v>
      </c>
      <c r="N1549" s="112" t="s">
        <v>1386</v>
      </c>
      <c r="O1549" s="112" t="s">
        <v>372</v>
      </c>
      <c r="P1549" s="112" t="s">
        <v>373</v>
      </c>
      <c r="Q1549" s="112" t="s">
        <v>1387</v>
      </c>
      <c r="R1549" s="112">
        <v>2823.8</v>
      </c>
      <c r="S1549" s="112">
        <v>5</v>
      </c>
      <c r="T1549" s="112">
        <v>0</v>
      </c>
      <c r="U1549" s="112">
        <v>987.69999999999993</v>
      </c>
    </row>
    <row r="1550" spans="1:21">
      <c r="A1550" s="20" t="str">
        <f t="shared" si="48"/>
        <v>202104</v>
      </c>
      <c r="B1550" s="20" t="str">
        <f t="shared" si="49"/>
        <v>202118</v>
      </c>
      <c r="C1550" s="112" t="s">
        <v>3599</v>
      </c>
      <c r="D1550" s="113">
        <v>44316</v>
      </c>
      <c r="E1550" s="113">
        <v>44320</v>
      </c>
      <c r="F1550" s="112" t="s">
        <v>346</v>
      </c>
      <c r="G1550" s="112" t="s">
        <v>3333</v>
      </c>
      <c r="H1550" s="112" t="s">
        <v>3334</v>
      </c>
      <c r="I1550" s="112" t="s">
        <v>384</v>
      </c>
      <c r="J1550" s="112" t="s">
        <v>584</v>
      </c>
      <c r="K1550" s="112" t="s">
        <v>510</v>
      </c>
      <c r="L1550" s="112" t="s">
        <v>339</v>
      </c>
      <c r="M1550" s="112" t="s">
        <v>368</v>
      </c>
      <c r="N1550" s="112" t="s">
        <v>1051</v>
      </c>
      <c r="O1550" s="112" t="s">
        <v>342</v>
      </c>
      <c r="P1550" s="112" t="s">
        <v>357</v>
      </c>
      <c r="Q1550" s="112" t="s">
        <v>1052</v>
      </c>
      <c r="R1550" s="112">
        <v>58.296000000000006</v>
      </c>
      <c r="S1550" s="112">
        <v>2</v>
      </c>
      <c r="T1550" s="112">
        <v>0.4</v>
      </c>
      <c r="U1550" s="112">
        <v>-19.544000000000004</v>
      </c>
    </row>
    <row r="1551" spans="1:21">
      <c r="A1551" s="20" t="str">
        <f t="shared" si="48"/>
        <v>202104</v>
      </c>
      <c r="B1551" s="20" t="str">
        <f t="shared" si="49"/>
        <v>202118</v>
      </c>
      <c r="C1551" s="112" t="s">
        <v>3599</v>
      </c>
      <c r="D1551" s="113">
        <v>44316</v>
      </c>
      <c r="E1551" s="113">
        <v>44320</v>
      </c>
      <c r="F1551" s="112" t="s">
        <v>346</v>
      </c>
      <c r="G1551" s="112" t="s">
        <v>3333</v>
      </c>
      <c r="H1551" s="112" t="s">
        <v>3334</v>
      </c>
      <c r="I1551" s="112" t="s">
        <v>384</v>
      </c>
      <c r="J1551" s="112" t="s">
        <v>584</v>
      </c>
      <c r="K1551" s="112" t="s">
        <v>510</v>
      </c>
      <c r="L1551" s="112" t="s">
        <v>339</v>
      </c>
      <c r="M1551" s="112" t="s">
        <v>368</v>
      </c>
      <c r="N1551" s="112" t="s">
        <v>757</v>
      </c>
      <c r="O1551" s="112" t="s">
        <v>342</v>
      </c>
      <c r="P1551" s="112" t="s">
        <v>440</v>
      </c>
      <c r="Q1551" s="112" t="s">
        <v>758</v>
      </c>
      <c r="R1551" s="112">
        <v>150.35999999999999</v>
      </c>
      <c r="S1551" s="112">
        <v>3</v>
      </c>
      <c r="T1551" s="112">
        <v>0</v>
      </c>
      <c r="U1551" s="112">
        <v>28.560000000000002</v>
      </c>
    </row>
    <row r="1552" spans="1:21">
      <c r="A1552" s="20" t="str">
        <f t="shared" si="48"/>
        <v>202104</v>
      </c>
      <c r="B1552" s="20" t="str">
        <f t="shared" si="49"/>
        <v>202118</v>
      </c>
      <c r="C1552" s="112" t="s">
        <v>3953</v>
      </c>
      <c r="D1552" s="113">
        <v>44311</v>
      </c>
      <c r="E1552" s="113">
        <v>44316</v>
      </c>
      <c r="F1552" s="112" t="s">
        <v>346</v>
      </c>
      <c r="G1552" s="112" t="s">
        <v>3012</v>
      </c>
      <c r="H1552" s="112" t="s">
        <v>3013</v>
      </c>
      <c r="I1552" s="112" t="s">
        <v>349</v>
      </c>
      <c r="J1552" s="112" t="s">
        <v>3459</v>
      </c>
      <c r="K1552" s="112" t="s">
        <v>510</v>
      </c>
      <c r="L1552" s="112" t="s">
        <v>339</v>
      </c>
      <c r="M1552" s="112" t="s">
        <v>368</v>
      </c>
      <c r="N1552" s="112" t="s">
        <v>2582</v>
      </c>
      <c r="O1552" s="112" t="s">
        <v>342</v>
      </c>
      <c r="P1552" s="112" t="s">
        <v>440</v>
      </c>
      <c r="Q1552" s="112" t="s">
        <v>2583</v>
      </c>
      <c r="R1552" s="112">
        <v>810.18000000000006</v>
      </c>
      <c r="S1552" s="112">
        <v>3</v>
      </c>
      <c r="T1552" s="112">
        <v>0</v>
      </c>
      <c r="U1552" s="112">
        <v>331.8</v>
      </c>
    </row>
    <row r="1553" spans="1:21">
      <c r="A1553" s="20" t="str">
        <f t="shared" si="48"/>
        <v>202105</v>
      </c>
      <c r="B1553" s="20" t="str">
        <f t="shared" si="49"/>
        <v>202121</v>
      </c>
      <c r="C1553" s="112" t="s">
        <v>2231</v>
      </c>
      <c r="D1553" s="113">
        <v>44337</v>
      </c>
      <c r="E1553" s="113">
        <v>44341</v>
      </c>
      <c r="F1553" s="112" t="s">
        <v>346</v>
      </c>
      <c r="G1553" s="112" t="s">
        <v>3229</v>
      </c>
      <c r="H1553" s="112" t="s">
        <v>3230</v>
      </c>
      <c r="I1553" s="112" t="s">
        <v>336</v>
      </c>
      <c r="J1553" s="112" t="s">
        <v>452</v>
      </c>
      <c r="K1553" s="112" t="s">
        <v>453</v>
      </c>
      <c r="L1553" s="112" t="s">
        <v>339</v>
      </c>
      <c r="M1553" s="112" t="s">
        <v>340</v>
      </c>
      <c r="N1553" s="112" t="s">
        <v>765</v>
      </c>
      <c r="O1553" s="112" t="s">
        <v>377</v>
      </c>
      <c r="P1553" s="112" t="s">
        <v>431</v>
      </c>
      <c r="Q1553" s="112" t="s">
        <v>766</v>
      </c>
      <c r="R1553" s="112">
        <v>399.41999999999996</v>
      </c>
      <c r="S1553" s="112">
        <v>3</v>
      </c>
      <c r="T1553" s="112">
        <v>0</v>
      </c>
      <c r="U1553" s="112">
        <v>119.69999999999999</v>
      </c>
    </row>
    <row r="1554" spans="1:21">
      <c r="A1554" s="20" t="str">
        <f t="shared" si="48"/>
        <v>202102</v>
      </c>
      <c r="B1554" s="20" t="str">
        <f t="shared" si="49"/>
        <v>202109</v>
      </c>
      <c r="C1554" s="112" t="s">
        <v>4089</v>
      </c>
      <c r="D1554" s="113">
        <v>44252</v>
      </c>
      <c r="E1554" s="113">
        <v>44257</v>
      </c>
      <c r="F1554" s="112" t="s">
        <v>346</v>
      </c>
      <c r="G1554" s="112" t="s">
        <v>1926</v>
      </c>
      <c r="H1554" s="112" t="s">
        <v>1927</v>
      </c>
      <c r="I1554" s="112" t="s">
        <v>336</v>
      </c>
      <c r="J1554" s="112" t="s">
        <v>3855</v>
      </c>
      <c r="K1554" s="112" t="s">
        <v>521</v>
      </c>
      <c r="L1554" s="112" t="s">
        <v>339</v>
      </c>
      <c r="M1554" s="112" t="s">
        <v>368</v>
      </c>
      <c r="N1554" s="112" t="s">
        <v>3251</v>
      </c>
      <c r="O1554" s="112" t="s">
        <v>372</v>
      </c>
      <c r="P1554" s="112" t="s">
        <v>398</v>
      </c>
      <c r="Q1554" s="112" t="s">
        <v>3252</v>
      </c>
      <c r="R1554" s="112">
        <v>8042.8600000000006</v>
      </c>
      <c r="S1554" s="112">
        <v>7</v>
      </c>
      <c r="T1554" s="112">
        <v>0</v>
      </c>
      <c r="U1554" s="112">
        <v>2894.92</v>
      </c>
    </row>
    <row r="1555" spans="1:21">
      <c r="A1555" s="20" t="str">
        <f t="shared" si="48"/>
        <v>202102</v>
      </c>
      <c r="B1555" s="20" t="str">
        <f t="shared" si="49"/>
        <v>202109</v>
      </c>
      <c r="C1555" s="112" t="s">
        <v>4089</v>
      </c>
      <c r="D1555" s="113">
        <v>44252</v>
      </c>
      <c r="E1555" s="113">
        <v>44257</v>
      </c>
      <c r="F1555" s="112" t="s">
        <v>346</v>
      </c>
      <c r="G1555" s="112" t="s">
        <v>1926</v>
      </c>
      <c r="H1555" s="112" t="s">
        <v>1927</v>
      </c>
      <c r="I1555" s="112" t="s">
        <v>336</v>
      </c>
      <c r="J1555" s="112" t="s">
        <v>3855</v>
      </c>
      <c r="K1555" s="112" t="s">
        <v>521</v>
      </c>
      <c r="L1555" s="112" t="s">
        <v>339</v>
      </c>
      <c r="M1555" s="112" t="s">
        <v>368</v>
      </c>
      <c r="N1555" s="112" t="s">
        <v>3844</v>
      </c>
      <c r="O1555" s="112" t="s">
        <v>377</v>
      </c>
      <c r="P1555" s="112" t="s">
        <v>425</v>
      </c>
      <c r="Q1555" s="112" t="s">
        <v>3845</v>
      </c>
      <c r="R1555" s="112">
        <v>1550.64</v>
      </c>
      <c r="S1555" s="112">
        <v>2</v>
      </c>
      <c r="T1555" s="112">
        <v>0</v>
      </c>
      <c r="U1555" s="112">
        <v>666.68</v>
      </c>
    </row>
    <row r="1556" spans="1:21">
      <c r="A1556" s="20" t="str">
        <f t="shared" si="48"/>
        <v>202102</v>
      </c>
      <c r="B1556" s="20" t="str">
        <f t="shared" si="49"/>
        <v>202109</v>
      </c>
      <c r="C1556" s="112" t="s">
        <v>4089</v>
      </c>
      <c r="D1556" s="113">
        <v>44252</v>
      </c>
      <c r="E1556" s="113">
        <v>44257</v>
      </c>
      <c r="F1556" s="112" t="s">
        <v>346</v>
      </c>
      <c r="G1556" s="112" t="s">
        <v>1926</v>
      </c>
      <c r="H1556" s="112" t="s">
        <v>1927</v>
      </c>
      <c r="I1556" s="112" t="s">
        <v>336</v>
      </c>
      <c r="J1556" s="112" t="s">
        <v>3855</v>
      </c>
      <c r="K1556" s="112" t="s">
        <v>521</v>
      </c>
      <c r="L1556" s="112" t="s">
        <v>339</v>
      </c>
      <c r="M1556" s="112" t="s">
        <v>368</v>
      </c>
      <c r="N1556" s="112" t="s">
        <v>428</v>
      </c>
      <c r="O1556" s="112" t="s">
        <v>342</v>
      </c>
      <c r="P1556" s="112" t="s">
        <v>381</v>
      </c>
      <c r="Q1556" s="112" t="s">
        <v>2500</v>
      </c>
      <c r="R1556" s="112">
        <v>389.20000000000005</v>
      </c>
      <c r="S1556" s="112">
        <v>5</v>
      </c>
      <c r="T1556" s="112">
        <v>0</v>
      </c>
      <c r="U1556" s="112">
        <v>116.19999999999999</v>
      </c>
    </row>
    <row r="1557" spans="1:21">
      <c r="A1557" s="20" t="str">
        <f t="shared" si="48"/>
        <v>202102</v>
      </c>
      <c r="B1557" s="20" t="str">
        <f t="shared" si="49"/>
        <v>202109</v>
      </c>
      <c r="C1557" s="112" t="s">
        <v>4089</v>
      </c>
      <c r="D1557" s="113">
        <v>44252</v>
      </c>
      <c r="E1557" s="113">
        <v>44257</v>
      </c>
      <c r="F1557" s="112" t="s">
        <v>346</v>
      </c>
      <c r="G1557" s="112" t="s">
        <v>1926</v>
      </c>
      <c r="H1557" s="112" t="s">
        <v>1927</v>
      </c>
      <c r="I1557" s="112" t="s">
        <v>336</v>
      </c>
      <c r="J1557" s="112" t="s">
        <v>3855</v>
      </c>
      <c r="K1557" s="112" t="s">
        <v>521</v>
      </c>
      <c r="L1557" s="112" t="s">
        <v>339</v>
      </c>
      <c r="M1557" s="112" t="s">
        <v>368</v>
      </c>
      <c r="N1557" s="112" t="s">
        <v>2341</v>
      </c>
      <c r="O1557" s="112" t="s">
        <v>372</v>
      </c>
      <c r="P1557" s="112" t="s">
        <v>400</v>
      </c>
      <c r="Q1557" s="112" t="s">
        <v>2342</v>
      </c>
      <c r="R1557" s="112">
        <v>1557.92</v>
      </c>
      <c r="S1557" s="112">
        <v>2</v>
      </c>
      <c r="T1557" s="112">
        <v>0</v>
      </c>
      <c r="U1557" s="112">
        <v>46.48</v>
      </c>
    </row>
    <row r="1558" spans="1:21">
      <c r="A1558" s="20" t="str">
        <f t="shared" si="48"/>
        <v>202102</v>
      </c>
      <c r="B1558" s="20" t="str">
        <f t="shared" si="49"/>
        <v>202109</v>
      </c>
      <c r="C1558" s="112" t="s">
        <v>4089</v>
      </c>
      <c r="D1558" s="113">
        <v>44252</v>
      </c>
      <c r="E1558" s="113">
        <v>44257</v>
      </c>
      <c r="F1558" s="112" t="s">
        <v>346</v>
      </c>
      <c r="G1558" s="112" t="s">
        <v>1926</v>
      </c>
      <c r="H1558" s="112" t="s">
        <v>1927</v>
      </c>
      <c r="I1558" s="112" t="s">
        <v>336</v>
      </c>
      <c r="J1558" s="112" t="s">
        <v>3855</v>
      </c>
      <c r="K1558" s="112" t="s">
        <v>521</v>
      </c>
      <c r="L1558" s="112" t="s">
        <v>339</v>
      </c>
      <c r="M1558" s="112" t="s">
        <v>368</v>
      </c>
      <c r="N1558" s="112" t="s">
        <v>2187</v>
      </c>
      <c r="O1558" s="112" t="s">
        <v>377</v>
      </c>
      <c r="P1558" s="112" t="s">
        <v>431</v>
      </c>
      <c r="Q1558" s="112" t="s">
        <v>2188</v>
      </c>
      <c r="R1558" s="112">
        <v>588</v>
      </c>
      <c r="S1558" s="112">
        <v>5</v>
      </c>
      <c r="T1558" s="112">
        <v>0</v>
      </c>
      <c r="U1558" s="112">
        <v>29.4</v>
      </c>
    </row>
    <row r="1559" spans="1:21">
      <c r="A1559" s="20" t="str">
        <f t="shared" si="48"/>
        <v>202102</v>
      </c>
      <c r="B1559" s="20" t="str">
        <f t="shared" si="49"/>
        <v>202109</v>
      </c>
      <c r="C1559" s="112" t="s">
        <v>4089</v>
      </c>
      <c r="D1559" s="113">
        <v>44252</v>
      </c>
      <c r="E1559" s="113">
        <v>44257</v>
      </c>
      <c r="F1559" s="112" t="s">
        <v>346</v>
      </c>
      <c r="G1559" s="112" t="s">
        <v>1926</v>
      </c>
      <c r="H1559" s="112" t="s">
        <v>1927</v>
      </c>
      <c r="I1559" s="112" t="s">
        <v>336</v>
      </c>
      <c r="J1559" s="112" t="s">
        <v>3855</v>
      </c>
      <c r="K1559" s="112" t="s">
        <v>521</v>
      </c>
      <c r="L1559" s="112" t="s">
        <v>339</v>
      </c>
      <c r="M1559" s="112" t="s">
        <v>368</v>
      </c>
      <c r="N1559" s="112" t="s">
        <v>3161</v>
      </c>
      <c r="O1559" s="112" t="s">
        <v>342</v>
      </c>
      <c r="P1559" s="112" t="s">
        <v>380</v>
      </c>
      <c r="Q1559" s="112" t="s">
        <v>3162</v>
      </c>
      <c r="R1559" s="112">
        <v>697.62</v>
      </c>
      <c r="S1559" s="112">
        <v>3</v>
      </c>
      <c r="T1559" s="112">
        <v>0</v>
      </c>
      <c r="U1559" s="112">
        <v>188.16000000000003</v>
      </c>
    </row>
    <row r="1560" spans="1:21">
      <c r="A1560" s="20" t="str">
        <f t="shared" si="48"/>
        <v>202102</v>
      </c>
      <c r="B1560" s="20" t="str">
        <f t="shared" si="49"/>
        <v>202109</v>
      </c>
      <c r="C1560" s="112" t="s">
        <v>4089</v>
      </c>
      <c r="D1560" s="113">
        <v>44252</v>
      </c>
      <c r="E1560" s="113">
        <v>44257</v>
      </c>
      <c r="F1560" s="112" t="s">
        <v>346</v>
      </c>
      <c r="G1560" s="112" t="s">
        <v>1926</v>
      </c>
      <c r="H1560" s="112" t="s">
        <v>1927</v>
      </c>
      <c r="I1560" s="112" t="s">
        <v>336</v>
      </c>
      <c r="J1560" s="112" t="s">
        <v>3855</v>
      </c>
      <c r="K1560" s="112" t="s">
        <v>521</v>
      </c>
      <c r="L1560" s="112" t="s">
        <v>339</v>
      </c>
      <c r="M1560" s="112" t="s">
        <v>368</v>
      </c>
      <c r="N1560" s="112" t="s">
        <v>2202</v>
      </c>
      <c r="O1560" s="112" t="s">
        <v>342</v>
      </c>
      <c r="P1560" s="112" t="s">
        <v>354</v>
      </c>
      <c r="Q1560" s="112" t="s">
        <v>2203</v>
      </c>
      <c r="R1560" s="112">
        <v>329.7</v>
      </c>
      <c r="S1560" s="112">
        <v>3</v>
      </c>
      <c r="T1560" s="112">
        <v>0</v>
      </c>
      <c r="U1560" s="112">
        <v>82.32</v>
      </c>
    </row>
    <row r="1561" spans="1:21">
      <c r="A1561" s="20" t="str">
        <f t="shared" si="48"/>
        <v>202102</v>
      </c>
      <c r="B1561" s="20" t="str">
        <f t="shared" si="49"/>
        <v>202109</v>
      </c>
      <c r="C1561" s="112" t="s">
        <v>4089</v>
      </c>
      <c r="D1561" s="113">
        <v>44252</v>
      </c>
      <c r="E1561" s="113">
        <v>44257</v>
      </c>
      <c r="F1561" s="112" t="s">
        <v>346</v>
      </c>
      <c r="G1561" s="112" t="s">
        <v>1926</v>
      </c>
      <c r="H1561" s="112" t="s">
        <v>1927</v>
      </c>
      <c r="I1561" s="112" t="s">
        <v>336</v>
      </c>
      <c r="J1561" s="112" t="s">
        <v>3855</v>
      </c>
      <c r="K1561" s="112" t="s">
        <v>521</v>
      </c>
      <c r="L1561" s="112" t="s">
        <v>339</v>
      </c>
      <c r="M1561" s="112" t="s">
        <v>368</v>
      </c>
      <c r="N1561" s="112" t="s">
        <v>2415</v>
      </c>
      <c r="O1561" s="112" t="s">
        <v>377</v>
      </c>
      <c r="P1561" s="112" t="s">
        <v>378</v>
      </c>
      <c r="Q1561" s="112" t="s">
        <v>2416</v>
      </c>
      <c r="R1561" s="112">
        <v>1687.3920000000003</v>
      </c>
      <c r="S1561" s="112">
        <v>3</v>
      </c>
      <c r="T1561" s="112">
        <v>0.1</v>
      </c>
      <c r="U1561" s="112">
        <v>-19.068000000000012</v>
      </c>
    </row>
    <row r="1562" spans="1:21">
      <c r="A1562" s="20" t="str">
        <f t="shared" si="48"/>
        <v>202103</v>
      </c>
      <c r="B1562" s="20" t="str">
        <f t="shared" si="49"/>
        <v>202112</v>
      </c>
      <c r="C1562" s="112" t="s">
        <v>4314</v>
      </c>
      <c r="D1562" s="113">
        <v>44271</v>
      </c>
      <c r="E1562" s="113">
        <v>44271</v>
      </c>
      <c r="F1562" s="112" t="s">
        <v>534</v>
      </c>
      <c r="G1562" s="112" t="s">
        <v>3563</v>
      </c>
      <c r="H1562" s="112" t="s">
        <v>3564</v>
      </c>
      <c r="I1562" s="112" t="s">
        <v>336</v>
      </c>
      <c r="J1562" s="112" t="s">
        <v>4315</v>
      </c>
      <c r="K1562" s="112" t="s">
        <v>535</v>
      </c>
      <c r="L1562" s="112" t="s">
        <v>339</v>
      </c>
      <c r="M1562" s="112" t="s">
        <v>368</v>
      </c>
      <c r="N1562" s="112" t="s">
        <v>1320</v>
      </c>
      <c r="O1562" s="112" t="s">
        <v>342</v>
      </c>
      <c r="P1562" s="112" t="s">
        <v>357</v>
      </c>
      <c r="Q1562" s="112" t="s">
        <v>1321</v>
      </c>
      <c r="R1562" s="112">
        <v>72.239999999999995</v>
      </c>
      <c r="S1562" s="112">
        <v>1</v>
      </c>
      <c r="T1562" s="112">
        <v>0</v>
      </c>
      <c r="U1562" s="112">
        <v>20.86</v>
      </c>
    </row>
    <row r="1563" spans="1:21">
      <c r="A1563" s="20" t="str">
        <f t="shared" si="48"/>
        <v>202103</v>
      </c>
      <c r="B1563" s="20" t="str">
        <f t="shared" si="49"/>
        <v>202112</v>
      </c>
      <c r="C1563" s="112" t="s">
        <v>4314</v>
      </c>
      <c r="D1563" s="113">
        <v>44271</v>
      </c>
      <c r="E1563" s="113">
        <v>44271</v>
      </c>
      <c r="F1563" s="112" t="s">
        <v>534</v>
      </c>
      <c r="G1563" s="112" t="s">
        <v>3563</v>
      </c>
      <c r="H1563" s="112" t="s">
        <v>3564</v>
      </c>
      <c r="I1563" s="112" t="s">
        <v>336</v>
      </c>
      <c r="J1563" s="112" t="s">
        <v>4315</v>
      </c>
      <c r="K1563" s="112" t="s">
        <v>535</v>
      </c>
      <c r="L1563" s="112" t="s">
        <v>339</v>
      </c>
      <c r="M1563" s="112" t="s">
        <v>368</v>
      </c>
      <c r="N1563" s="112" t="s">
        <v>3918</v>
      </c>
      <c r="O1563" s="112" t="s">
        <v>372</v>
      </c>
      <c r="P1563" s="112" t="s">
        <v>373</v>
      </c>
      <c r="Q1563" s="112" t="s">
        <v>3919</v>
      </c>
      <c r="R1563" s="112">
        <v>1039.08</v>
      </c>
      <c r="S1563" s="112">
        <v>6</v>
      </c>
      <c r="T1563" s="112">
        <v>0</v>
      </c>
      <c r="U1563" s="112">
        <v>176.4</v>
      </c>
    </row>
    <row r="1564" spans="1:21">
      <c r="A1564" s="20" t="str">
        <f t="shared" si="48"/>
        <v>202106</v>
      </c>
      <c r="B1564" s="20" t="str">
        <f t="shared" si="49"/>
        <v>202127</v>
      </c>
      <c r="C1564" s="112" t="s">
        <v>3485</v>
      </c>
      <c r="D1564" s="113">
        <v>44374</v>
      </c>
      <c r="E1564" s="113">
        <v>44379</v>
      </c>
      <c r="F1564" s="112" t="s">
        <v>346</v>
      </c>
      <c r="G1564" s="112" t="s">
        <v>968</v>
      </c>
      <c r="H1564" s="112" t="s">
        <v>969</v>
      </c>
      <c r="I1564" s="112" t="s">
        <v>349</v>
      </c>
      <c r="J1564" s="112" t="s">
        <v>390</v>
      </c>
      <c r="K1564" s="112" t="s">
        <v>391</v>
      </c>
      <c r="L1564" s="112" t="s">
        <v>339</v>
      </c>
      <c r="M1564" s="112" t="s">
        <v>392</v>
      </c>
      <c r="N1564" s="112" t="s">
        <v>4056</v>
      </c>
      <c r="O1564" s="112" t="s">
        <v>342</v>
      </c>
      <c r="P1564" s="112" t="s">
        <v>343</v>
      </c>
      <c r="Q1564" s="112" t="s">
        <v>4057</v>
      </c>
      <c r="R1564" s="112">
        <v>473.9</v>
      </c>
      <c r="S1564" s="112">
        <v>5</v>
      </c>
      <c r="T1564" s="112">
        <v>0</v>
      </c>
      <c r="U1564" s="112">
        <v>226.8</v>
      </c>
    </row>
    <row r="1565" spans="1:21">
      <c r="A1565" s="20" t="str">
        <f t="shared" si="48"/>
        <v>202101</v>
      </c>
      <c r="B1565" s="20" t="str">
        <f t="shared" si="49"/>
        <v>202105</v>
      </c>
      <c r="C1565" s="112" t="s">
        <v>3330</v>
      </c>
      <c r="D1565" s="113">
        <v>44226</v>
      </c>
      <c r="E1565" s="113">
        <v>44231</v>
      </c>
      <c r="F1565" s="112" t="s">
        <v>346</v>
      </c>
      <c r="G1565" s="112" t="s">
        <v>3124</v>
      </c>
      <c r="H1565" s="112" t="s">
        <v>3125</v>
      </c>
      <c r="I1565" s="112" t="s">
        <v>349</v>
      </c>
      <c r="J1565" s="112" t="s">
        <v>841</v>
      </c>
      <c r="K1565" s="112" t="s">
        <v>351</v>
      </c>
      <c r="L1565" s="112" t="s">
        <v>339</v>
      </c>
      <c r="M1565" s="112" t="s">
        <v>352</v>
      </c>
      <c r="N1565" s="112" t="s">
        <v>2491</v>
      </c>
      <c r="O1565" s="112" t="s">
        <v>342</v>
      </c>
      <c r="P1565" s="112" t="s">
        <v>369</v>
      </c>
      <c r="Q1565" s="112" t="s">
        <v>2492</v>
      </c>
      <c r="R1565" s="112">
        <v>1718.3040000000003</v>
      </c>
      <c r="S1565" s="112">
        <v>8</v>
      </c>
      <c r="T1565" s="112">
        <v>0.4</v>
      </c>
      <c r="U1565" s="112">
        <v>171.58399999999961</v>
      </c>
    </row>
    <row r="1566" spans="1:21">
      <c r="A1566" s="20" t="str">
        <f t="shared" si="48"/>
        <v>202101</v>
      </c>
      <c r="B1566" s="20" t="str">
        <f t="shared" si="49"/>
        <v>202105</v>
      </c>
      <c r="C1566" s="112" t="s">
        <v>3330</v>
      </c>
      <c r="D1566" s="113">
        <v>44226</v>
      </c>
      <c r="E1566" s="113">
        <v>44231</v>
      </c>
      <c r="F1566" s="112" t="s">
        <v>346</v>
      </c>
      <c r="G1566" s="112" t="s">
        <v>3124</v>
      </c>
      <c r="H1566" s="112" t="s">
        <v>3125</v>
      </c>
      <c r="I1566" s="112" t="s">
        <v>349</v>
      </c>
      <c r="J1566" s="112" t="s">
        <v>841</v>
      </c>
      <c r="K1566" s="112" t="s">
        <v>351</v>
      </c>
      <c r="L1566" s="112" t="s">
        <v>339</v>
      </c>
      <c r="M1566" s="112" t="s">
        <v>352</v>
      </c>
      <c r="N1566" s="112" t="s">
        <v>1373</v>
      </c>
      <c r="O1566" s="112" t="s">
        <v>377</v>
      </c>
      <c r="P1566" s="112" t="s">
        <v>431</v>
      </c>
      <c r="Q1566" s="112" t="s">
        <v>1374</v>
      </c>
      <c r="R1566" s="112">
        <v>475.27199999999993</v>
      </c>
      <c r="S1566" s="112">
        <v>3</v>
      </c>
      <c r="T1566" s="112">
        <v>0.4</v>
      </c>
      <c r="U1566" s="112">
        <v>-103.06799999999998</v>
      </c>
    </row>
    <row r="1567" spans="1:21">
      <c r="A1567" s="20" t="str">
        <f t="shared" si="48"/>
        <v>202105</v>
      </c>
      <c r="B1567" s="20" t="str">
        <f t="shared" si="49"/>
        <v>202122</v>
      </c>
      <c r="C1567" s="112" t="s">
        <v>2488</v>
      </c>
      <c r="D1567" s="113">
        <v>44344</v>
      </c>
      <c r="E1567" s="113">
        <v>44349</v>
      </c>
      <c r="F1567" s="112" t="s">
        <v>346</v>
      </c>
      <c r="G1567" s="112" t="s">
        <v>2294</v>
      </c>
      <c r="H1567" s="112" t="s">
        <v>2295</v>
      </c>
      <c r="I1567" s="112" t="s">
        <v>349</v>
      </c>
      <c r="J1567" s="112" t="s">
        <v>1758</v>
      </c>
      <c r="K1567" s="112" t="s">
        <v>338</v>
      </c>
      <c r="L1567" s="112" t="s">
        <v>339</v>
      </c>
      <c r="M1567" s="112" t="s">
        <v>340</v>
      </c>
      <c r="N1567" s="112" t="s">
        <v>1978</v>
      </c>
      <c r="O1567" s="112" t="s">
        <v>372</v>
      </c>
      <c r="P1567" s="112" t="s">
        <v>398</v>
      </c>
      <c r="Q1567" s="112" t="s">
        <v>1979</v>
      </c>
      <c r="R1567" s="112">
        <v>944.2439999999998</v>
      </c>
      <c r="S1567" s="112">
        <v>3</v>
      </c>
      <c r="T1567" s="112">
        <v>0.4</v>
      </c>
      <c r="U1567" s="112">
        <v>-314.916</v>
      </c>
    </row>
    <row r="1568" spans="1:21">
      <c r="A1568" s="20" t="str">
        <f t="shared" si="48"/>
        <v>202105</v>
      </c>
      <c r="B1568" s="20" t="str">
        <f t="shared" si="49"/>
        <v>202122</v>
      </c>
      <c r="C1568" s="112" t="s">
        <v>2488</v>
      </c>
      <c r="D1568" s="113">
        <v>44344</v>
      </c>
      <c r="E1568" s="113">
        <v>44349</v>
      </c>
      <c r="F1568" s="112" t="s">
        <v>346</v>
      </c>
      <c r="G1568" s="112" t="s">
        <v>2294</v>
      </c>
      <c r="H1568" s="112" t="s">
        <v>2295</v>
      </c>
      <c r="I1568" s="112" t="s">
        <v>349</v>
      </c>
      <c r="J1568" s="112" t="s">
        <v>1758</v>
      </c>
      <c r="K1568" s="112" t="s">
        <v>338</v>
      </c>
      <c r="L1568" s="112" t="s">
        <v>339</v>
      </c>
      <c r="M1568" s="112" t="s">
        <v>340</v>
      </c>
      <c r="N1568" s="112" t="s">
        <v>1352</v>
      </c>
      <c r="O1568" s="112" t="s">
        <v>342</v>
      </c>
      <c r="P1568" s="112" t="s">
        <v>440</v>
      </c>
      <c r="Q1568" s="112" t="s">
        <v>1353</v>
      </c>
      <c r="R1568" s="112">
        <v>447.72</v>
      </c>
      <c r="S1568" s="112">
        <v>2</v>
      </c>
      <c r="T1568" s="112">
        <v>0</v>
      </c>
      <c r="U1568" s="112">
        <v>35.56</v>
      </c>
    </row>
    <row r="1569" spans="1:21">
      <c r="A1569" s="20" t="str">
        <f t="shared" si="48"/>
        <v>202105</v>
      </c>
      <c r="B1569" s="20" t="str">
        <f t="shared" si="49"/>
        <v>202122</v>
      </c>
      <c r="C1569" s="112" t="s">
        <v>2488</v>
      </c>
      <c r="D1569" s="113">
        <v>44344</v>
      </c>
      <c r="E1569" s="113">
        <v>44349</v>
      </c>
      <c r="F1569" s="112" t="s">
        <v>346</v>
      </c>
      <c r="G1569" s="112" t="s">
        <v>2294</v>
      </c>
      <c r="H1569" s="112" t="s">
        <v>2295</v>
      </c>
      <c r="I1569" s="112" t="s">
        <v>349</v>
      </c>
      <c r="J1569" s="112" t="s">
        <v>1758</v>
      </c>
      <c r="K1569" s="112" t="s">
        <v>338</v>
      </c>
      <c r="L1569" s="112" t="s">
        <v>339</v>
      </c>
      <c r="M1569" s="112" t="s">
        <v>340</v>
      </c>
      <c r="N1569" s="112" t="s">
        <v>695</v>
      </c>
      <c r="O1569" s="112" t="s">
        <v>377</v>
      </c>
      <c r="P1569" s="112" t="s">
        <v>378</v>
      </c>
      <c r="Q1569" s="112" t="s">
        <v>696</v>
      </c>
      <c r="R1569" s="112">
        <v>239.988</v>
      </c>
      <c r="S1569" s="112">
        <v>1</v>
      </c>
      <c r="T1569" s="112">
        <v>0.4</v>
      </c>
      <c r="U1569" s="112">
        <v>-88.032000000000025</v>
      </c>
    </row>
    <row r="1570" spans="1:21">
      <c r="A1570" s="20" t="str">
        <f t="shared" si="48"/>
        <v>202105</v>
      </c>
      <c r="B1570" s="20" t="str">
        <f t="shared" si="49"/>
        <v>202122</v>
      </c>
      <c r="C1570" s="112" t="s">
        <v>2488</v>
      </c>
      <c r="D1570" s="113">
        <v>44344</v>
      </c>
      <c r="E1570" s="113">
        <v>44349</v>
      </c>
      <c r="F1570" s="112" t="s">
        <v>346</v>
      </c>
      <c r="G1570" s="112" t="s">
        <v>2294</v>
      </c>
      <c r="H1570" s="112" t="s">
        <v>2295</v>
      </c>
      <c r="I1570" s="112" t="s">
        <v>349</v>
      </c>
      <c r="J1570" s="112" t="s">
        <v>1758</v>
      </c>
      <c r="K1570" s="112" t="s">
        <v>338</v>
      </c>
      <c r="L1570" s="112" t="s">
        <v>339</v>
      </c>
      <c r="M1570" s="112" t="s">
        <v>340</v>
      </c>
      <c r="N1570" s="112" t="s">
        <v>1240</v>
      </c>
      <c r="O1570" s="112" t="s">
        <v>372</v>
      </c>
      <c r="P1570" s="112" t="s">
        <v>398</v>
      </c>
      <c r="Q1570" s="112" t="s">
        <v>1241</v>
      </c>
      <c r="R1570" s="112">
        <v>4851.5880000000006</v>
      </c>
      <c r="S1570" s="112">
        <v>7</v>
      </c>
      <c r="T1570" s="112">
        <v>0.4</v>
      </c>
      <c r="U1570" s="112">
        <v>-1617.3920000000003</v>
      </c>
    </row>
    <row r="1571" spans="1:21">
      <c r="C1571" s="112"/>
      <c r="D1571" s="113"/>
      <c r="E1571" s="113"/>
      <c r="F1571" s="112"/>
      <c r="G1571" s="112"/>
      <c r="H1571" s="112"/>
      <c r="I1571" s="112"/>
      <c r="J1571" s="112"/>
      <c r="K1571" s="112"/>
      <c r="L1571" s="112"/>
      <c r="M1571" s="112"/>
      <c r="N1571" s="112"/>
      <c r="O1571" s="112"/>
      <c r="P1571" s="112"/>
      <c r="Q1571" s="112"/>
      <c r="R1571" s="112"/>
      <c r="S1571" s="112"/>
      <c r="T1571" s="112"/>
      <c r="U1571" s="112"/>
    </row>
    <row r="1572" spans="1:21">
      <c r="C1572" s="112"/>
      <c r="D1572" s="113"/>
      <c r="E1572" s="113"/>
      <c r="F1572" s="112"/>
      <c r="G1572" s="112"/>
      <c r="H1572" s="112"/>
      <c r="I1572" s="112"/>
      <c r="J1572" s="112"/>
      <c r="K1572" s="112"/>
      <c r="L1572" s="112"/>
      <c r="M1572" s="112"/>
      <c r="N1572" s="112"/>
      <c r="O1572" s="112"/>
      <c r="P1572" s="112"/>
      <c r="Q1572" s="112"/>
      <c r="R1572" s="112"/>
      <c r="S1572" s="112"/>
      <c r="T1572" s="112"/>
      <c r="U1572" s="112"/>
    </row>
    <row r="1573" spans="1:21">
      <c r="C1573" s="112"/>
      <c r="D1573" s="113"/>
      <c r="E1573" s="113"/>
      <c r="F1573" s="112"/>
      <c r="G1573" s="112"/>
      <c r="H1573" s="112"/>
      <c r="I1573" s="112"/>
      <c r="J1573" s="112"/>
      <c r="K1573" s="112"/>
      <c r="L1573" s="112"/>
      <c r="M1573" s="112"/>
      <c r="N1573" s="112"/>
      <c r="O1573" s="112"/>
      <c r="P1573" s="112"/>
      <c r="Q1573" s="112"/>
      <c r="R1573" s="112"/>
      <c r="S1573" s="112"/>
      <c r="T1573" s="112"/>
      <c r="U1573" s="112"/>
    </row>
    <row r="1574" spans="1:21">
      <c r="C1574" s="112"/>
      <c r="D1574" s="113"/>
      <c r="E1574" s="113"/>
      <c r="F1574" s="112"/>
      <c r="G1574" s="112"/>
      <c r="H1574" s="112"/>
      <c r="I1574" s="112"/>
      <c r="J1574" s="112"/>
      <c r="K1574" s="112"/>
      <c r="L1574" s="112"/>
      <c r="M1574" s="112"/>
      <c r="N1574" s="112"/>
      <c r="O1574" s="112"/>
      <c r="P1574" s="112"/>
      <c r="Q1574" s="112"/>
      <c r="R1574" s="112"/>
      <c r="S1574" s="112"/>
      <c r="T1574" s="112"/>
      <c r="U1574" s="112"/>
    </row>
    <row r="1575" spans="1:21">
      <c r="C1575" s="112"/>
      <c r="D1575" s="113"/>
      <c r="E1575" s="113"/>
      <c r="F1575" s="112"/>
      <c r="G1575" s="112"/>
      <c r="H1575" s="112"/>
      <c r="I1575" s="112"/>
      <c r="J1575" s="112"/>
      <c r="K1575" s="112"/>
      <c r="L1575" s="112"/>
      <c r="M1575" s="112"/>
      <c r="N1575" s="112"/>
      <c r="O1575" s="112"/>
      <c r="P1575" s="112"/>
      <c r="Q1575" s="112"/>
      <c r="R1575" s="112"/>
      <c r="S1575" s="112"/>
      <c r="T1575" s="112"/>
      <c r="U1575" s="112"/>
    </row>
    <row r="1576" spans="1:21">
      <c r="C1576" s="112"/>
      <c r="D1576" s="113"/>
      <c r="E1576" s="113"/>
      <c r="F1576" s="112"/>
      <c r="G1576" s="112"/>
      <c r="H1576" s="112"/>
      <c r="I1576" s="112"/>
      <c r="J1576" s="112"/>
      <c r="K1576" s="112"/>
      <c r="L1576" s="112"/>
      <c r="M1576" s="112"/>
      <c r="N1576" s="112"/>
      <c r="O1576" s="112"/>
      <c r="P1576" s="112"/>
      <c r="Q1576" s="112"/>
      <c r="R1576" s="112"/>
      <c r="S1576" s="112"/>
      <c r="T1576" s="112"/>
      <c r="U1576" s="112"/>
    </row>
    <row r="1577" spans="1:21">
      <c r="C1577" s="112"/>
      <c r="D1577" s="113"/>
      <c r="E1577" s="113"/>
      <c r="F1577" s="112"/>
      <c r="G1577" s="112"/>
      <c r="H1577" s="112"/>
      <c r="I1577" s="112"/>
      <c r="J1577" s="112"/>
      <c r="K1577" s="112"/>
      <c r="L1577" s="112"/>
      <c r="M1577" s="112"/>
      <c r="N1577" s="112"/>
      <c r="O1577" s="112"/>
      <c r="P1577" s="112"/>
      <c r="Q1577" s="112"/>
      <c r="R1577" s="112"/>
      <c r="S1577" s="112"/>
      <c r="T1577" s="112"/>
      <c r="U1577" s="112"/>
    </row>
    <row r="1578" spans="1:21">
      <c r="C1578" s="112"/>
      <c r="D1578" s="113"/>
      <c r="E1578" s="113"/>
      <c r="F1578" s="112"/>
      <c r="G1578" s="112"/>
      <c r="H1578" s="112"/>
      <c r="I1578" s="112"/>
      <c r="J1578" s="112"/>
      <c r="K1578" s="112"/>
      <c r="L1578" s="112"/>
      <c r="M1578" s="112"/>
      <c r="N1578" s="112"/>
      <c r="O1578" s="112"/>
      <c r="P1578" s="112"/>
      <c r="Q1578" s="112"/>
      <c r="R1578" s="112"/>
      <c r="S1578" s="112"/>
      <c r="T1578" s="112"/>
      <c r="U1578" s="112"/>
    </row>
    <row r="1579" spans="1:21">
      <c r="C1579" s="112"/>
      <c r="D1579" s="113"/>
      <c r="E1579" s="113"/>
      <c r="F1579" s="112"/>
      <c r="G1579" s="112"/>
      <c r="H1579" s="112"/>
      <c r="I1579" s="112"/>
      <c r="J1579" s="112"/>
      <c r="K1579" s="112"/>
      <c r="L1579" s="112"/>
      <c r="M1579" s="112"/>
      <c r="N1579" s="112"/>
      <c r="O1579" s="112"/>
      <c r="P1579" s="112"/>
      <c r="Q1579" s="112"/>
      <c r="R1579" s="112"/>
      <c r="S1579" s="112"/>
      <c r="T1579" s="112"/>
      <c r="U1579" s="112"/>
    </row>
    <row r="1580" spans="1:21">
      <c r="C1580" s="112"/>
      <c r="D1580" s="113"/>
      <c r="E1580" s="113"/>
      <c r="F1580" s="112"/>
      <c r="G1580" s="112"/>
      <c r="H1580" s="112"/>
      <c r="I1580" s="112"/>
      <c r="J1580" s="112"/>
      <c r="K1580" s="112"/>
      <c r="L1580" s="112"/>
      <c r="M1580" s="112"/>
      <c r="N1580" s="112"/>
      <c r="O1580" s="112"/>
      <c r="P1580" s="112"/>
      <c r="Q1580" s="112"/>
      <c r="R1580" s="112"/>
      <c r="S1580" s="112"/>
      <c r="T1580" s="112"/>
      <c r="U1580" s="112"/>
    </row>
    <row r="1581" spans="1:21">
      <c r="C1581" s="112"/>
      <c r="D1581" s="113"/>
      <c r="E1581" s="113"/>
      <c r="F1581" s="112"/>
      <c r="G1581" s="112"/>
      <c r="H1581" s="112"/>
      <c r="I1581" s="112"/>
      <c r="J1581" s="112"/>
      <c r="K1581" s="112"/>
      <c r="L1581" s="112"/>
      <c r="M1581" s="112"/>
      <c r="N1581" s="112"/>
      <c r="O1581" s="112"/>
      <c r="P1581" s="112"/>
      <c r="Q1581" s="112"/>
      <c r="R1581" s="112"/>
      <c r="S1581" s="112"/>
      <c r="T1581" s="112"/>
      <c r="U1581" s="112"/>
    </row>
    <row r="1582" spans="1:21">
      <c r="C1582" s="112"/>
      <c r="D1582" s="113"/>
      <c r="E1582" s="113"/>
      <c r="F1582" s="112"/>
      <c r="G1582" s="112"/>
      <c r="H1582" s="112"/>
      <c r="I1582" s="112"/>
      <c r="J1582" s="112"/>
      <c r="K1582" s="112"/>
      <c r="L1582" s="112"/>
      <c r="M1582" s="112"/>
      <c r="N1582" s="112"/>
      <c r="O1582" s="112"/>
      <c r="P1582" s="112"/>
      <c r="Q1582" s="112"/>
      <c r="R1582" s="112"/>
      <c r="S1582" s="112"/>
      <c r="T1582" s="112"/>
      <c r="U1582" s="112"/>
    </row>
    <row r="1583" spans="1:21">
      <c r="C1583" s="112"/>
      <c r="D1583" s="113"/>
      <c r="E1583" s="113"/>
      <c r="F1583" s="112"/>
      <c r="G1583" s="112"/>
      <c r="H1583" s="112"/>
      <c r="I1583" s="112"/>
      <c r="J1583" s="112"/>
      <c r="K1583" s="112"/>
      <c r="L1583" s="112"/>
      <c r="M1583" s="112"/>
      <c r="N1583" s="112"/>
      <c r="O1583" s="112"/>
      <c r="P1583" s="112"/>
      <c r="Q1583" s="112"/>
      <c r="R1583" s="112"/>
      <c r="S1583" s="112"/>
      <c r="T1583" s="112"/>
      <c r="U1583" s="112"/>
    </row>
    <row r="1584" spans="1:21">
      <c r="C1584" s="112"/>
      <c r="D1584" s="113"/>
      <c r="E1584" s="113"/>
      <c r="F1584" s="112"/>
      <c r="G1584" s="112"/>
      <c r="H1584" s="112"/>
      <c r="I1584" s="112"/>
      <c r="J1584" s="112"/>
      <c r="K1584" s="112"/>
      <c r="L1584" s="112"/>
      <c r="M1584" s="112"/>
      <c r="N1584" s="112"/>
      <c r="O1584" s="112"/>
      <c r="P1584" s="112"/>
      <c r="Q1584" s="112"/>
      <c r="R1584" s="112"/>
      <c r="S1584" s="112"/>
      <c r="T1584" s="112"/>
      <c r="U1584" s="112"/>
    </row>
    <row r="1585" spans="3:21">
      <c r="C1585" s="112"/>
      <c r="D1585" s="113"/>
      <c r="E1585" s="113"/>
      <c r="F1585" s="112"/>
      <c r="G1585" s="112"/>
      <c r="H1585" s="112"/>
      <c r="I1585" s="112"/>
      <c r="J1585" s="112"/>
      <c r="K1585" s="112"/>
      <c r="L1585" s="112"/>
      <c r="M1585" s="112"/>
      <c r="N1585" s="112"/>
      <c r="O1585" s="112"/>
      <c r="P1585" s="112"/>
      <c r="Q1585" s="112"/>
      <c r="R1585" s="112"/>
      <c r="S1585" s="112"/>
      <c r="T1585" s="112"/>
      <c r="U1585" s="112"/>
    </row>
    <row r="1586" spans="3:21">
      <c r="C1586" s="112"/>
      <c r="D1586" s="113"/>
      <c r="E1586" s="113"/>
      <c r="F1586" s="112"/>
      <c r="G1586" s="112"/>
      <c r="H1586" s="112"/>
      <c r="I1586" s="112"/>
      <c r="J1586" s="112"/>
      <c r="K1586" s="112"/>
      <c r="L1586" s="112"/>
      <c r="M1586" s="112"/>
      <c r="N1586" s="112"/>
      <c r="O1586" s="112"/>
      <c r="P1586" s="112"/>
      <c r="Q1586" s="112"/>
      <c r="R1586" s="112"/>
      <c r="S1586" s="112"/>
      <c r="T1586" s="112"/>
      <c r="U1586" s="112"/>
    </row>
    <row r="1587" spans="3:21">
      <c r="C1587" s="112"/>
      <c r="D1587" s="113"/>
      <c r="E1587" s="113"/>
      <c r="F1587" s="112"/>
      <c r="G1587" s="112"/>
      <c r="H1587" s="112"/>
      <c r="I1587" s="112"/>
      <c r="J1587" s="112"/>
      <c r="K1587" s="112"/>
      <c r="L1587" s="112"/>
      <c r="M1587" s="112"/>
      <c r="N1587" s="112"/>
      <c r="O1587" s="112"/>
      <c r="P1587" s="112"/>
      <c r="Q1587" s="112"/>
      <c r="R1587" s="112"/>
      <c r="S1587" s="112"/>
      <c r="T1587" s="112"/>
      <c r="U1587" s="112"/>
    </row>
    <row r="1588" spans="3:21">
      <c r="C1588" s="112"/>
      <c r="D1588" s="113"/>
      <c r="E1588" s="113"/>
      <c r="F1588" s="112"/>
      <c r="G1588" s="112"/>
      <c r="H1588" s="112"/>
      <c r="I1588" s="112"/>
      <c r="J1588" s="112"/>
      <c r="K1588" s="112"/>
      <c r="L1588" s="112"/>
      <c r="M1588" s="112"/>
      <c r="N1588" s="112"/>
      <c r="O1588" s="112"/>
      <c r="P1588" s="112"/>
      <c r="Q1588" s="112"/>
      <c r="R1588" s="112"/>
      <c r="S1588" s="112"/>
      <c r="T1588" s="112"/>
      <c r="U1588" s="112"/>
    </row>
    <row r="1589" spans="3:21">
      <c r="C1589" s="112"/>
      <c r="D1589" s="113"/>
      <c r="E1589" s="113"/>
      <c r="F1589" s="112"/>
      <c r="G1589" s="112"/>
      <c r="H1589" s="112"/>
      <c r="I1589" s="112"/>
      <c r="J1589" s="112"/>
      <c r="K1589" s="112"/>
      <c r="L1589" s="112"/>
      <c r="M1589" s="112"/>
      <c r="N1589" s="112"/>
      <c r="O1589" s="112"/>
      <c r="P1589" s="112"/>
      <c r="Q1589" s="112"/>
      <c r="R1589" s="112"/>
      <c r="S1589" s="112"/>
      <c r="T1589" s="112"/>
      <c r="U1589" s="112"/>
    </row>
    <row r="1590" spans="3:21">
      <c r="C1590" s="112"/>
      <c r="D1590" s="113"/>
      <c r="E1590" s="113"/>
      <c r="F1590" s="112"/>
      <c r="G1590" s="112"/>
      <c r="H1590" s="112"/>
      <c r="I1590" s="112"/>
      <c r="J1590" s="112"/>
      <c r="K1590" s="112"/>
      <c r="L1590" s="112"/>
      <c r="M1590" s="112"/>
      <c r="N1590" s="112"/>
      <c r="O1590" s="112"/>
      <c r="P1590" s="112"/>
      <c r="Q1590" s="112"/>
      <c r="R1590" s="112"/>
      <c r="S1590" s="112"/>
      <c r="T1590" s="112"/>
      <c r="U1590" s="112"/>
    </row>
    <row r="1591" spans="3:21">
      <c r="C1591" s="112"/>
      <c r="D1591" s="113"/>
      <c r="E1591" s="113"/>
      <c r="F1591" s="112"/>
      <c r="G1591" s="112"/>
      <c r="H1591" s="112"/>
      <c r="I1591" s="112"/>
      <c r="J1591" s="112"/>
      <c r="K1591" s="112"/>
      <c r="L1591" s="112"/>
      <c r="M1591" s="112"/>
      <c r="N1591" s="112"/>
      <c r="O1591" s="112"/>
      <c r="P1591" s="112"/>
      <c r="Q1591" s="112"/>
      <c r="R1591" s="112"/>
      <c r="S1591" s="112"/>
      <c r="T1591" s="112"/>
      <c r="U1591" s="112"/>
    </row>
    <row r="1592" spans="3:21">
      <c r="C1592" s="112"/>
      <c r="D1592" s="113"/>
      <c r="E1592" s="113"/>
      <c r="F1592" s="112"/>
      <c r="G1592" s="112"/>
      <c r="H1592" s="112"/>
      <c r="I1592" s="112"/>
      <c r="J1592" s="112"/>
      <c r="K1592" s="112"/>
      <c r="L1592" s="112"/>
      <c r="M1592" s="112"/>
      <c r="N1592" s="112"/>
      <c r="O1592" s="112"/>
      <c r="P1592" s="112"/>
      <c r="Q1592" s="112"/>
      <c r="R1592" s="112"/>
      <c r="S1592" s="112"/>
      <c r="T1592" s="112"/>
      <c r="U1592" s="112"/>
    </row>
    <row r="1593" spans="3:21">
      <c r="C1593" s="112"/>
      <c r="D1593" s="113"/>
      <c r="E1593" s="113"/>
      <c r="F1593" s="112"/>
      <c r="G1593" s="112"/>
      <c r="H1593" s="112"/>
      <c r="I1593" s="112"/>
      <c r="J1593" s="112"/>
      <c r="K1593" s="112"/>
      <c r="L1593" s="112"/>
      <c r="M1593" s="112"/>
      <c r="N1593" s="112"/>
      <c r="O1593" s="112"/>
      <c r="P1593" s="112"/>
      <c r="Q1593" s="112"/>
      <c r="R1593" s="112"/>
      <c r="S1593" s="112"/>
      <c r="T1593" s="112"/>
      <c r="U1593" s="112"/>
    </row>
    <row r="1594" spans="3:21">
      <c r="C1594" s="112"/>
      <c r="D1594" s="113"/>
      <c r="E1594" s="113"/>
      <c r="F1594" s="112"/>
      <c r="G1594" s="112"/>
      <c r="H1594" s="112"/>
      <c r="I1594" s="112"/>
      <c r="J1594" s="112"/>
      <c r="K1594" s="112"/>
      <c r="L1594" s="112"/>
      <c r="M1594" s="112"/>
      <c r="N1594" s="112"/>
      <c r="O1594" s="112"/>
      <c r="P1594" s="112"/>
      <c r="Q1594" s="112"/>
      <c r="R1594" s="112"/>
      <c r="S1594" s="112"/>
      <c r="T1594" s="112"/>
      <c r="U1594" s="112"/>
    </row>
    <row r="1595" spans="3:21">
      <c r="C1595" s="112"/>
      <c r="D1595" s="113"/>
      <c r="E1595" s="113"/>
      <c r="F1595" s="112"/>
      <c r="G1595" s="112"/>
      <c r="H1595" s="112"/>
      <c r="I1595" s="112"/>
      <c r="J1595" s="112"/>
      <c r="K1595" s="112"/>
      <c r="L1595" s="112"/>
      <c r="M1595" s="112"/>
      <c r="N1595" s="112"/>
      <c r="O1595" s="112"/>
      <c r="P1595" s="112"/>
      <c r="Q1595" s="112"/>
      <c r="R1595" s="112"/>
      <c r="S1595" s="112"/>
      <c r="T1595" s="112"/>
      <c r="U1595" s="112"/>
    </row>
    <row r="1596" spans="3:21">
      <c r="C1596" s="112"/>
      <c r="D1596" s="113"/>
      <c r="E1596" s="113"/>
      <c r="F1596" s="112"/>
      <c r="G1596" s="112"/>
      <c r="H1596" s="112"/>
      <c r="I1596" s="112"/>
      <c r="J1596" s="112"/>
      <c r="K1596" s="112"/>
      <c r="L1596" s="112"/>
      <c r="M1596" s="112"/>
      <c r="N1596" s="112"/>
      <c r="O1596" s="112"/>
      <c r="P1596" s="112"/>
      <c r="Q1596" s="112"/>
      <c r="R1596" s="112"/>
      <c r="S1596" s="112"/>
      <c r="T1596" s="112"/>
      <c r="U1596" s="112"/>
    </row>
    <row r="1597" spans="3:21">
      <c r="C1597" s="112"/>
      <c r="D1597" s="113"/>
      <c r="E1597" s="113"/>
      <c r="F1597" s="112"/>
      <c r="G1597" s="112"/>
      <c r="H1597" s="112"/>
      <c r="I1597" s="112"/>
      <c r="J1597" s="112"/>
      <c r="K1597" s="112"/>
      <c r="L1597" s="112"/>
      <c r="M1597" s="112"/>
      <c r="N1597" s="112"/>
      <c r="O1597" s="112"/>
      <c r="P1597" s="112"/>
      <c r="Q1597" s="112"/>
      <c r="R1597" s="112"/>
      <c r="S1597" s="112"/>
      <c r="T1597" s="112"/>
      <c r="U1597" s="112"/>
    </row>
    <row r="1598" spans="3:21">
      <c r="C1598" s="112"/>
      <c r="D1598" s="113"/>
      <c r="E1598" s="113"/>
      <c r="F1598" s="112"/>
      <c r="G1598" s="112"/>
      <c r="H1598" s="112"/>
      <c r="I1598" s="112"/>
      <c r="J1598" s="112"/>
      <c r="K1598" s="112"/>
      <c r="L1598" s="112"/>
      <c r="M1598" s="112"/>
      <c r="N1598" s="112"/>
      <c r="O1598" s="112"/>
      <c r="P1598" s="112"/>
      <c r="Q1598" s="112"/>
      <c r="R1598" s="112"/>
      <c r="S1598" s="112"/>
      <c r="T1598" s="112"/>
      <c r="U1598" s="112"/>
    </row>
    <row r="1599" spans="3:21">
      <c r="C1599" s="112"/>
      <c r="D1599" s="113"/>
      <c r="E1599" s="113"/>
      <c r="F1599" s="112"/>
      <c r="G1599" s="112"/>
      <c r="H1599" s="112"/>
      <c r="I1599" s="112"/>
      <c r="J1599" s="112"/>
      <c r="K1599" s="112"/>
      <c r="L1599" s="112"/>
      <c r="M1599" s="112"/>
      <c r="N1599" s="112"/>
      <c r="O1599" s="112"/>
      <c r="P1599" s="112"/>
      <c r="Q1599" s="112"/>
      <c r="R1599" s="112"/>
      <c r="S1599" s="112"/>
      <c r="T1599" s="112"/>
      <c r="U1599" s="112"/>
    </row>
    <row r="1600" spans="3:21">
      <c r="C1600" s="112"/>
      <c r="D1600" s="113"/>
      <c r="E1600" s="113"/>
      <c r="F1600" s="112"/>
      <c r="G1600" s="112"/>
      <c r="H1600" s="112"/>
      <c r="I1600" s="112"/>
      <c r="J1600" s="112"/>
      <c r="K1600" s="112"/>
      <c r="L1600" s="112"/>
      <c r="M1600" s="112"/>
      <c r="N1600" s="112"/>
      <c r="O1600" s="112"/>
      <c r="P1600" s="112"/>
      <c r="Q1600" s="112"/>
      <c r="R1600" s="112"/>
      <c r="S1600" s="112"/>
      <c r="T1600" s="112"/>
      <c r="U1600" s="112"/>
    </row>
    <row r="1601" spans="3:21">
      <c r="C1601" s="112"/>
      <c r="D1601" s="113"/>
      <c r="E1601" s="113"/>
      <c r="F1601" s="112"/>
      <c r="G1601" s="112"/>
      <c r="H1601" s="112"/>
      <c r="I1601" s="112"/>
      <c r="J1601" s="112"/>
      <c r="K1601" s="112"/>
      <c r="L1601" s="112"/>
      <c r="M1601" s="112"/>
      <c r="N1601" s="112"/>
      <c r="O1601" s="112"/>
      <c r="P1601" s="112"/>
      <c r="Q1601" s="112"/>
      <c r="R1601" s="112"/>
      <c r="S1601" s="112"/>
      <c r="T1601" s="112"/>
      <c r="U1601" s="112"/>
    </row>
    <row r="1602" spans="3:21">
      <c r="C1602" s="112"/>
      <c r="D1602" s="113"/>
      <c r="E1602" s="113"/>
      <c r="F1602" s="112"/>
      <c r="G1602" s="112"/>
      <c r="H1602" s="112"/>
      <c r="I1602" s="112"/>
      <c r="J1602" s="112"/>
      <c r="K1602" s="112"/>
      <c r="L1602" s="112"/>
      <c r="M1602" s="112"/>
      <c r="N1602" s="112"/>
      <c r="O1602" s="112"/>
      <c r="P1602" s="112"/>
      <c r="Q1602" s="112"/>
      <c r="R1602" s="112"/>
      <c r="S1602" s="112"/>
      <c r="T1602" s="112"/>
      <c r="U1602" s="112"/>
    </row>
    <row r="1603" spans="3:21">
      <c r="C1603" s="112"/>
      <c r="D1603" s="113"/>
      <c r="E1603" s="113"/>
      <c r="F1603" s="112"/>
      <c r="G1603" s="112"/>
      <c r="H1603" s="112"/>
      <c r="I1603" s="112"/>
      <c r="J1603" s="112"/>
      <c r="K1603" s="112"/>
      <c r="L1603" s="112"/>
      <c r="M1603" s="112"/>
      <c r="N1603" s="112"/>
      <c r="O1603" s="112"/>
      <c r="P1603" s="112"/>
      <c r="Q1603" s="112"/>
      <c r="R1603" s="112"/>
      <c r="S1603" s="112"/>
      <c r="T1603" s="112"/>
      <c r="U1603" s="112"/>
    </row>
    <row r="1604" spans="3:21">
      <c r="C1604" s="112"/>
      <c r="D1604" s="113"/>
      <c r="E1604" s="113"/>
      <c r="F1604" s="112"/>
      <c r="G1604" s="112"/>
      <c r="H1604" s="112"/>
      <c r="I1604" s="112"/>
      <c r="J1604" s="112"/>
      <c r="K1604" s="112"/>
      <c r="L1604" s="112"/>
      <c r="M1604" s="112"/>
      <c r="N1604" s="112"/>
      <c r="O1604" s="112"/>
      <c r="P1604" s="112"/>
      <c r="Q1604" s="112"/>
      <c r="R1604" s="112"/>
      <c r="S1604" s="112"/>
      <c r="T1604" s="112"/>
      <c r="U1604" s="112"/>
    </row>
    <row r="1605" spans="3:21">
      <c r="C1605" s="112"/>
      <c r="D1605" s="113"/>
      <c r="E1605" s="113"/>
      <c r="F1605" s="112"/>
      <c r="G1605" s="112"/>
      <c r="H1605" s="112"/>
      <c r="I1605" s="112"/>
      <c r="J1605" s="112"/>
      <c r="K1605" s="112"/>
      <c r="L1605" s="112"/>
      <c r="M1605" s="112"/>
      <c r="N1605" s="112"/>
      <c r="O1605" s="112"/>
      <c r="P1605" s="112"/>
      <c r="Q1605" s="112"/>
      <c r="R1605" s="112"/>
      <c r="S1605" s="112"/>
      <c r="T1605" s="112"/>
      <c r="U1605" s="112"/>
    </row>
    <row r="1606" spans="3:21">
      <c r="C1606" s="112"/>
      <c r="D1606" s="113"/>
      <c r="E1606" s="113"/>
      <c r="F1606" s="112"/>
      <c r="G1606" s="112"/>
      <c r="H1606" s="112"/>
      <c r="I1606" s="112"/>
      <c r="J1606" s="112"/>
      <c r="K1606" s="112"/>
      <c r="L1606" s="112"/>
      <c r="M1606" s="112"/>
      <c r="N1606" s="112"/>
      <c r="O1606" s="112"/>
      <c r="P1606" s="112"/>
      <c r="Q1606" s="112"/>
      <c r="R1606" s="112"/>
      <c r="S1606" s="112"/>
      <c r="T1606" s="112"/>
      <c r="U1606" s="112"/>
    </row>
    <row r="1607" spans="3:21">
      <c r="C1607" s="112"/>
      <c r="D1607" s="113"/>
      <c r="E1607" s="113"/>
      <c r="F1607" s="112"/>
      <c r="G1607" s="112"/>
      <c r="H1607" s="112"/>
      <c r="I1607" s="112"/>
      <c r="J1607" s="112"/>
      <c r="K1607" s="112"/>
      <c r="L1607" s="112"/>
      <c r="M1607" s="112"/>
      <c r="N1607" s="112"/>
      <c r="O1607" s="112"/>
      <c r="P1607" s="112"/>
      <c r="Q1607" s="112"/>
      <c r="R1607" s="112"/>
      <c r="S1607" s="112"/>
      <c r="T1607" s="112"/>
      <c r="U1607" s="112"/>
    </row>
    <row r="1608" spans="3:21">
      <c r="C1608" s="112"/>
      <c r="D1608" s="113"/>
      <c r="E1608" s="113"/>
      <c r="F1608" s="112"/>
      <c r="G1608" s="112"/>
      <c r="H1608" s="112"/>
      <c r="I1608" s="112"/>
      <c r="J1608" s="112"/>
      <c r="K1608" s="112"/>
      <c r="L1608" s="112"/>
      <c r="M1608" s="112"/>
      <c r="N1608" s="112"/>
      <c r="O1608" s="112"/>
      <c r="P1608" s="112"/>
      <c r="Q1608" s="112"/>
      <c r="R1608" s="112"/>
      <c r="S1608" s="112"/>
      <c r="T1608" s="112"/>
      <c r="U1608" s="112"/>
    </row>
    <row r="1609" spans="3:21">
      <c r="C1609" s="112"/>
      <c r="D1609" s="113"/>
      <c r="E1609" s="113"/>
      <c r="F1609" s="112"/>
      <c r="G1609" s="112"/>
      <c r="H1609" s="112"/>
      <c r="I1609" s="112"/>
      <c r="J1609" s="112"/>
      <c r="K1609" s="112"/>
      <c r="L1609" s="112"/>
      <c r="M1609" s="112"/>
      <c r="N1609" s="112"/>
      <c r="O1609" s="112"/>
      <c r="P1609" s="112"/>
      <c r="Q1609" s="112"/>
      <c r="R1609" s="112"/>
      <c r="S1609" s="112"/>
      <c r="T1609" s="112"/>
      <c r="U1609" s="112"/>
    </row>
    <row r="1610" spans="3:21">
      <c r="C1610" s="112"/>
      <c r="D1610" s="113"/>
      <c r="E1610" s="113"/>
      <c r="F1610" s="112"/>
      <c r="G1610" s="112"/>
      <c r="H1610" s="112"/>
      <c r="I1610" s="112"/>
      <c r="J1610" s="112"/>
      <c r="K1610" s="112"/>
      <c r="L1610" s="112"/>
      <c r="M1610" s="112"/>
      <c r="N1610" s="112"/>
      <c r="O1610" s="112"/>
      <c r="P1610" s="112"/>
      <c r="Q1610" s="112"/>
      <c r="R1610" s="112"/>
      <c r="S1610" s="112"/>
      <c r="T1610" s="112"/>
      <c r="U1610" s="112"/>
    </row>
    <row r="1611" spans="3:21">
      <c r="C1611" s="112"/>
      <c r="D1611" s="113"/>
      <c r="E1611" s="113"/>
      <c r="F1611" s="112"/>
      <c r="G1611" s="112"/>
      <c r="H1611" s="112"/>
      <c r="I1611" s="112"/>
      <c r="J1611" s="112"/>
      <c r="K1611" s="112"/>
      <c r="L1611" s="112"/>
      <c r="M1611" s="112"/>
      <c r="N1611" s="112"/>
      <c r="O1611" s="112"/>
      <c r="P1611" s="112"/>
      <c r="Q1611" s="112"/>
      <c r="R1611" s="112"/>
      <c r="S1611" s="112"/>
      <c r="T1611" s="112"/>
      <c r="U1611" s="112"/>
    </row>
    <row r="1620" spans="11:11">
      <c r="K1620" s="112"/>
    </row>
  </sheetData>
  <autoFilter ref="C1:U1570" xr:uid="{016A6D1E-B36C-4360-8FF9-7C612A3EBEA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F24EC-F142-4A62-81FA-1943A978DDF7}">
  <dimension ref="A1:Q29"/>
  <sheetViews>
    <sheetView showGridLines="0" tabSelected="1" workbookViewId="0">
      <selection activeCell="H18" sqref="H18"/>
    </sheetView>
  </sheetViews>
  <sheetFormatPr defaultColWidth="9" defaultRowHeight="25.65" customHeight="1"/>
  <cols>
    <col min="1" max="1" width="3.796875" style="1" customWidth="1"/>
    <col min="2" max="6" width="13.8984375" style="1" customWidth="1"/>
    <col min="7" max="7" width="21.796875" style="1" customWidth="1"/>
    <col min="8" max="13" width="13.8984375" style="1" customWidth="1"/>
    <col min="14" max="14" width="11.3984375" style="1" customWidth="1"/>
    <col min="15" max="16384" width="9" style="1"/>
  </cols>
  <sheetData>
    <row r="1" spans="1:17" s="53" customFormat="1" ht="25.65" customHeight="1">
      <c r="A1" s="52" t="s">
        <v>185</v>
      </c>
      <c r="B1" s="42"/>
      <c r="C1" s="42"/>
      <c r="D1" s="42"/>
      <c r="E1" s="42"/>
      <c r="F1" s="42"/>
      <c r="G1" s="42"/>
      <c r="H1" s="42"/>
      <c r="I1" s="42"/>
      <c r="J1" s="42"/>
      <c r="K1" s="42"/>
      <c r="L1" s="42"/>
      <c r="M1" s="42"/>
      <c r="N1" s="42"/>
      <c r="O1" s="42"/>
      <c r="P1" s="42"/>
      <c r="Q1" s="42"/>
    </row>
    <row r="2" spans="1:17" s="53" customFormat="1" ht="25.65" customHeight="1">
      <c r="A2" s="42" t="s">
        <v>102</v>
      </c>
      <c r="B2" s="54" t="s">
        <v>4331</v>
      </c>
      <c r="C2" s="42"/>
      <c r="D2" s="42" t="s">
        <v>134</v>
      </c>
      <c r="E2" s="42"/>
      <c r="F2" s="42"/>
      <c r="G2" s="42"/>
      <c r="H2" s="42"/>
      <c r="I2" s="42"/>
      <c r="J2" s="42" t="s">
        <v>119</v>
      </c>
      <c r="K2" s="42"/>
      <c r="L2" s="42"/>
      <c r="M2" s="42"/>
      <c r="N2" s="42"/>
      <c r="O2" s="42" t="s">
        <v>139</v>
      </c>
      <c r="P2" s="42"/>
      <c r="Q2" s="42" t="s">
        <v>140</v>
      </c>
    </row>
    <row r="3" spans="1:17" s="53" customFormat="1" ht="25.65" customHeight="1">
      <c r="A3" s="42" t="s">
        <v>101</v>
      </c>
      <c r="B3" s="54" t="s">
        <v>103</v>
      </c>
      <c r="C3" s="42"/>
      <c r="D3" s="42" t="s">
        <v>135</v>
      </c>
      <c r="E3" s="42"/>
      <c r="F3" s="42"/>
      <c r="G3" s="42"/>
      <c r="H3" s="42"/>
      <c r="I3" s="42"/>
      <c r="J3" s="42" t="s">
        <v>120</v>
      </c>
      <c r="K3" s="42"/>
      <c r="L3" s="42"/>
      <c r="M3" s="42"/>
      <c r="N3" s="42"/>
      <c r="O3" s="42"/>
      <c r="P3" s="42"/>
      <c r="Q3" s="42"/>
    </row>
    <row r="4" spans="1:17" s="53" customFormat="1" ht="25.65" customHeight="1">
      <c r="A4" s="42" t="s">
        <v>99</v>
      </c>
      <c r="B4" s="54" t="s">
        <v>123</v>
      </c>
      <c r="C4" s="42"/>
      <c r="D4" s="42" t="s">
        <v>136</v>
      </c>
      <c r="E4" s="42"/>
      <c r="F4" s="42"/>
      <c r="G4" s="42"/>
      <c r="H4" s="42"/>
      <c r="I4" s="42"/>
      <c r="J4" s="42" t="s">
        <v>124</v>
      </c>
      <c r="K4" s="42"/>
      <c r="L4" s="42"/>
      <c r="M4" s="42"/>
      <c r="N4" s="42"/>
      <c r="O4" s="42"/>
      <c r="P4" s="42"/>
      <c r="Q4" s="42"/>
    </row>
    <row r="5" spans="1:17" s="53" customFormat="1" ht="25.65" customHeight="1">
      <c r="A5" s="42" t="s">
        <v>4383</v>
      </c>
      <c r="B5" s="54" t="s">
        <v>121</v>
      </c>
      <c r="C5" s="42"/>
      <c r="D5" s="42" t="s">
        <v>137</v>
      </c>
      <c r="E5" s="42"/>
      <c r="F5" s="42"/>
      <c r="G5" s="42"/>
      <c r="H5" s="42"/>
      <c r="I5" s="42"/>
      <c r="J5" s="42" t="s">
        <v>125</v>
      </c>
      <c r="K5" s="42"/>
      <c r="L5" s="42"/>
      <c r="M5" s="42"/>
      <c r="N5" s="42"/>
      <c r="O5" s="42"/>
      <c r="P5" s="42"/>
      <c r="Q5" s="42"/>
    </row>
    <row r="6" spans="1:17" s="57" customFormat="1" ht="25.65" customHeight="1" thickBot="1">
      <c r="A6" s="42" t="s">
        <v>4384</v>
      </c>
      <c r="B6" s="56" t="s">
        <v>122</v>
      </c>
      <c r="C6" s="55"/>
      <c r="D6" s="55" t="s">
        <v>138</v>
      </c>
      <c r="E6" s="55"/>
      <c r="F6" s="42"/>
      <c r="G6" s="55"/>
      <c r="H6" s="55"/>
      <c r="I6" s="55"/>
      <c r="J6" s="55" t="s">
        <v>126</v>
      </c>
      <c r="K6" s="55"/>
      <c r="L6" s="55"/>
      <c r="M6" s="55"/>
      <c r="N6" s="55"/>
      <c r="O6" s="55"/>
      <c r="P6" s="55"/>
      <c r="Q6" s="55"/>
    </row>
    <row r="7" spans="1:17" ht="25.65" customHeight="1" thickTop="1"/>
    <row r="8" spans="1:17" ht="25.65" customHeight="1">
      <c r="B8" s="7" t="s">
        <v>0</v>
      </c>
      <c r="C8" s="3">
        <f ca="1">TODAY()</f>
        <v>44397</v>
      </c>
    </row>
    <row r="10" spans="1:17" ht="25.65" customHeight="1">
      <c r="B10" s="7" t="s">
        <v>2</v>
      </c>
      <c r="C10" s="7" t="s">
        <v>6</v>
      </c>
      <c r="D10" s="7" t="s">
        <v>1</v>
      </c>
      <c r="G10" s="7" t="s">
        <v>2</v>
      </c>
      <c r="H10" s="7" t="s">
        <v>6</v>
      </c>
      <c r="I10" s="7" t="s">
        <v>1</v>
      </c>
      <c r="K10" s="7" t="s">
        <v>1</v>
      </c>
      <c r="L10" s="7" t="s">
        <v>10</v>
      </c>
      <c r="M10" s="7" t="s">
        <v>1</v>
      </c>
    </row>
    <row r="11" spans="1:17" ht="25.65" customHeight="1">
      <c r="B11" s="2" t="s">
        <v>3</v>
      </c>
      <c r="C11" s="4">
        <v>2021</v>
      </c>
      <c r="D11" s="180">
        <f>DATE(C11,C12,C13)</f>
        <v>44273</v>
      </c>
      <c r="G11" s="116" t="s">
        <v>3</v>
      </c>
      <c r="H11" s="4">
        <v>2021</v>
      </c>
      <c r="I11" s="180">
        <f>DATE(H11,H12,H13)</f>
        <v>44287</v>
      </c>
      <c r="K11" s="180">
        <v>44273</v>
      </c>
      <c r="L11" s="116" t="s">
        <v>3</v>
      </c>
      <c r="M11" s="116"/>
    </row>
    <row r="12" spans="1:17" ht="25.65" customHeight="1">
      <c r="B12" s="2" t="s">
        <v>4</v>
      </c>
      <c r="C12" s="4">
        <v>3</v>
      </c>
      <c r="D12" s="181"/>
      <c r="G12" s="116" t="s">
        <v>4</v>
      </c>
      <c r="H12" s="4">
        <v>3</v>
      </c>
      <c r="I12" s="181"/>
      <c r="K12" s="180"/>
      <c r="L12" s="116" t="s">
        <v>4</v>
      </c>
      <c r="M12" s="116"/>
    </row>
    <row r="13" spans="1:17" ht="25.65" customHeight="1">
      <c r="B13" s="2" t="s">
        <v>5</v>
      </c>
      <c r="C13" s="4">
        <v>18</v>
      </c>
      <c r="D13" s="181"/>
      <c r="G13" s="116" t="s">
        <v>5</v>
      </c>
      <c r="H13" s="4">
        <v>32</v>
      </c>
      <c r="I13" s="181"/>
      <c r="K13" s="180"/>
      <c r="L13" s="116" t="s">
        <v>5</v>
      </c>
      <c r="M13" s="116"/>
    </row>
    <row r="15" spans="1:17" ht="25.65" customHeight="1">
      <c r="B15" s="58" t="s">
        <v>186</v>
      </c>
      <c r="G15" s="58" t="s">
        <v>187</v>
      </c>
      <c r="K15" s="58" t="s">
        <v>188</v>
      </c>
    </row>
    <row r="16" spans="1:17" ht="25.65" customHeight="1">
      <c r="B16" s="7" t="s">
        <v>8</v>
      </c>
      <c r="C16" s="7" t="s">
        <v>7</v>
      </c>
      <c r="D16" s="7" t="s">
        <v>9</v>
      </c>
      <c r="E16" s="7" t="s">
        <v>4329</v>
      </c>
      <c r="F16" s="58"/>
      <c r="G16" s="118" t="s">
        <v>1</v>
      </c>
      <c r="H16" s="122" t="s">
        <v>7</v>
      </c>
      <c r="I16" s="7" t="s">
        <v>9</v>
      </c>
      <c r="K16" s="7" t="s">
        <v>8</v>
      </c>
      <c r="L16" s="7" t="s">
        <v>7</v>
      </c>
      <c r="M16" s="7" t="s">
        <v>9</v>
      </c>
      <c r="N16" s="118" t="s">
        <v>4329</v>
      </c>
      <c r="P16" s="7" t="s">
        <v>8</v>
      </c>
      <c r="Q16" s="7" t="s">
        <v>7</v>
      </c>
    </row>
    <row r="17" spans="2:17" ht="25.65" customHeight="1">
      <c r="B17" s="3">
        <v>44242</v>
      </c>
      <c r="C17" s="4">
        <v>7</v>
      </c>
      <c r="D17" s="3">
        <f>DATE(YEAR(B17)+C17,MONTH(B17),DAY(B17))</f>
        <v>46798</v>
      </c>
      <c r="E17" s="3">
        <v>46798</v>
      </c>
      <c r="G17" s="6" t="s">
        <v>11</v>
      </c>
      <c r="H17" s="4">
        <v>7</v>
      </c>
      <c r="I17" s="3">
        <f>DATE(LEFT(G17,4)+H17,MID(G17,6,1),RIGHT(G17,2))</f>
        <v>46798</v>
      </c>
      <c r="K17" s="6" t="s">
        <v>24</v>
      </c>
      <c r="L17" s="4">
        <v>7</v>
      </c>
      <c r="M17" s="3">
        <f>DATE(LEFT(K17,4)+L17,MID(TEXT(K17,"yyyy/mm/dd"),6,2),RIGHT(TEXT(K17,"yyyy/mm/dd"),2))</f>
        <v>46784</v>
      </c>
      <c r="N17" s="3">
        <v>46784</v>
      </c>
      <c r="P17" s="6" t="s">
        <v>24</v>
      </c>
      <c r="Q17" s="4">
        <v>7</v>
      </c>
    </row>
    <row r="18" spans="2:17" ht="25.65" customHeight="1">
      <c r="B18" s="3">
        <v>44243</v>
      </c>
      <c r="C18" s="4">
        <v>6</v>
      </c>
      <c r="D18" s="3">
        <f t="shared" ref="D18:D25" si="0">DATE(YEAR(B18)+C18,MONTH(B18),DAY(B18))</f>
        <v>46434</v>
      </c>
      <c r="E18" s="3">
        <v>46434</v>
      </c>
      <c r="G18" s="6" t="s">
        <v>12</v>
      </c>
      <c r="H18" s="4">
        <v>6</v>
      </c>
      <c r="I18" s="3">
        <f t="shared" ref="I18:I25" si="1">DATE(LEFT(G18,4)+H18,MID(G18,6,1),RIGHT(G18,2))</f>
        <v>46434</v>
      </c>
      <c r="K18" s="6" t="s">
        <v>25</v>
      </c>
      <c r="L18" s="4">
        <v>6</v>
      </c>
      <c r="M18" s="3">
        <f t="shared" ref="M18:M25" si="2">DATE(LEFT(K18,4)+L18,MID(TEXT(K18,"yyyy/mm/dd"),6,2),RIGHT(TEXT(K18,"yyyy/mm/dd"),2))</f>
        <v>46423</v>
      </c>
      <c r="N18" s="3">
        <v>46423</v>
      </c>
      <c r="P18" s="6" t="s">
        <v>25</v>
      </c>
      <c r="Q18" s="4">
        <v>6</v>
      </c>
    </row>
    <row r="19" spans="2:17" ht="25.65" customHeight="1">
      <c r="B19" s="3">
        <v>44244</v>
      </c>
      <c r="C19" s="4">
        <v>4</v>
      </c>
      <c r="D19" s="3">
        <f t="shared" si="0"/>
        <v>45705</v>
      </c>
      <c r="E19" s="3">
        <v>45705</v>
      </c>
      <c r="G19" s="6" t="s">
        <v>13</v>
      </c>
      <c r="H19" s="4">
        <v>4</v>
      </c>
      <c r="I19" s="3">
        <f t="shared" si="1"/>
        <v>45705</v>
      </c>
      <c r="K19" s="6" t="s">
        <v>13</v>
      </c>
      <c r="L19" s="4">
        <v>4</v>
      </c>
      <c r="M19" s="3">
        <f t="shared" si="2"/>
        <v>45705</v>
      </c>
      <c r="N19" s="3">
        <v>45705</v>
      </c>
      <c r="P19" s="6" t="s">
        <v>13</v>
      </c>
      <c r="Q19" s="4">
        <v>4</v>
      </c>
    </row>
    <row r="20" spans="2:17" ht="25.65" customHeight="1">
      <c r="B20" s="3">
        <v>44245</v>
      </c>
      <c r="C20" s="4">
        <v>8</v>
      </c>
      <c r="D20" s="3">
        <f t="shared" si="0"/>
        <v>47167</v>
      </c>
      <c r="E20" s="3">
        <v>47167</v>
      </c>
      <c r="G20" s="6" t="s">
        <v>14</v>
      </c>
      <c r="H20" s="4">
        <v>8</v>
      </c>
      <c r="I20" s="3">
        <f t="shared" si="1"/>
        <v>47167</v>
      </c>
      <c r="K20" s="6" t="s">
        <v>14</v>
      </c>
      <c r="L20" s="4">
        <v>8</v>
      </c>
      <c r="M20" s="3">
        <f t="shared" si="2"/>
        <v>47167</v>
      </c>
      <c r="N20" s="3">
        <v>47167</v>
      </c>
      <c r="P20" s="6" t="s">
        <v>14</v>
      </c>
      <c r="Q20" s="4">
        <v>8</v>
      </c>
    </row>
    <row r="21" spans="2:17" ht="25.65" customHeight="1">
      <c r="B21" s="3">
        <v>44246</v>
      </c>
      <c r="C21" s="4">
        <v>10</v>
      </c>
      <c r="D21" s="3">
        <f t="shared" si="0"/>
        <v>47898</v>
      </c>
      <c r="E21" s="3">
        <v>47898</v>
      </c>
      <c r="G21" s="6" t="s">
        <v>15</v>
      </c>
      <c r="H21" s="4">
        <v>10</v>
      </c>
      <c r="I21" s="3">
        <f t="shared" si="1"/>
        <v>47898</v>
      </c>
      <c r="K21" s="6" t="s">
        <v>23</v>
      </c>
      <c r="L21" s="4">
        <v>10</v>
      </c>
      <c r="M21" s="3">
        <f t="shared" si="2"/>
        <v>47987</v>
      </c>
      <c r="N21" s="3">
        <v>47987</v>
      </c>
      <c r="P21" s="6" t="s">
        <v>23</v>
      </c>
      <c r="Q21" s="4">
        <v>10</v>
      </c>
    </row>
    <row r="22" spans="2:17" ht="25.65" customHeight="1">
      <c r="B22" s="3">
        <v>44247</v>
      </c>
      <c r="C22" s="4">
        <v>4</v>
      </c>
      <c r="D22" s="3">
        <f t="shared" si="0"/>
        <v>45708</v>
      </c>
      <c r="E22" s="3">
        <v>45708</v>
      </c>
      <c r="G22" s="6" t="s">
        <v>16</v>
      </c>
      <c r="H22" s="4">
        <v>4</v>
      </c>
      <c r="I22" s="3">
        <f t="shared" si="1"/>
        <v>45708</v>
      </c>
      <c r="K22" s="6" t="s">
        <v>16</v>
      </c>
      <c r="L22" s="4">
        <v>4</v>
      </c>
      <c r="M22" s="3">
        <f t="shared" si="2"/>
        <v>45708</v>
      </c>
      <c r="N22" s="3">
        <v>45708</v>
      </c>
      <c r="P22" s="6" t="s">
        <v>16</v>
      </c>
      <c r="Q22" s="4">
        <v>4</v>
      </c>
    </row>
    <row r="23" spans="2:17" ht="25.65" customHeight="1">
      <c r="B23" s="3">
        <v>44248</v>
      </c>
      <c r="C23" s="4">
        <v>9</v>
      </c>
      <c r="D23" s="3">
        <f t="shared" si="0"/>
        <v>47535</v>
      </c>
      <c r="E23" s="3">
        <v>47535</v>
      </c>
      <c r="G23" s="6" t="s">
        <v>17</v>
      </c>
      <c r="H23" s="4">
        <v>9</v>
      </c>
      <c r="I23" s="3">
        <f t="shared" si="1"/>
        <v>47535</v>
      </c>
      <c r="K23" s="6" t="s">
        <v>22</v>
      </c>
      <c r="L23" s="4">
        <v>9</v>
      </c>
      <c r="M23" s="3">
        <f t="shared" si="2"/>
        <v>47747</v>
      </c>
      <c r="N23" s="3">
        <v>47747</v>
      </c>
      <c r="P23" s="6" t="s">
        <v>22</v>
      </c>
      <c r="Q23" s="4">
        <v>9</v>
      </c>
    </row>
    <row r="24" spans="2:17" ht="25.65" customHeight="1">
      <c r="B24" s="3">
        <v>44249</v>
      </c>
      <c r="C24" s="4">
        <v>4</v>
      </c>
      <c r="D24" s="3">
        <f t="shared" si="0"/>
        <v>45710</v>
      </c>
      <c r="E24" s="3">
        <v>45710</v>
      </c>
      <c r="G24" s="6" t="s">
        <v>18</v>
      </c>
      <c r="H24" s="4">
        <v>4</v>
      </c>
      <c r="I24" s="3">
        <f t="shared" si="1"/>
        <v>45710</v>
      </c>
      <c r="K24" s="6" t="s">
        <v>21</v>
      </c>
      <c r="L24" s="4">
        <v>4</v>
      </c>
      <c r="M24" s="3">
        <f t="shared" si="2"/>
        <v>45952</v>
      </c>
      <c r="N24" s="3">
        <v>45952</v>
      </c>
      <c r="P24" s="6" t="s">
        <v>21</v>
      </c>
      <c r="Q24" s="4">
        <v>4</v>
      </c>
    </row>
    <row r="25" spans="2:17" ht="25.65" customHeight="1">
      <c r="B25" s="3">
        <v>44250</v>
      </c>
      <c r="C25" s="4">
        <v>3</v>
      </c>
      <c r="D25" s="3">
        <f t="shared" si="0"/>
        <v>45345</v>
      </c>
      <c r="E25" s="3">
        <v>45345</v>
      </c>
      <c r="G25" s="6" t="s">
        <v>19</v>
      </c>
      <c r="H25" s="4">
        <v>3</v>
      </c>
      <c r="I25" s="3">
        <f t="shared" si="1"/>
        <v>45345</v>
      </c>
      <c r="K25" s="6" t="s">
        <v>20</v>
      </c>
      <c r="L25" s="4">
        <v>3</v>
      </c>
      <c r="M25" s="3">
        <f t="shared" si="2"/>
        <v>45649</v>
      </c>
      <c r="N25" s="3">
        <v>45649</v>
      </c>
      <c r="P25" s="6" t="s">
        <v>20</v>
      </c>
      <c r="Q25" s="4">
        <v>3</v>
      </c>
    </row>
    <row r="26" spans="2:17" ht="25.65" customHeight="1">
      <c r="G26"/>
    </row>
    <row r="27" spans="2:17" ht="25.65" customHeight="1">
      <c r="G27"/>
    </row>
    <row r="28" spans="2:17" ht="25.65" customHeight="1">
      <c r="G28"/>
    </row>
    <row r="29" spans="2:17" ht="25.65" customHeight="1">
      <c r="G29"/>
    </row>
  </sheetData>
  <mergeCells count="3">
    <mergeCell ref="D11:D13"/>
    <mergeCell ref="K11:K13"/>
    <mergeCell ref="I11:I1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AF14-9729-4B89-A89B-5C5685BAF865}">
  <dimension ref="A1:R30"/>
  <sheetViews>
    <sheetView showGridLines="0" topLeftCell="A19" workbookViewId="0">
      <selection activeCell="J8" sqref="J8"/>
    </sheetView>
  </sheetViews>
  <sheetFormatPr defaultRowHeight="24" customHeight="1"/>
  <cols>
    <col min="1" max="1" width="3" customWidth="1"/>
    <col min="2" max="2" width="15.59765625" customWidth="1"/>
    <col min="3" max="3" width="14.19921875" customWidth="1"/>
    <col min="4" max="5" width="10.19921875" customWidth="1"/>
    <col min="6" max="6" width="12.69921875" customWidth="1"/>
    <col min="7" max="7" width="10.59765625" customWidth="1"/>
    <col min="8" max="8" width="10.69921875" customWidth="1"/>
    <col min="10" max="10" width="14.3984375" customWidth="1"/>
    <col min="11" max="11" width="8.796875" customWidth="1"/>
  </cols>
  <sheetData>
    <row r="1" spans="1:18" s="53" customFormat="1" ht="25.65" customHeight="1">
      <c r="A1" s="52" t="s">
        <v>100</v>
      </c>
      <c r="B1" s="42"/>
      <c r="C1" s="42"/>
      <c r="D1" s="42"/>
      <c r="E1" s="42"/>
      <c r="F1" s="42"/>
      <c r="G1" s="42"/>
      <c r="H1" s="42"/>
      <c r="I1" s="42"/>
      <c r="J1" s="42"/>
      <c r="K1" s="42"/>
      <c r="L1" s="42"/>
      <c r="M1" s="42"/>
      <c r="N1" s="42"/>
      <c r="O1" s="42"/>
      <c r="P1" s="42"/>
    </row>
    <row r="2" spans="1:18" s="53" customFormat="1" ht="25.65" customHeight="1">
      <c r="A2" s="42" t="s">
        <v>102</v>
      </c>
      <c r="B2" s="54" t="s">
        <v>4330</v>
      </c>
      <c r="C2" s="42"/>
      <c r="D2" s="42" t="s">
        <v>141</v>
      </c>
      <c r="E2" s="42"/>
      <c r="F2" s="42"/>
      <c r="G2" s="42"/>
      <c r="H2" s="42"/>
      <c r="I2" s="42" t="s">
        <v>189</v>
      </c>
      <c r="J2" s="42"/>
      <c r="K2" s="42"/>
      <c r="L2" s="42"/>
      <c r="M2" s="42"/>
      <c r="N2" s="42" t="s">
        <v>139</v>
      </c>
      <c r="O2" s="42"/>
      <c r="P2" s="42" t="s">
        <v>147</v>
      </c>
      <c r="R2" s="124" t="s">
        <v>4332</v>
      </c>
    </row>
    <row r="3" spans="1:18" s="53" customFormat="1" ht="25.65" customHeight="1">
      <c r="A3" s="42" t="s">
        <v>101</v>
      </c>
      <c r="B3" s="54" t="s">
        <v>104</v>
      </c>
      <c r="C3" s="42"/>
      <c r="D3" s="42" t="s">
        <v>142</v>
      </c>
      <c r="E3" s="42"/>
      <c r="F3" s="42"/>
      <c r="G3" s="42"/>
      <c r="H3" s="42"/>
      <c r="I3" s="42" t="s">
        <v>190</v>
      </c>
      <c r="J3" s="42"/>
      <c r="K3" s="42"/>
      <c r="L3" s="42"/>
      <c r="M3" s="42"/>
      <c r="N3" s="42"/>
      <c r="O3" s="42"/>
      <c r="P3" s="42"/>
    </row>
    <row r="4" spans="1:18" s="53" customFormat="1" ht="25.65" customHeight="1">
      <c r="A4" s="42" t="s">
        <v>99</v>
      </c>
      <c r="B4" s="54" t="s">
        <v>127</v>
      </c>
      <c r="C4" s="42"/>
      <c r="D4" s="42" t="s">
        <v>143</v>
      </c>
      <c r="E4" s="42"/>
      <c r="F4" s="42"/>
      <c r="G4" s="42"/>
      <c r="H4" s="42"/>
      <c r="I4" s="42" t="s">
        <v>129</v>
      </c>
      <c r="J4" s="42"/>
      <c r="K4" s="42"/>
      <c r="L4" s="42"/>
      <c r="M4" s="42"/>
      <c r="N4" s="42"/>
      <c r="O4" s="42"/>
      <c r="P4" s="42"/>
    </row>
    <row r="5" spans="1:18" s="53" customFormat="1" ht="25.65" customHeight="1">
      <c r="A5" s="42"/>
      <c r="B5" s="54" t="s">
        <v>144</v>
      </c>
      <c r="C5" s="42"/>
      <c r="D5" s="42" t="s">
        <v>145</v>
      </c>
      <c r="E5" s="42"/>
      <c r="F5" s="42"/>
      <c r="G5" s="42"/>
      <c r="H5" s="42"/>
      <c r="I5" s="42" t="s">
        <v>130</v>
      </c>
      <c r="J5" s="42"/>
      <c r="K5" s="42"/>
      <c r="L5" s="42"/>
      <c r="M5" s="42"/>
      <c r="N5" s="42"/>
      <c r="O5" s="42"/>
      <c r="P5" s="42"/>
    </row>
    <row r="6" spans="1:18" s="57" customFormat="1" ht="25.65" customHeight="1" thickBot="1">
      <c r="A6" s="55"/>
      <c r="B6" s="56" t="s">
        <v>128</v>
      </c>
      <c r="C6" s="55"/>
      <c r="D6" s="55" t="s">
        <v>146</v>
      </c>
      <c r="E6" s="55"/>
      <c r="F6" s="55"/>
      <c r="G6" s="55"/>
      <c r="H6" s="55"/>
      <c r="I6" s="55" t="s">
        <v>131</v>
      </c>
      <c r="J6" s="55"/>
      <c r="K6" s="55"/>
      <c r="L6" s="55"/>
      <c r="M6" s="55"/>
      <c r="N6" s="55"/>
      <c r="O6" s="55"/>
      <c r="P6" s="55"/>
    </row>
    <row r="7" spans="1:18" ht="24" customHeight="1" thickTop="1"/>
    <row r="8" spans="1:18" ht="24" customHeight="1">
      <c r="B8" s="8" t="s">
        <v>26</v>
      </c>
      <c r="C8" s="9">
        <f ca="1">NOW()</f>
        <v>44397.770964120369</v>
      </c>
    </row>
    <row r="10" spans="1:18" ht="24" customHeight="1">
      <c r="B10" s="7" t="s">
        <v>2</v>
      </c>
      <c r="C10" s="7" t="s">
        <v>6</v>
      </c>
      <c r="D10" s="118" t="s">
        <v>118</v>
      </c>
      <c r="F10" s="7" t="s">
        <v>1</v>
      </c>
      <c r="G10" s="7" t="s">
        <v>2</v>
      </c>
      <c r="H10" s="7" t="s">
        <v>6</v>
      </c>
    </row>
    <row r="11" spans="1:18" ht="24" customHeight="1">
      <c r="B11" s="5" t="s">
        <v>27</v>
      </c>
      <c r="C11" s="4">
        <v>2</v>
      </c>
      <c r="D11" s="184">
        <f>TIME(C11,C12,C13)</f>
        <v>0.11493055555555555</v>
      </c>
      <c r="F11" s="185">
        <v>0.11493055555555555</v>
      </c>
      <c r="G11" s="5" t="s">
        <v>27</v>
      </c>
      <c r="H11" s="4"/>
    </row>
    <row r="12" spans="1:18" ht="24" customHeight="1">
      <c r="B12" s="5" t="s">
        <v>28</v>
      </c>
      <c r="C12" s="4">
        <v>45</v>
      </c>
      <c r="D12" s="181"/>
      <c r="F12" s="186"/>
      <c r="G12" s="5" t="s">
        <v>28</v>
      </c>
      <c r="H12" s="4"/>
    </row>
    <row r="13" spans="1:18" ht="24" customHeight="1">
      <c r="B13" s="5" t="s">
        <v>29</v>
      </c>
      <c r="C13" s="4">
        <v>30</v>
      </c>
      <c r="D13" s="181"/>
      <c r="F13" s="187"/>
      <c r="G13" s="5" t="s">
        <v>29</v>
      </c>
      <c r="H13" s="4"/>
    </row>
    <row r="15" spans="1:18" ht="24" customHeight="1">
      <c r="B15" s="7" t="s">
        <v>2</v>
      </c>
      <c r="C15" s="7" t="s">
        <v>6</v>
      </c>
      <c r="D15" s="118" t="s">
        <v>118</v>
      </c>
      <c r="F15" s="7" t="s">
        <v>1</v>
      </c>
      <c r="G15" s="7" t="s">
        <v>2</v>
      </c>
      <c r="H15" s="7" t="s">
        <v>6</v>
      </c>
    </row>
    <row r="16" spans="1:18" ht="24" customHeight="1">
      <c r="B16" s="5" t="s">
        <v>27</v>
      </c>
      <c r="C16" s="4">
        <v>23</v>
      </c>
      <c r="D16" s="184"/>
      <c r="F16" s="185">
        <v>0.98993055555555554</v>
      </c>
      <c r="G16" s="5" t="s">
        <v>27</v>
      </c>
      <c r="H16" s="4"/>
      <c r="J16" s="94"/>
      <c r="K16" s="94"/>
    </row>
    <row r="17" spans="2:11" ht="24" customHeight="1">
      <c r="B17" s="5" t="s">
        <v>28</v>
      </c>
      <c r="C17" s="4">
        <v>45</v>
      </c>
      <c r="D17" s="181"/>
      <c r="F17" s="186"/>
      <c r="G17" s="5" t="s">
        <v>28</v>
      </c>
      <c r="H17" s="4"/>
      <c r="K17" s="94"/>
    </row>
    <row r="18" spans="2:11" ht="24" customHeight="1">
      <c r="B18" s="5" t="s">
        <v>29</v>
      </c>
      <c r="C18" s="4">
        <v>30</v>
      </c>
      <c r="D18" s="181"/>
      <c r="F18" s="187"/>
      <c r="G18" s="5" t="s">
        <v>29</v>
      </c>
      <c r="H18" s="4"/>
    </row>
    <row r="21" spans="2:11" ht="24" customHeight="1">
      <c r="B21" s="10" t="s">
        <v>30</v>
      </c>
    </row>
    <row r="22" spans="2:11" ht="24" customHeight="1">
      <c r="B22" s="182" t="s">
        <v>31</v>
      </c>
      <c r="C22" s="182" t="s">
        <v>32</v>
      </c>
      <c r="D22" s="182" t="s">
        <v>33</v>
      </c>
      <c r="E22" s="182" t="s">
        <v>34</v>
      </c>
      <c r="F22" s="12"/>
      <c r="G22" s="12" t="s">
        <v>35</v>
      </c>
      <c r="H22" s="12"/>
      <c r="I22" s="182" t="s">
        <v>39</v>
      </c>
      <c r="J22" s="182" t="s">
        <v>40</v>
      </c>
    </row>
    <row r="23" spans="2:11" ht="24" customHeight="1">
      <c r="B23" s="183"/>
      <c r="C23" s="183"/>
      <c r="D23" s="183"/>
      <c r="E23" s="183"/>
      <c r="F23" s="12" t="s">
        <v>36</v>
      </c>
      <c r="G23" s="12" t="s">
        <v>37</v>
      </c>
      <c r="H23" s="12" t="s">
        <v>38</v>
      </c>
      <c r="I23" s="183"/>
      <c r="J23" s="183"/>
    </row>
    <row r="24" spans="2:11" ht="24" customHeight="1">
      <c r="B24" s="14" t="s">
        <v>42</v>
      </c>
      <c r="C24" s="15" t="s">
        <v>48</v>
      </c>
      <c r="D24" s="16">
        <v>0.26091435185185186</v>
      </c>
      <c r="E24" s="16">
        <v>0.59950231481481475</v>
      </c>
      <c r="F24" s="15">
        <f>HOUR(E24-D24)</f>
        <v>8</v>
      </c>
      <c r="G24" s="15">
        <f>MINUTE(E24-D24)</f>
        <v>7</v>
      </c>
      <c r="H24" s="15">
        <f>SECOND(E24-D24)</f>
        <v>34</v>
      </c>
      <c r="I24" s="16">
        <f>TIME(F24,G24,H24)</f>
        <v>0.33858796296296295</v>
      </c>
      <c r="J24" s="19">
        <f>E24-D24</f>
        <v>0.3385879629629629</v>
      </c>
    </row>
    <row r="25" spans="2:11" ht="24" customHeight="1">
      <c r="B25" s="14" t="s">
        <v>44</v>
      </c>
      <c r="C25" s="15" t="s">
        <v>50</v>
      </c>
      <c r="D25" s="16">
        <v>0.34677083333333331</v>
      </c>
      <c r="E25" s="16">
        <v>0.47159722222222222</v>
      </c>
      <c r="F25" s="15">
        <f t="shared" ref="F25:F29" si="0">HOUR(E25-D25)</f>
        <v>2</v>
      </c>
      <c r="G25" s="15">
        <f t="shared" ref="G25:G29" si="1">MINUTE(E25-D25)</f>
        <v>59</v>
      </c>
      <c r="H25" s="15">
        <f t="shared" ref="H25:H29" si="2">SECOND(E25-D25)</f>
        <v>45</v>
      </c>
      <c r="I25" s="16">
        <f t="shared" ref="I25:I29" si="3">TIME(F25,G25,H25)</f>
        <v>0.1248263888888889</v>
      </c>
      <c r="J25" s="19">
        <f t="shared" ref="J25:J29" si="4">E25-D25</f>
        <v>0.12482638888888892</v>
      </c>
    </row>
    <row r="26" spans="2:11" ht="24" customHeight="1">
      <c r="B26" s="14" t="s">
        <v>43</v>
      </c>
      <c r="C26" s="15" t="s">
        <v>49</v>
      </c>
      <c r="D26" s="16">
        <v>0.51093749999999993</v>
      </c>
      <c r="E26" s="16">
        <v>0.55927083333333327</v>
      </c>
      <c r="F26" s="15">
        <f t="shared" si="0"/>
        <v>1</v>
      </c>
      <c r="G26" s="15">
        <f t="shared" si="1"/>
        <v>9</v>
      </c>
      <c r="H26" s="15">
        <f t="shared" si="2"/>
        <v>36</v>
      </c>
      <c r="I26" s="16">
        <f t="shared" si="3"/>
        <v>4.8333333333333332E-2</v>
      </c>
      <c r="J26" s="19">
        <f t="shared" si="4"/>
        <v>4.8333333333333339E-2</v>
      </c>
    </row>
    <row r="27" spans="2:11" ht="24" customHeight="1">
      <c r="B27" s="14" t="s">
        <v>45</v>
      </c>
      <c r="C27" s="15" t="s">
        <v>51</v>
      </c>
      <c r="D27" s="16">
        <v>0.5475578703703704</v>
      </c>
      <c r="E27" s="16">
        <v>0.58810185185185182</v>
      </c>
      <c r="F27" s="15">
        <f t="shared" si="0"/>
        <v>0</v>
      </c>
      <c r="G27" s="15">
        <f t="shared" si="1"/>
        <v>58</v>
      </c>
      <c r="H27" s="15">
        <f t="shared" si="2"/>
        <v>23</v>
      </c>
      <c r="I27" s="16">
        <f t="shared" si="3"/>
        <v>4.0543981481481479E-2</v>
      </c>
      <c r="J27" s="19">
        <f t="shared" si="4"/>
        <v>4.0543981481481417E-2</v>
      </c>
    </row>
    <row r="28" spans="2:11" ht="24" customHeight="1">
      <c r="B28" s="14" t="s">
        <v>41</v>
      </c>
      <c r="C28" s="15" t="s">
        <v>47</v>
      </c>
      <c r="D28" s="16">
        <v>0.56982638888888892</v>
      </c>
      <c r="E28" s="16">
        <v>0.70024305555555555</v>
      </c>
      <c r="F28" s="15">
        <f t="shared" si="0"/>
        <v>3</v>
      </c>
      <c r="G28" s="15">
        <f t="shared" si="1"/>
        <v>7</v>
      </c>
      <c r="H28" s="15">
        <f t="shared" si="2"/>
        <v>48</v>
      </c>
      <c r="I28" s="16">
        <f t="shared" si="3"/>
        <v>0.13041666666666665</v>
      </c>
      <c r="J28" s="19">
        <f t="shared" si="4"/>
        <v>0.13041666666666663</v>
      </c>
    </row>
    <row r="29" spans="2:11" ht="24" customHeight="1">
      <c r="B29" s="14" t="s">
        <v>46</v>
      </c>
      <c r="C29" s="15" t="s">
        <v>52</v>
      </c>
      <c r="D29" s="16">
        <v>0.68449074074074068</v>
      </c>
      <c r="E29" s="16">
        <v>0.80091435185185178</v>
      </c>
      <c r="F29" s="15">
        <f t="shared" si="0"/>
        <v>2</v>
      </c>
      <c r="G29" s="15">
        <f t="shared" si="1"/>
        <v>47</v>
      </c>
      <c r="H29" s="15">
        <f t="shared" si="2"/>
        <v>39</v>
      </c>
      <c r="I29" s="16">
        <f t="shared" si="3"/>
        <v>0.1164236111111111</v>
      </c>
      <c r="J29" s="19">
        <f t="shared" si="4"/>
        <v>0.1164236111111111</v>
      </c>
    </row>
    <row r="30" spans="2:11" ht="24" customHeight="1">
      <c r="B30" s="18"/>
      <c r="C30" s="15"/>
      <c r="D30" s="16"/>
      <c r="E30" s="16"/>
      <c r="F30" s="15"/>
      <c r="G30" s="15"/>
      <c r="H30" s="15"/>
      <c r="I30" s="15"/>
      <c r="J30" s="15"/>
    </row>
  </sheetData>
  <mergeCells count="10">
    <mergeCell ref="J22:J23"/>
    <mergeCell ref="I22:I23"/>
    <mergeCell ref="E22:E23"/>
    <mergeCell ref="D22:D23"/>
    <mergeCell ref="C22:C23"/>
    <mergeCell ref="B22:B23"/>
    <mergeCell ref="D16:D18"/>
    <mergeCell ref="D11:D13"/>
    <mergeCell ref="F11:F13"/>
    <mergeCell ref="F16:F18"/>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F17A-7D89-4E1A-95B0-6A826FFAEC9F}">
  <dimension ref="A1:F2"/>
  <sheetViews>
    <sheetView workbookViewId="0">
      <selection activeCell="F1" sqref="F1"/>
    </sheetView>
  </sheetViews>
  <sheetFormatPr defaultColWidth="15.09765625" defaultRowHeight="19.95" customHeight="1"/>
  <cols>
    <col min="1" max="1" width="15.09765625" style="110"/>
    <col min="4" max="4" width="16.3984375" bestFit="1" customWidth="1"/>
  </cols>
  <sheetData>
    <row r="1" spans="1:6" ht="19.95" customHeight="1">
      <c r="A1" s="7" t="s">
        <v>4333</v>
      </c>
      <c r="B1" s="7" t="s">
        <v>4317</v>
      </c>
      <c r="C1" s="7" t="s">
        <v>4334</v>
      </c>
      <c r="F1">
        <v>44397.770029282408</v>
      </c>
    </row>
    <row r="2" spans="1:6" ht="19.95" customHeight="1">
      <c r="A2" s="20">
        <v>44375</v>
      </c>
      <c r="B2" s="20">
        <f ca="1">TODAY()</f>
        <v>44397</v>
      </c>
      <c r="C2">
        <f ca="1">B2-A2</f>
        <v>22</v>
      </c>
      <c r="D2" s="166">
        <f ca="1">NOW()</f>
        <v>44397.770964120369</v>
      </c>
    </row>
  </sheetData>
  <phoneticPr fontId="2" type="noConversion"/>
  <dataValidations count="1">
    <dataValidation type="list" allowBlank="1" showInputMessage="1" showErrorMessage="1" sqref="F1" xr:uid="{D54C9D20-2B69-4113-AB66-54F75AC8B068}">
      <formula1>$D$2</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C044-C737-44E2-BB4E-21447BA2F974}">
  <dimension ref="A1:P417"/>
  <sheetViews>
    <sheetView showGridLines="0" topLeftCell="A3" workbookViewId="0">
      <selection activeCell="E22" sqref="E22"/>
    </sheetView>
  </sheetViews>
  <sheetFormatPr defaultRowHeight="24" customHeight="1"/>
  <cols>
    <col min="1" max="1" width="13.69921875" customWidth="1"/>
    <col min="2" max="2" width="9.3984375" customWidth="1"/>
    <col min="3" max="3" width="13.5" customWidth="1"/>
    <col min="4" max="4" width="12.69921875" customWidth="1"/>
    <col min="5" max="5" width="14.19921875" customWidth="1"/>
    <col min="8" max="8" width="11" customWidth="1"/>
    <col min="9" max="9" width="9.5" customWidth="1"/>
    <col min="10" max="10" width="10.19921875" customWidth="1"/>
  </cols>
  <sheetData>
    <row r="1" spans="1:16" s="36" customFormat="1" ht="17.399999999999999">
      <c r="A1" s="50" t="s">
        <v>191</v>
      </c>
    </row>
    <row r="2" spans="1:16" s="36" customFormat="1" ht="15.6">
      <c r="A2" s="36" t="s">
        <v>102</v>
      </c>
      <c r="B2" s="51" t="s">
        <v>105</v>
      </c>
      <c r="D2" s="36" t="s">
        <v>153</v>
      </c>
      <c r="I2" s="36" t="s">
        <v>4337</v>
      </c>
    </row>
    <row r="3" spans="1:16" s="36" customFormat="1" ht="15.6">
      <c r="D3" s="36" t="s">
        <v>4336</v>
      </c>
    </row>
    <row r="4" spans="1:16" s="36" customFormat="1" ht="15.6">
      <c r="B4" s="36" t="s">
        <v>139</v>
      </c>
      <c r="D4" s="36" t="s">
        <v>155</v>
      </c>
    </row>
    <row r="5" spans="1:16" s="36" customFormat="1" ht="15.6">
      <c r="B5" s="36" t="s">
        <v>154</v>
      </c>
      <c r="D5" s="36" t="s">
        <v>149</v>
      </c>
      <c r="E5" s="36" t="s">
        <v>150</v>
      </c>
      <c r="K5" s="49"/>
    </row>
    <row r="6" spans="1:16" s="36" customFormat="1" ht="15.6">
      <c r="D6" s="36">
        <v>2</v>
      </c>
      <c r="E6" s="36" t="s">
        <v>151</v>
      </c>
    </row>
    <row r="7" spans="1:16" s="36" customFormat="1" ht="15.6">
      <c r="D7" s="36">
        <v>3</v>
      </c>
      <c r="E7" s="36" t="s">
        <v>152</v>
      </c>
    </row>
    <row r="8" spans="1:16" s="36" customFormat="1" ht="15.6"/>
    <row r="9" spans="1:16" s="36" customFormat="1" ht="15.6">
      <c r="A9" s="36" t="s">
        <v>101</v>
      </c>
      <c r="B9" s="51" t="s">
        <v>132</v>
      </c>
      <c r="D9" s="36" t="s">
        <v>148</v>
      </c>
      <c r="I9" s="36" t="s">
        <v>4340</v>
      </c>
    </row>
    <row r="10" spans="1:16" s="36" customFormat="1" ht="15.6">
      <c r="D10" s="36" t="s">
        <v>4341</v>
      </c>
    </row>
    <row r="11" spans="1:16" s="36" customFormat="1" ht="15.6">
      <c r="B11" s="36" t="s">
        <v>167</v>
      </c>
      <c r="D11" s="36" t="s">
        <v>155</v>
      </c>
    </row>
    <row r="12" spans="1:16" s="36" customFormat="1" ht="15.6">
      <c r="B12" s="36" t="s">
        <v>159</v>
      </c>
      <c r="D12" s="36" t="s">
        <v>156</v>
      </c>
      <c r="J12" s="36">
        <v>1</v>
      </c>
      <c r="K12" s="36">
        <v>2</v>
      </c>
      <c r="L12" s="36">
        <v>3</v>
      </c>
      <c r="M12" s="36">
        <v>4</v>
      </c>
      <c r="N12" s="36">
        <v>5</v>
      </c>
      <c r="O12" s="36">
        <v>6</v>
      </c>
      <c r="P12" s="36">
        <v>7</v>
      </c>
    </row>
    <row r="13" spans="1:16" s="36" customFormat="1" ht="15.6">
      <c r="C13" s="36">
        <v>1</v>
      </c>
      <c r="D13" s="36" t="s">
        <v>157</v>
      </c>
      <c r="J13" s="36" t="s">
        <v>160</v>
      </c>
      <c r="K13" s="36" t="s">
        <v>161</v>
      </c>
      <c r="L13" s="36" t="s">
        <v>162</v>
      </c>
      <c r="M13" s="36" t="s">
        <v>163</v>
      </c>
      <c r="N13" s="36" t="s">
        <v>164</v>
      </c>
      <c r="O13" s="36" t="s">
        <v>165</v>
      </c>
      <c r="P13" s="36" t="s">
        <v>166</v>
      </c>
    </row>
    <row r="14" spans="1:16" s="36" customFormat="1" ht="15.6">
      <c r="C14" s="36">
        <v>2</v>
      </c>
      <c r="D14" s="36" t="s">
        <v>158</v>
      </c>
      <c r="J14" s="36" t="s">
        <v>161</v>
      </c>
      <c r="K14" s="36" t="s">
        <v>162</v>
      </c>
      <c r="L14" s="36" t="s">
        <v>163</v>
      </c>
      <c r="M14" s="36" t="s">
        <v>164</v>
      </c>
      <c r="N14" s="36" t="s">
        <v>165</v>
      </c>
      <c r="O14" s="36" t="s">
        <v>166</v>
      </c>
      <c r="P14" s="36" t="s">
        <v>160</v>
      </c>
    </row>
    <row r="15" spans="1:16" s="36" customFormat="1" ht="15.6"/>
    <row r="16" spans="1:16" s="57" customFormat="1" ht="25.65" customHeight="1" thickBot="1">
      <c r="A16" s="55"/>
      <c r="B16" s="56"/>
      <c r="C16" s="55"/>
      <c r="D16" s="55"/>
      <c r="E16" s="55"/>
      <c r="F16" s="55"/>
      <c r="G16" s="55"/>
      <c r="H16" s="55"/>
      <c r="I16" s="55"/>
      <c r="J16" s="55"/>
      <c r="K16" s="55"/>
      <c r="L16" s="55"/>
      <c r="M16" s="55"/>
      <c r="N16" s="55"/>
      <c r="O16" s="55"/>
      <c r="P16" s="55"/>
    </row>
    <row r="17" spans="1:16" s="61" customFormat="1" ht="25.65" customHeight="1" thickTop="1">
      <c r="A17" s="59" t="s">
        <v>4335</v>
      </c>
      <c r="B17" s="60"/>
      <c r="C17" s="59"/>
      <c r="D17" s="59"/>
      <c r="E17" s="59"/>
      <c r="F17" s="59"/>
      <c r="G17" s="59"/>
      <c r="H17" s="59" t="s">
        <v>4339</v>
      </c>
      <c r="I17" s="59"/>
      <c r="J17" s="59"/>
      <c r="K17" s="59"/>
      <c r="L17" s="59"/>
      <c r="M17" s="59"/>
      <c r="N17" s="59"/>
      <c r="O17" s="59"/>
      <c r="P17" s="59"/>
    </row>
    <row r="18" spans="1:16" ht="30" customHeight="1">
      <c r="A18" s="125" t="s">
        <v>1</v>
      </c>
      <c r="B18" s="126">
        <v>1</v>
      </c>
      <c r="C18" s="126">
        <v>2</v>
      </c>
      <c r="D18" s="133" t="s">
        <v>4338</v>
      </c>
      <c r="E18" s="133" t="s">
        <v>4338</v>
      </c>
      <c r="F18" s="133" t="s">
        <v>4338</v>
      </c>
      <c r="H18" s="125" t="s">
        <v>1</v>
      </c>
      <c r="I18" s="126">
        <v>1</v>
      </c>
      <c r="J18" s="125">
        <v>2</v>
      </c>
      <c r="K18" s="130"/>
      <c r="L18" s="130"/>
      <c r="M18" s="130"/>
      <c r="N18" s="130"/>
    </row>
    <row r="19" spans="1:16" ht="24" customHeight="1">
      <c r="A19" s="128">
        <v>44375</v>
      </c>
      <c r="B19" s="129">
        <f>WEEKDAY(A19,1)</f>
        <v>2</v>
      </c>
      <c r="C19" s="129">
        <f>WEEKDAY(A19,2)</f>
        <v>1</v>
      </c>
      <c r="D19" s="167">
        <f>A19</f>
        <v>44375</v>
      </c>
      <c r="E19" s="132" t="str">
        <f>TEXT(A19,"ddd")</f>
        <v>Mon</v>
      </c>
      <c r="F19" s="132" t="str">
        <f>TEXT(A19,"dddd")</f>
        <v>Monday</v>
      </c>
      <c r="H19" s="128">
        <v>44375</v>
      </c>
      <c r="I19" s="129">
        <f>WEEKNUM(H19,1)</f>
        <v>27</v>
      </c>
      <c r="J19" s="130">
        <f>WEEKNUM(H19,2)</f>
        <v>27</v>
      </c>
      <c r="K19" s="130"/>
      <c r="L19" s="130"/>
      <c r="M19" s="130"/>
      <c r="N19" s="130"/>
    </row>
    <row r="20" spans="1:16" ht="24" customHeight="1">
      <c r="A20" s="128">
        <v>44376</v>
      </c>
      <c r="B20" s="129">
        <f t="shared" ref="B20:B33" si="0">WEEKDAY(A20,1)</f>
        <v>3</v>
      </c>
      <c r="C20" s="129">
        <f t="shared" ref="C20:C33" si="1">WEEKDAY(A20,2)</f>
        <v>2</v>
      </c>
      <c r="D20" s="167">
        <f t="shared" ref="D20:D33" si="2">A20</f>
        <v>44376</v>
      </c>
      <c r="E20" s="132" t="str">
        <f t="shared" ref="E20:E33" si="3">TEXT(A20,"ddd")</f>
        <v>Tue</v>
      </c>
      <c r="F20" s="132" t="str">
        <f t="shared" ref="F20:F33" si="4">TEXT(A20,"dddd")</f>
        <v>Tuesday</v>
      </c>
      <c r="H20" s="128">
        <v>44376</v>
      </c>
      <c r="I20" s="129">
        <f t="shared" ref="I20:I33" si="5">WEEKNUM(H20,1)</f>
        <v>27</v>
      </c>
      <c r="J20" s="130">
        <f t="shared" ref="J20:J33" si="6">WEEKNUM(H20,2)</f>
        <v>27</v>
      </c>
      <c r="K20" s="130"/>
      <c r="L20" s="130"/>
      <c r="M20" s="130"/>
      <c r="N20" s="130"/>
    </row>
    <row r="21" spans="1:16" ht="24" customHeight="1">
      <c r="A21" s="128">
        <v>44377</v>
      </c>
      <c r="B21" s="129">
        <f t="shared" si="0"/>
        <v>4</v>
      </c>
      <c r="C21" s="129">
        <f t="shared" si="1"/>
        <v>3</v>
      </c>
      <c r="D21" s="167">
        <f t="shared" si="2"/>
        <v>44377</v>
      </c>
      <c r="E21" s="132" t="str">
        <f t="shared" si="3"/>
        <v>Wed</v>
      </c>
      <c r="F21" s="132" t="str">
        <f t="shared" si="4"/>
        <v>Wednesday</v>
      </c>
      <c r="H21" s="128">
        <v>44377</v>
      </c>
      <c r="I21" s="129">
        <f t="shared" si="5"/>
        <v>27</v>
      </c>
      <c r="J21" s="130">
        <f t="shared" si="6"/>
        <v>27</v>
      </c>
      <c r="K21" s="130"/>
      <c r="L21" s="130"/>
      <c r="M21" s="130"/>
      <c r="N21" s="130"/>
    </row>
    <row r="22" spans="1:16" ht="24" customHeight="1">
      <c r="A22" s="128">
        <v>44378</v>
      </c>
      <c r="B22" s="129">
        <f t="shared" si="0"/>
        <v>5</v>
      </c>
      <c r="C22" s="129">
        <f t="shared" si="1"/>
        <v>4</v>
      </c>
      <c r="D22" s="167">
        <f t="shared" si="2"/>
        <v>44378</v>
      </c>
      <c r="E22" s="132" t="str">
        <f t="shared" si="3"/>
        <v>Thu</v>
      </c>
      <c r="F22" s="132" t="str">
        <f t="shared" si="4"/>
        <v>Thursday</v>
      </c>
      <c r="H22" s="128">
        <v>44378</v>
      </c>
      <c r="I22" s="129">
        <f t="shared" si="5"/>
        <v>27</v>
      </c>
      <c r="J22" s="130">
        <f t="shared" si="6"/>
        <v>27</v>
      </c>
      <c r="K22" s="130"/>
      <c r="L22" s="130"/>
      <c r="M22" s="130"/>
      <c r="N22" s="130"/>
    </row>
    <row r="23" spans="1:16" ht="24" customHeight="1">
      <c r="A23" s="128">
        <v>44379</v>
      </c>
      <c r="B23" s="129">
        <f t="shared" si="0"/>
        <v>6</v>
      </c>
      <c r="C23" s="129">
        <f t="shared" si="1"/>
        <v>5</v>
      </c>
      <c r="D23" s="167">
        <f t="shared" si="2"/>
        <v>44379</v>
      </c>
      <c r="E23" s="132" t="str">
        <f t="shared" si="3"/>
        <v>Fri</v>
      </c>
      <c r="F23" s="132" t="str">
        <f t="shared" si="4"/>
        <v>Friday</v>
      </c>
      <c r="H23" s="128">
        <v>44379</v>
      </c>
      <c r="I23" s="129">
        <f t="shared" si="5"/>
        <v>27</v>
      </c>
      <c r="J23" s="130">
        <f t="shared" si="6"/>
        <v>27</v>
      </c>
      <c r="K23" s="130"/>
      <c r="L23" s="130"/>
      <c r="M23" s="130"/>
      <c r="N23" s="130"/>
    </row>
    <row r="24" spans="1:16" ht="24" customHeight="1">
      <c r="A24" s="128">
        <v>44380</v>
      </c>
      <c r="B24" s="129">
        <f t="shared" si="0"/>
        <v>7</v>
      </c>
      <c r="C24" s="129">
        <f t="shared" si="1"/>
        <v>6</v>
      </c>
      <c r="D24" s="167">
        <f t="shared" si="2"/>
        <v>44380</v>
      </c>
      <c r="E24" s="132" t="str">
        <f t="shared" si="3"/>
        <v>Sat</v>
      </c>
      <c r="F24" s="132" t="str">
        <f t="shared" si="4"/>
        <v>Saturday</v>
      </c>
      <c r="H24" s="128">
        <v>44380</v>
      </c>
      <c r="I24" s="129">
        <f t="shared" si="5"/>
        <v>27</v>
      </c>
      <c r="J24" s="130">
        <f t="shared" si="6"/>
        <v>27</v>
      </c>
      <c r="K24" s="130"/>
      <c r="L24" s="130"/>
      <c r="M24" s="130"/>
      <c r="N24" s="130"/>
    </row>
    <row r="25" spans="1:16" ht="24" customHeight="1">
      <c r="A25" s="128">
        <v>44381</v>
      </c>
      <c r="B25" s="129">
        <f t="shared" si="0"/>
        <v>1</v>
      </c>
      <c r="C25" s="129">
        <f t="shared" si="1"/>
        <v>7</v>
      </c>
      <c r="D25" s="167">
        <f t="shared" si="2"/>
        <v>44381</v>
      </c>
      <c r="E25" s="132" t="str">
        <f t="shared" si="3"/>
        <v>Sun</v>
      </c>
      <c r="F25" s="132" t="str">
        <f t="shared" si="4"/>
        <v>Sunday</v>
      </c>
      <c r="G25" s="94"/>
      <c r="H25" s="128">
        <v>44381</v>
      </c>
      <c r="I25" s="129">
        <f t="shared" si="5"/>
        <v>28</v>
      </c>
      <c r="J25" s="130">
        <f t="shared" si="6"/>
        <v>27</v>
      </c>
      <c r="K25" s="130"/>
      <c r="L25" s="130"/>
      <c r="M25" s="130"/>
      <c r="N25" s="130"/>
    </row>
    <row r="26" spans="1:16" ht="24" customHeight="1">
      <c r="A26" s="128">
        <v>44382</v>
      </c>
      <c r="B26" s="129">
        <f t="shared" si="0"/>
        <v>2</v>
      </c>
      <c r="C26" s="129">
        <f t="shared" si="1"/>
        <v>1</v>
      </c>
      <c r="D26" s="167">
        <f t="shared" si="2"/>
        <v>44382</v>
      </c>
      <c r="E26" s="132" t="str">
        <f t="shared" si="3"/>
        <v>Mon</v>
      </c>
      <c r="F26" s="132" t="str">
        <f t="shared" si="4"/>
        <v>Monday</v>
      </c>
      <c r="H26" s="128">
        <v>44382</v>
      </c>
      <c r="I26" s="129">
        <f t="shared" si="5"/>
        <v>28</v>
      </c>
      <c r="J26" s="130">
        <f t="shared" si="6"/>
        <v>28</v>
      </c>
      <c r="K26" s="131"/>
      <c r="L26" s="131"/>
    </row>
    <row r="27" spans="1:16" ht="24" customHeight="1">
      <c r="A27" s="128">
        <v>44383</v>
      </c>
      <c r="B27" s="129">
        <f t="shared" si="0"/>
        <v>3</v>
      </c>
      <c r="C27" s="129">
        <f t="shared" si="1"/>
        <v>2</v>
      </c>
      <c r="D27" s="167">
        <f t="shared" si="2"/>
        <v>44383</v>
      </c>
      <c r="E27" s="132" t="str">
        <f t="shared" si="3"/>
        <v>Tue</v>
      </c>
      <c r="F27" s="132" t="str">
        <f t="shared" si="4"/>
        <v>Tuesday</v>
      </c>
      <c r="H27" s="128">
        <v>44383</v>
      </c>
      <c r="I27" s="129">
        <f t="shared" si="5"/>
        <v>28</v>
      </c>
      <c r="J27" s="130">
        <f t="shared" si="6"/>
        <v>28</v>
      </c>
      <c r="K27" s="131"/>
      <c r="L27" s="131"/>
    </row>
    <row r="28" spans="1:16" ht="24" customHeight="1">
      <c r="A28" s="128">
        <v>44384</v>
      </c>
      <c r="B28" s="129">
        <f t="shared" si="0"/>
        <v>4</v>
      </c>
      <c r="C28" s="129">
        <f t="shared" si="1"/>
        <v>3</v>
      </c>
      <c r="D28" s="167">
        <f t="shared" si="2"/>
        <v>44384</v>
      </c>
      <c r="E28" s="132" t="str">
        <f t="shared" si="3"/>
        <v>Wed</v>
      </c>
      <c r="F28" s="132" t="str">
        <f t="shared" si="4"/>
        <v>Wednesday</v>
      </c>
      <c r="H28" s="128">
        <v>44384</v>
      </c>
      <c r="I28" s="129">
        <f t="shared" si="5"/>
        <v>28</v>
      </c>
      <c r="J28" s="130">
        <f t="shared" si="6"/>
        <v>28</v>
      </c>
      <c r="K28" s="131"/>
      <c r="L28" s="131"/>
    </row>
    <row r="29" spans="1:16" ht="24" customHeight="1">
      <c r="A29" s="128">
        <v>44385</v>
      </c>
      <c r="B29" s="129">
        <f t="shared" si="0"/>
        <v>5</v>
      </c>
      <c r="C29" s="129">
        <f t="shared" si="1"/>
        <v>4</v>
      </c>
      <c r="D29" s="167">
        <f t="shared" si="2"/>
        <v>44385</v>
      </c>
      <c r="E29" s="132" t="str">
        <f t="shared" si="3"/>
        <v>Thu</v>
      </c>
      <c r="F29" s="132" t="str">
        <f t="shared" si="4"/>
        <v>Thursday</v>
      </c>
      <c r="H29" s="128">
        <v>44385</v>
      </c>
      <c r="I29" s="129">
        <f t="shared" si="5"/>
        <v>28</v>
      </c>
      <c r="J29" s="130">
        <f t="shared" si="6"/>
        <v>28</v>
      </c>
      <c r="K29" s="131"/>
      <c r="L29" s="131"/>
    </row>
    <row r="30" spans="1:16" ht="24" customHeight="1">
      <c r="A30" s="128">
        <v>44386</v>
      </c>
      <c r="B30" s="129">
        <f t="shared" si="0"/>
        <v>6</v>
      </c>
      <c r="C30" s="129">
        <f t="shared" si="1"/>
        <v>5</v>
      </c>
      <c r="D30" s="167">
        <f t="shared" si="2"/>
        <v>44386</v>
      </c>
      <c r="E30" s="132" t="str">
        <f t="shared" si="3"/>
        <v>Fri</v>
      </c>
      <c r="F30" s="132" t="str">
        <f t="shared" si="4"/>
        <v>Friday</v>
      </c>
      <c r="H30" s="128">
        <v>44386</v>
      </c>
      <c r="I30" s="129">
        <f t="shared" si="5"/>
        <v>28</v>
      </c>
      <c r="J30" s="130">
        <f t="shared" si="6"/>
        <v>28</v>
      </c>
      <c r="K30" s="131"/>
      <c r="L30" s="131"/>
    </row>
    <row r="31" spans="1:16" ht="24" customHeight="1">
      <c r="A31" s="128">
        <v>44387</v>
      </c>
      <c r="B31" s="129">
        <f t="shared" si="0"/>
        <v>7</v>
      </c>
      <c r="C31" s="129">
        <f t="shared" si="1"/>
        <v>6</v>
      </c>
      <c r="D31" s="167">
        <f t="shared" si="2"/>
        <v>44387</v>
      </c>
      <c r="E31" s="132" t="str">
        <f t="shared" si="3"/>
        <v>Sat</v>
      </c>
      <c r="F31" s="132" t="str">
        <f t="shared" si="4"/>
        <v>Saturday</v>
      </c>
      <c r="H31" s="128">
        <v>44387</v>
      </c>
      <c r="I31" s="129">
        <f t="shared" si="5"/>
        <v>28</v>
      </c>
      <c r="J31" s="130">
        <f t="shared" si="6"/>
        <v>28</v>
      </c>
      <c r="K31" s="131"/>
      <c r="L31" s="131"/>
    </row>
    <row r="32" spans="1:16" ht="24" customHeight="1">
      <c r="A32" s="128">
        <v>44388</v>
      </c>
      <c r="B32" s="129">
        <f t="shared" si="0"/>
        <v>1</v>
      </c>
      <c r="C32" s="129">
        <f t="shared" si="1"/>
        <v>7</v>
      </c>
      <c r="D32" s="167">
        <f t="shared" si="2"/>
        <v>44388</v>
      </c>
      <c r="E32" s="132" t="str">
        <f t="shared" si="3"/>
        <v>Sun</v>
      </c>
      <c r="F32" s="132" t="str">
        <f t="shared" si="4"/>
        <v>Sunday</v>
      </c>
      <c r="H32" s="128">
        <v>44388</v>
      </c>
      <c r="I32" s="129">
        <f t="shared" si="5"/>
        <v>29</v>
      </c>
      <c r="J32" s="130">
        <f t="shared" si="6"/>
        <v>28</v>
      </c>
      <c r="K32" s="131"/>
      <c r="L32" s="131"/>
    </row>
    <row r="33" spans="1:12" ht="24" customHeight="1">
      <c r="A33" s="128">
        <v>44389</v>
      </c>
      <c r="B33" s="129">
        <f t="shared" si="0"/>
        <v>2</v>
      </c>
      <c r="C33" s="129">
        <f t="shared" si="1"/>
        <v>1</v>
      </c>
      <c r="D33" s="167">
        <f t="shared" si="2"/>
        <v>44389</v>
      </c>
      <c r="E33" s="132" t="str">
        <f t="shared" si="3"/>
        <v>Mon</v>
      </c>
      <c r="F33" s="132" t="str">
        <f t="shared" si="4"/>
        <v>Monday</v>
      </c>
      <c r="H33" s="128">
        <v>44389</v>
      </c>
      <c r="I33" s="129">
        <f t="shared" si="5"/>
        <v>29</v>
      </c>
      <c r="J33" s="130">
        <f t="shared" si="6"/>
        <v>29</v>
      </c>
      <c r="K33" s="131"/>
      <c r="L33" s="131"/>
    </row>
    <row r="34" spans="1:12" ht="24" customHeight="1">
      <c r="A34" s="20"/>
      <c r="C34" s="17"/>
      <c r="D34" s="17"/>
      <c r="E34" s="17"/>
    </row>
    <row r="35" spans="1:12" ht="24" customHeight="1">
      <c r="A35" s="20"/>
    </row>
    <row r="36" spans="1:12" ht="24" customHeight="1">
      <c r="A36" s="20"/>
    </row>
    <row r="37" spans="1:12" ht="24" customHeight="1">
      <c r="A37" s="20"/>
    </row>
    <row r="38" spans="1:12" ht="24" customHeight="1">
      <c r="A38" s="20"/>
    </row>
    <row r="39" spans="1:12" ht="24" customHeight="1">
      <c r="A39" s="20"/>
    </row>
    <row r="40" spans="1:12" ht="24" customHeight="1">
      <c r="A40" s="20"/>
    </row>
    <row r="41" spans="1:12" ht="24" customHeight="1">
      <c r="A41" s="20"/>
    </row>
    <row r="42" spans="1:12" ht="24" customHeight="1">
      <c r="A42" s="20"/>
    </row>
    <row r="43" spans="1:12" ht="24" customHeight="1">
      <c r="A43" s="20"/>
    </row>
    <row r="44" spans="1:12" ht="24" customHeight="1">
      <c r="A44" s="20"/>
    </row>
    <row r="45" spans="1:12" ht="24" customHeight="1">
      <c r="A45" s="20"/>
    </row>
    <row r="46" spans="1:12" ht="24" customHeight="1">
      <c r="A46" s="20"/>
    </row>
    <row r="47" spans="1:12" ht="24" customHeight="1">
      <c r="A47" s="20"/>
    </row>
    <row r="48" spans="1:12" ht="24" customHeight="1">
      <c r="A48" s="20"/>
    </row>
    <row r="49" spans="1:1" ht="24" customHeight="1">
      <c r="A49" s="20"/>
    </row>
    <row r="50" spans="1:1" ht="24" customHeight="1">
      <c r="A50" s="20"/>
    </row>
    <row r="51" spans="1:1" ht="24" customHeight="1">
      <c r="A51" s="20"/>
    </row>
    <row r="52" spans="1:1" ht="24" customHeight="1">
      <c r="A52" s="20"/>
    </row>
    <row r="53" spans="1:1" ht="24" customHeight="1">
      <c r="A53" s="20"/>
    </row>
    <row r="54" spans="1:1" ht="24" customHeight="1">
      <c r="A54" s="20"/>
    </row>
    <row r="55" spans="1:1" ht="24" customHeight="1">
      <c r="A55" s="20"/>
    </row>
    <row r="56" spans="1:1" ht="24" customHeight="1">
      <c r="A56" s="20"/>
    </row>
    <row r="57" spans="1:1" ht="24" customHeight="1">
      <c r="A57" s="20"/>
    </row>
    <row r="58" spans="1:1" ht="24" customHeight="1">
      <c r="A58" s="20"/>
    </row>
    <row r="59" spans="1:1" ht="24" customHeight="1">
      <c r="A59" s="20"/>
    </row>
    <row r="60" spans="1:1" ht="24" customHeight="1">
      <c r="A60" s="20"/>
    </row>
    <row r="61" spans="1:1" ht="24" customHeight="1">
      <c r="A61" s="20"/>
    </row>
    <row r="62" spans="1:1" ht="24" customHeight="1">
      <c r="A62" s="20"/>
    </row>
    <row r="63" spans="1:1" ht="24" customHeight="1">
      <c r="A63" s="20"/>
    </row>
    <row r="64" spans="1:1" ht="24" customHeight="1">
      <c r="A64" s="20"/>
    </row>
    <row r="65" spans="1:1" ht="24" customHeight="1">
      <c r="A65" s="20"/>
    </row>
    <row r="66" spans="1:1" ht="24" customHeight="1">
      <c r="A66" s="20"/>
    </row>
    <row r="67" spans="1:1" ht="24" customHeight="1">
      <c r="A67" s="20"/>
    </row>
    <row r="68" spans="1:1" ht="24" customHeight="1">
      <c r="A68" s="20"/>
    </row>
    <row r="69" spans="1:1" ht="24" customHeight="1">
      <c r="A69" s="20"/>
    </row>
    <row r="70" spans="1:1" ht="24" customHeight="1">
      <c r="A70" s="20"/>
    </row>
    <row r="71" spans="1:1" ht="24" customHeight="1">
      <c r="A71" s="20"/>
    </row>
    <row r="72" spans="1:1" ht="24" customHeight="1">
      <c r="A72" s="20"/>
    </row>
    <row r="73" spans="1:1" ht="24" customHeight="1">
      <c r="A73" s="20"/>
    </row>
    <row r="74" spans="1:1" ht="24" customHeight="1">
      <c r="A74" s="20"/>
    </row>
    <row r="75" spans="1:1" ht="24" customHeight="1">
      <c r="A75" s="20"/>
    </row>
    <row r="76" spans="1:1" ht="24" customHeight="1">
      <c r="A76" s="20"/>
    </row>
    <row r="77" spans="1:1" ht="24" customHeight="1">
      <c r="A77" s="20"/>
    </row>
    <row r="78" spans="1:1" ht="24" customHeight="1">
      <c r="A78" s="20"/>
    </row>
    <row r="79" spans="1:1" ht="24" customHeight="1">
      <c r="A79" s="20"/>
    </row>
    <row r="80" spans="1:1" ht="24" customHeight="1">
      <c r="A80" s="20"/>
    </row>
    <row r="81" spans="1:1" ht="24" customHeight="1">
      <c r="A81" s="20"/>
    </row>
    <row r="82" spans="1:1" ht="24" customHeight="1">
      <c r="A82" s="20"/>
    </row>
    <row r="83" spans="1:1" ht="24" customHeight="1">
      <c r="A83" s="20"/>
    </row>
    <row r="84" spans="1:1" ht="24" customHeight="1">
      <c r="A84" s="20"/>
    </row>
    <row r="85" spans="1:1" ht="24" customHeight="1">
      <c r="A85" s="20"/>
    </row>
    <row r="86" spans="1:1" ht="24" customHeight="1">
      <c r="A86" s="20"/>
    </row>
    <row r="87" spans="1:1" ht="24" customHeight="1">
      <c r="A87" s="20"/>
    </row>
    <row r="88" spans="1:1" ht="24" customHeight="1">
      <c r="A88" s="20"/>
    </row>
    <row r="89" spans="1:1" ht="24" customHeight="1">
      <c r="A89" s="20"/>
    </row>
    <row r="90" spans="1:1" ht="24" customHeight="1">
      <c r="A90" s="20"/>
    </row>
    <row r="91" spans="1:1" ht="24" customHeight="1">
      <c r="A91" s="20"/>
    </row>
    <row r="92" spans="1:1" ht="24" customHeight="1">
      <c r="A92" s="20"/>
    </row>
    <row r="93" spans="1:1" ht="24" customHeight="1">
      <c r="A93" s="20"/>
    </row>
    <row r="94" spans="1:1" ht="24" customHeight="1">
      <c r="A94" s="20"/>
    </row>
    <row r="95" spans="1:1" ht="24" customHeight="1">
      <c r="A95" s="20"/>
    </row>
    <row r="96" spans="1:1" ht="24" customHeight="1">
      <c r="A96" s="20"/>
    </row>
    <row r="97" spans="1:1" ht="24" customHeight="1">
      <c r="A97" s="20"/>
    </row>
    <row r="98" spans="1:1" ht="24" customHeight="1">
      <c r="A98" s="20"/>
    </row>
    <row r="99" spans="1:1" ht="24" customHeight="1">
      <c r="A99" s="20"/>
    </row>
    <row r="100" spans="1:1" ht="24" customHeight="1">
      <c r="A100" s="20"/>
    </row>
    <row r="101" spans="1:1" ht="24" customHeight="1">
      <c r="A101" s="20"/>
    </row>
    <row r="102" spans="1:1" ht="24" customHeight="1">
      <c r="A102" s="20"/>
    </row>
    <row r="103" spans="1:1" ht="24" customHeight="1">
      <c r="A103" s="20"/>
    </row>
    <row r="104" spans="1:1" ht="24" customHeight="1">
      <c r="A104" s="20"/>
    </row>
    <row r="105" spans="1:1" ht="24" customHeight="1">
      <c r="A105" s="20"/>
    </row>
    <row r="106" spans="1:1" ht="24" customHeight="1">
      <c r="A106" s="20"/>
    </row>
    <row r="107" spans="1:1" ht="24" customHeight="1">
      <c r="A107" s="20"/>
    </row>
    <row r="108" spans="1:1" ht="24" customHeight="1">
      <c r="A108" s="20"/>
    </row>
    <row r="109" spans="1:1" ht="24" customHeight="1">
      <c r="A109" s="20"/>
    </row>
    <row r="110" spans="1:1" ht="24" customHeight="1">
      <c r="A110" s="20"/>
    </row>
    <row r="111" spans="1:1" ht="24" customHeight="1">
      <c r="A111" s="20"/>
    </row>
    <row r="112" spans="1:1" ht="24" customHeight="1">
      <c r="A112" s="20"/>
    </row>
    <row r="113" spans="1:1" ht="24" customHeight="1">
      <c r="A113" s="20"/>
    </row>
    <row r="114" spans="1:1" ht="24" customHeight="1">
      <c r="A114" s="20"/>
    </row>
    <row r="115" spans="1:1" ht="24" customHeight="1">
      <c r="A115" s="20"/>
    </row>
    <row r="116" spans="1:1" ht="24" customHeight="1">
      <c r="A116" s="20"/>
    </row>
    <row r="117" spans="1:1" ht="24" customHeight="1">
      <c r="A117" s="20"/>
    </row>
    <row r="118" spans="1:1" ht="24" customHeight="1">
      <c r="A118" s="20"/>
    </row>
    <row r="119" spans="1:1" ht="24" customHeight="1">
      <c r="A119" s="20"/>
    </row>
    <row r="120" spans="1:1" ht="24" customHeight="1">
      <c r="A120" s="20"/>
    </row>
    <row r="121" spans="1:1" ht="24" customHeight="1">
      <c r="A121" s="20"/>
    </row>
    <row r="122" spans="1:1" ht="24" customHeight="1">
      <c r="A122" s="20"/>
    </row>
    <row r="123" spans="1:1" ht="24" customHeight="1">
      <c r="A123" s="20"/>
    </row>
    <row r="124" spans="1:1" ht="24" customHeight="1">
      <c r="A124" s="20"/>
    </row>
    <row r="125" spans="1:1" ht="24" customHeight="1">
      <c r="A125" s="20"/>
    </row>
    <row r="126" spans="1:1" ht="24" customHeight="1">
      <c r="A126" s="20"/>
    </row>
    <row r="127" spans="1:1" ht="24" customHeight="1">
      <c r="A127" s="20"/>
    </row>
    <row r="128" spans="1:1" ht="24" customHeight="1">
      <c r="A128" s="20"/>
    </row>
    <row r="129" spans="1:1" ht="24" customHeight="1">
      <c r="A129" s="20"/>
    </row>
    <row r="130" spans="1:1" ht="24" customHeight="1">
      <c r="A130" s="20"/>
    </row>
    <row r="131" spans="1:1" ht="24" customHeight="1">
      <c r="A131" s="20"/>
    </row>
    <row r="132" spans="1:1" ht="24" customHeight="1">
      <c r="A132" s="20"/>
    </row>
    <row r="133" spans="1:1" ht="24" customHeight="1">
      <c r="A133" s="20"/>
    </row>
    <row r="134" spans="1:1" ht="24" customHeight="1">
      <c r="A134" s="20"/>
    </row>
    <row r="135" spans="1:1" ht="24" customHeight="1">
      <c r="A135" s="20"/>
    </row>
    <row r="136" spans="1:1" ht="24" customHeight="1">
      <c r="A136" s="20"/>
    </row>
    <row r="137" spans="1:1" ht="24" customHeight="1">
      <c r="A137" s="20"/>
    </row>
    <row r="138" spans="1:1" ht="24" customHeight="1">
      <c r="A138" s="20"/>
    </row>
    <row r="139" spans="1:1" ht="24" customHeight="1">
      <c r="A139" s="20"/>
    </row>
    <row r="140" spans="1:1" ht="24" customHeight="1">
      <c r="A140" s="20"/>
    </row>
    <row r="141" spans="1:1" ht="24" customHeight="1">
      <c r="A141" s="20"/>
    </row>
    <row r="142" spans="1:1" ht="24" customHeight="1">
      <c r="A142" s="20"/>
    </row>
    <row r="143" spans="1:1" ht="24" customHeight="1">
      <c r="A143" s="20"/>
    </row>
    <row r="144" spans="1:1" ht="24" customHeight="1">
      <c r="A144" s="20"/>
    </row>
    <row r="145" spans="1:1" ht="24" customHeight="1">
      <c r="A145" s="20"/>
    </row>
    <row r="146" spans="1:1" ht="24" customHeight="1">
      <c r="A146" s="20"/>
    </row>
    <row r="147" spans="1:1" ht="24" customHeight="1">
      <c r="A147" s="20"/>
    </row>
    <row r="148" spans="1:1" ht="24" customHeight="1">
      <c r="A148" s="20"/>
    </row>
    <row r="149" spans="1:1" ht="24" customHeight="1">
      <c r="A149" s="20"/>
    </row>
    <row r="150" spans="1:1" ht="24" customHeight="1">
      <c r="A150" s="20"/>
    </row>
    <row r="151" spans="1:1" ht="24" customHeight="1">
      <c r="A151" s="20"/>
    </row>
    <row r="152" spans="1:1" ht="24" customHeight="1">
      <c r="A152" s="20"/>
    </row>
    <row r="153" spans="1:1" ht="24" customHeight="1">
      <c r="A153" s="20"/>
    </row>
    <row r="154" spans="1:1" ht="24" customHeight="1">
      <c r="A154" s="20"/>
    </row>
    <row r="155" spans="1:1" ht="24" customHeight="1">
      <c r="A155" s="20"/>
    </row>
    <row r="156" spans="1:1" ht="24" customHeight="1">
      <c r="A156" s="20"/>
    </row>
    <row r="157" spans="1:1" ht="24" customHeight="1">
      <c r="A157" s="20"/>
    </row>
    <row r="158" spans="1:1" ht="24" customHeight="1">
      <c r="A158" s="20"/>
    </row>
    <row r="159" spans="1:1" ht="24" customHeight="1">
      <c r="A159" s="20"/>
    </row>
    <row r="160" spans="1:1" ht="24" customHeight="1">
      <c r="A160" s="20"/>
    </row>
    <row r="161" spans="1:1" ht="24" customHeight="1">
      <c r="A161" s="20"/>
    </row>
    <row r="162" spans="1:1" ht="24" customHeight="1">
      <c r="A162" s="20"/>
    </row>
    <row r="163" spans="1:1" ht="24" customHeight="1">
      <c r="A163" s="20"/>
    </row>
    <row r="164" spans="1:1" ht="24" customHeight="1">
      <c r="A164" s="20"/>
    </row>
    <row r="165" spans="1:1" ht="24" customHeight="1">
      <c r="A165" s="20"/>
    </row>
    <row r="166" spans="1:1" ht="24" customHeight="1">
      <c r="A166" s="20"/>
    </row>
    <row r="167" spans="1:1" ht="24" customHeight="1">
      <c r="A167" s="20"/>
    </row>
    <row r="168" spans="1:1" ht="24" customHeight="1">
      <c r="A168" s="20"/>
    </row>
    <row r="169" spans="1:1" ht="24" customHeight="1">
      <c r="A169" s="20"/>
    </row>
    <row r="170" spans="1:1" ht="24" customHeight="1">
      <c r="A170" s="20"/>
    </row>
    <row r="171" spans="1:1" ht="24" customHeight="1">
      <c r="A171" s="20"/>
    </row>
    <row r="172" spans="1:1" ht="24" customHeight="1">
      <c r="A172" s="20"/>
    </row>
    <row r="173" spans="1:1" ht="24" customHeight="1">
      <c r="A173" s="20"/>
    </row>
    <row r="174" spans="1:1" ht="24" customHeight="1">
      <c r="A174" s="20"/>
    </row>
    <row r="175" spans="1:1" ht="24" customHeight="1">
      <c r="A175" s="20"/>
    </row>
    <row r="176" spans="1:1" ht="24" customHeight="1">
      <c r="A176" s="20"/>
    </row>
    <row r="177" spans="1:1" ht="24" customHeight="1">
      <c r="A177" s="20"/>
    </row>
    <row r="178" spans="1:1" ht="24" customHeight="1">
      <c r="A178" s="20"/>
    </row>
    <row r="179" spans="1:1" ht="24" customHeight="1">
      <c r="A179" s="20"/>
    </row>
    <row r="180" spans="1:1" ht="24" customHeight="1">
      <c r="A180" s="20"/>
    </row>
    <row r="181" spans="1:1" ht="24" customHeight="1">
      <c r="A181" s="20"/>
    </row>
    <row r="182" spans="1:1" ht="24" customHeight="1">
      <c r="A182" s="20"/>
    </row>
    <row r="183" spans="1:1" ht="24" customHeight="1">
      <c r="A183" s="20"/>
    </row>
    <row r="184" spans="1:1" ht="24" customHeight="1">
      <c r="A184" s="20"/>
    </row>
    <row r="185" spans="1:1" ht="24" customHeight="1">
      <c r="A185" s="20"/>
    </row>
    <row r="186" spans="1:1" ht="24" customHeight="1">
      <c r="A186" s="20"/>
    </row>
    <row r="187" spans="1:1" ht="24" customHeight="1">
      <c r="A187" s="20"/>
    </row>
    <row r="188" spans="1:1" ht="24" customHeight="1">
      <c r="A188" s="20"/>
    </row>
    <row r="189" spans="1:1" ht="24" customHeight="1">
      <c r="A189" s="20"/>
    </row>
    <row r="190" spans="1:1" ht="24" customHeight="1">
      <c r="A190" s="20"/>
    </row>
    <row r="191" spans="1:1" ht="24" customHeight="1">
      <c r="A191" s="20"/>
    </row>
    <row r="192" spans="1:1" ht="24" customHeight="1">
      <c r="A192" s="20"/>
    </row>
    <row r="193" spans="1:1" ht="24" customHeight="1">
      <c r="A193" s="20"/>
    </row>
    <row r="194" spans="1:1" ht="24" customHeight="1">
      <c r="A194" s="20"/>
    </row>
    <row r="195" spans="1:1" ht="24" customHeight="1">
      <c r="A195" s="20"/>
    </row>
    <row r="196" spans="1:1" ht="24" customHeight="1">
      <c r="A196" s="20"/>
    </row>
    <row r="197" spans="1:1" ht="24" customHeight="1">
      <c r="A197" s="20"/>
    </row>
    <row r="198" spans="1:1" ht="24" customHeight="1">
      <c r="A198" s="20"/>
    </row>
    <row r="199" spans="1:1" ht="24" customHeight="1">
      <c r="A199" s="20"/>
    </row>
    <row r="200" spans="1:1" ht="24" customHeight="1">
      <c r="A200" s="20"/>
    </row>
    <row r="201" spans="1:1" ht="24" customHeight="1">
      <c r="A201" s="20"/>
    </row>
    <row r="202" spans="1:1" ht="24" customHeight="1">
      <c r="A202" s="20"/>
    </row>
    <row r="203" spans="1:1" ht="24" customHeight="1">
      <c r="A203" s="20"/>
    </row>
    <row r="204" spans="1:1" ht="24" customHeight="1">
      <c r="A204" s="20"/>
    </row>
    <row r="205" spans="1:1" ht="24" customHeight="1">
      <c r="A205" s="20"/>
    </row>
    <row r="206" spans="1:1" ht="24" customHeight="1">
      <c r="A206" s="20"/>
    </row>
    <row r="207" spans="1:1" ht="24" customHeight="1">
      <c r="A207" s="20"/>
    </row>
    <row r="208" spans="1:1" ht="24" customHeight="1">
      <c r="A208" s="20"/>
    </row>
    <row r="209" spans="1:1" ht="24" customHeight="1">
      <c r="A209" s="20"/>
    </row>
    <row r="210" spans="1:1" ht="24" customHeight="1">
      <c r="A210" s="20"/>
    </row>
    <row r="211" spans="1:1" ht="24" customHeight="1">
      <c r="A211" s="20"/>
    </row>
    <row r="212" spans="1:1" ht="24" customHeight="1">
      <c r="A212" s="20"/>
    </row>
    <row r="213" spans="1:1" ht="24" customHeight="1">
      <c r="A213" s="20"/>
    </row>
    <row r="214" spans="1:1" ht="24" customHeight="1">
      <c r="A214" s="20"/>
    </row>
    <row r="215" spans="1:1" ht="24" customHeight="1">
      <c r="A215" s="20"/>
    </row>
    <row r="216" spans="1:1" ht="24" customHeight="1">
      <c r="A216" s="20"/>
    </row>
    <row r="217" spans="1:1" ht="24" customHeight="1">
      <c r="A217" s="20"/>
    </row>
    <row r="218" spans="1:1" ht="24" customHeight="1">
      <c r="A218" s="20"/>
    </row>
    <row r="219" spans="1:1" ht="24" customHeight="1">
      <c r="A219" s="20"/>
    </row>
    <row r="220" spans="1:1" ht="24" customHeight="1">
      <c r="A220" s="20"/>
    </row>
    <row r="221" spans="1:1" ht="24" customHeight="1">
      <c r="A221" s="20"/>
    </row>
    <row r="222" spans="1:1" ht="24" customHeight="1">
      <c r="A222" s="20"/>
    </row>
    <row r="223" spans="1:1" ht="24" customHeight="1">
      <c r="A223" s="20"/>
    </row>
    <row r="224" spans="1:1" ht="24" customHeight="1">
      <c r="A224" s="20"/>
    </row>
    <row r="225" spans="1:1" ht="24" customHeight="1">
      <c r="A225" s="20"/>
    </row>
    <row r="226" spans="1:1" ht="24" customHeight="1">
      <c r="A226" s="20"/>
    </row>
    <row r="227" spans="1:1" ht="24" customHeight="1">
      <c r="A227" s="20"/>
    </row>
    <row r="228" spans="1:1" ht="24" customHeight="1">
      <c r="A228" s="20"/>
    </row>
    <row r="229" spans="1:1" ht="24" customHeight="1">
      <c r="A229" s="20"/>
    </row>
    <row r="230" spans="1:1" ht="24" customHeight="1">
      <c r="A230" s="20"/>
    </row>
    <row r="231" spans="1:1" ht="24" customHeight="1">
      <c r="A231" s="20"/>
    </row>
    <row r="232" spans="1:1" ht="24" customHeight="1">
      <c r="A232" s="20"/>
    </row>
    <row r="233" spans="1:1" ht="24" customHeight="1">
      <c r="A233" s="20"/>
    </row>
    <row r="234" spans="1:1" ht="24" customHeight="1">
      <c r="A234" s="20"/>
    </row>
    <row r="235" spans="1:1" ht="24" customHeight="1">
      <c r="A235" s="20"/>
    </row>
    <row r="236" spans="1:1" ht="24" customHeight="1">
      <c r="A236" s="20"/>
    </row>
    <row r="237" spans="1:1" ht="24" customHeight="1">
      <c r="A237" s="20"/>
    </row>
    <row r="238" spans="1:1" ht="24" customHeight="1">
      <c r="A238" s="20"/>
    </row>
    <row r="239" spans="1:1" ht="24" customHeight="1">
      <c r="A239" s="20"/>
    </row>
    <row r="240" spans="1:1" ht="24" customHeight="1">
      <c r="A240" s="20"/>
    </row>
    <row r="241" spans="1:1" ht="24" customHeight="1">
      <c r="A241" s="20"/>
    </row>
    <row r="242" spans="1:1" ht="24" customHeight="1">
      <c r="A242" s="20"/>
    </row>
    <row r="243" spans="1:1" ht="24" customHeight="1">
      <c r="A243" s="20"/>
    </row>
    <row r="244" spans="1:1" ht="24" customHeight="1">
      <c r="A244" s="20"/>
    </row>
    <row r="245" spans="1:1" ht="24" customHeight="1">
      <c r="A245" s="20"/>
    </row>
    <row r="246" spans="1:1" ht="24" customHeight="1">
      <c r="A246" s="20"/>
    </row>
    <row r="247" spans="1:1" ht="24" customHeight="1">
      <c r="A247" s="20"/>
    </row>
    <row r="248" spans="1:1" ht="24" customHeight="1">
      <c r="A248" s="20"/>
    </row>
    <row r="249" spans="1:1" ht="24" customHeight="1">
      <c r="A249" s="20"/>
    </row>
    <row r="250" spans="1:1" ht="24" customHeight="1">
      <c r="A250" s="20"/>
    </row>
    <row r="251" spans="1:1" ht="24" customHeight="1">
      <c r="A251" s="20"/>
    </row>
    <row r="252" spans="1:1" ht="24" customHeight="1">
      <c r="A252" s="20"/>
    </row>
    <row r="253" spans="1:1" ht="24" customHeight="1">
      <c r="A253" s="20"/>
    </row>
    <row r="254" spans="1:1" ht="24" customHeight="1">
      <c r="A254" s="20"/>
    </row>
    <row r="255" spans="1:1" ht="24" customHeight="1">
      <c r="A255" s="20"/>
    </row>
    <row r="256" spans="1:1" ht="24" customHeight="1">
      <c r="A256" s="20"/>
    </row>
    <row r="257" spans="1:1" ht="24" customHeight="1">
      <c r="A257" s="20"/>
    </row>
    <row r="258" spans="1:1" ht="24" customHeight="1">
      <c r="A258" s="20"/>
    </row>
    <row r="259" spans="1:1" ht="24" customHeight="1">
      <c r="A259" s="20"/>
    </row>
    <row r="260" spans="1:1" ht="24" customHeight="1">
      <c r="A260" s="20"/>
    </row>
    <row r="261" spans="1:1" ht="24" customHeight="1">
      <c r="A261" s="20"/>
    </row>
    <row r="262" spans="1:1" ht="24" customHeight="1">
      <c r="A262" s="20"/>
    </row>
    <row r="263" spans="1:1" ht="24" customHeight="1">
      <c r="A263" s="20"/>
    </row>
    <row r="264" spans="1:1" ht="24" customHeight="1">
      <c r="A264" s="20"/>
    </row>
    <row r="265" spans="1:1" ht="24" customHeight="1">
      <c r="A265" s="20"/>
    </row>
    <row r="266" spans="1:1" ht="24" customHeight="1">
      <c r="A266" s="20"/>
    </row>
    <row r="267" spans="1:1" ht="24" customHeight="1">
      <c r="A267" s="20"/>
    </row>
    <row r="268" spans="1:1" ht="24" customHeight="1">
      <c r="A268" s="20"/>
    </row>
    <row r="269" spans="1:1" ht="24" customHeight="1">
      <c r="A269" s="20"/>
    </row>
    <row r="270" spans="1:1" ht="24" customHeight="1">
      <c r="A270" s="20"/>
    </row>
    <row r="271" spans="1:1" ht="24" customHeight="1">
      <c r="A271" s="20"/>
    </row>
    <row r="272" spans="1:1" ht="24" customHeight="1">
      <c r="A272" s="20"/>
    </row>
    <row r="273" spans="1:1" ht="24" customHeight="1">
      <c r="A273" s="20"/>
    </row>
    <row r="274" spans="1:1" ht="24" customHeight="1">
      <c r="A274" s="20"/>
    </row>
    <row r="275" spans="1:1" ht="24" customHeight="1">
      <c r="A275" s="20"/>
    </row>
    <row r="276" spans="1:1" ht="24" customHeight="1">
      <c r="A276" s="20"/>
    </row>
    <row r="277" spans="1:1" ht="24" customHeight="1">
      <c r="A277" s="20"/>
    </row>
    <row r="278" spans="1:1" ht="24" customHeight="1">
      <c r="A278" s="20"/>
    </row>
    <row r="279" spans="1:1" ht="24" customHeight="1">
      <c r="A279" s="20"/>
    </row>
    <row r="280" spans="1:1" ht="24" customHeight="1">
      <c r="A280" s="20"/>
    </row>
    <row r="281" spans="1:1" ht="24" customHeight="1">
      <c r="A281" s="20"/>
    </row>
    <row r="282" spans="1:1" ht="24" customHeight="1">
      <c r="A282" s="20"/>
    </row>
    <row r="283" spans="1:1" ht="24" customHeight="1">
      <c r="A283" s="20"/>
    </row>
    <row r="284" spans="1:1" ht="24" customHeight="1">
      <c r="A284" s="20"/>
    </row>
    <row r="285" spans="1:1" ht="24" customHeight="1">
      <c r="A285" s="20"/>
    </row>
    <row r="286" spans="1:1" ht="24" customHeight="1">
      <c r="A286" s="20"/>
    </row>
    <row r="287" spans="1:1" ht="24" customHeight="1">
      <c r="A287" s="20"/>
    </row>
    <row r="288" spans="1:1" ht="24" customHeight="1">
      <c r="A288" s="20"/>
    </row>
    <row r="289" spans="1:1" ht="24" customHeight="1">
      <c r="A289" s="20"/>
    </row>
    <row r="290" spans="1:1" ht="24" customHeight="1">
      <c r="A290" s="20"/>
    </row>
    <row r="291" spans="1:1" ht="24" customHeight="1">
      <c r="A291" s="20"/>
    </row>
    <row r="292" spans="1:1" ht="24" customHeight="1">
      <c r="A292" s="20"/>
    </row>
    <row r="293" spans="1:1" ht="24" customHeight="1">
      <c r="A293" s="20"/>
    </row>
    <row r="294" spans="1:1" ht="24" customHeight="1">
      <c r="A294" s="20"/>
    </row>
    <row r="295" spans="1:1" ht="24" customHeight="1">
      <c r="A295" s="20"/>
    </row>
    <row r="296" spans="1:1" ht="24" customHeight="1">
      <c r="A296" s="20"/>
    </row>
    <row r="297" spans="1:1" ht="24" customHeight="1">
      <c r="A297" s="20"/>
    </row>
    <row r="298" spans="1:1" ht="24" customHeight="1">
      <c r="A298" s="20"/>
    </row>
    <row r="299" spans="1:1" ht="24" customHeight="1">
      <c r="A299" s="20"/>
    </row>
    <row r="300" spans="1:1" ht="24" customHeight="1">
      <c r="A300" s="20"/>
    </row>
    <row r="301" spans="1:1" ht="24" customHeight="1">
      <c r="A301" s="20"/>
    </row>
    <row r="302" spans="1:1" ht="24" customHeight="1">
      <c r="A302" s="20"/>
    </row>
    <row r="303" spans="1:1" ht="24" customHeight="1">
      <c r="A303" s="20"/>
    </row>
    <row r="304" spans="1:1" ht="24" customHeight="1">
      <c r="A304" s="20"/>
    </row>
    <row r="305" spans="1:1" ht="24" customHeight="1">
      <c r="A305" s="20"/>
    </row>
    <row r="306" spans="1:1" ht="24" customHeight="1">
      <c r="A306" s="20"/>
    </row>
    <row r="307" spans="1:1" ht="24" customHeight="1">
      <c r="A307" s="20"/>
    </row>
    <row r="308" spans="1:1" ht="24" customHeight="1">
      <c r="A308" s="20"/>
    </row>
    <row r="309" spans="1:1" ht="24" customHeight="1">
      <c r="A309" s="20"/>
    </row>
    <row r="310" spans="1:1" ht="24" customHeight="1">
      <c r="A310" s="20"/>
    </row>
    <row r="311" spans="1:1" ht="24" customHeight="1">
      <c r="A311" s="20"/>
    </row>
    <row r="312" spans="1:1" ht="24" customHeight="1">
      <c r="A312" s="20"/>
    </row>
    <row r="313" spans="1:1" ht="24" customHeight="1">
      <c r="A313" s="20"/>
    </row>
    <row r="314" spans="1:1" ht="24" customHeight="1">
      <c r="A314" s="20"/>
    </row>
    <row r="315" spans="1:1" ht="24" customHeight="1">
      <c r="A315" s="20"/>
    </row>
    <row r="316" spans="1:1" ht="24" customHeight="1">
      <c r="A316" s="20"/>
    </row>
    <row r="317" spans="1:1" ht="24" customHeight="1">
      <c r="A317" s="20"/>
    </row>
    <row r="318" spans="1:1" ht="24" customHeight="1">
      <c r="A318" s="20"/>
    </row>
    <row r="319" spans="1:1" ht="24" customHeight="1">
      <c r="A319" s="20"/>
    </row>
    <row r="320" spans="1:1" ht="24" customHeight="1">
      <c r="A320" s="20"/>
    </row>
    <row r="321" spans="1:1" ht="24" customHeight="1">
      <c r="A321" s="20"/>
    </row>
    <row r="322" spans="1:1" ht="24" customHeight="1">
      <c r="A322" s="20"/>
    </row>
    <row r="323" spans="1:1" ht="24" customHeight="1">
      <c r="A323" s="20"/>
    </row>
    <row r="324" spans="1:1" ht="24" customHeight="1">
      <c r="A324" s="20"/>
    </row>
    <row r="325" spans="1:1" ht="24" customHeight="1">
      <c r="A325" s="20"/>
    </row>
    <row r="326" spans="1:1" ht="24" customHeight="1">
      <c r="A326" s="20"/>
    </row>
    <row r="327" spans="1:1" ht="24" customHeight="1">
      <c r="A327" s="20"/>
    </row>
    <row r="328" spans="1:1" ht="24" customHeight="1">
      <c r="A328" s="20"/>
    </row>
    <row r="329" spans="1:1" ht="24" customHeight="1">
      <c r="A329" s="20"/>
    </row>
    <row r="330" spans="1:1" ht="24" customHeight="1">
      <c r="A330" s="20"/>
    </row>
    <row r="331" spans="1:1" ht="24" customHeight="1">
      <c r="A331" s="20"/>
    </row>
    <row r="332" spans="1:1" ht="24" customHeight="1">
      <c r="A332" s="20"/>
    </row>
    <row r="333" spans="1:1" ht="24" customHeight="1">
      <c r="A333" s="20"/>
    </row>
    <row r="334" spans="1:1" ht="24" customHeight="1">
      <c r="A334" s="20"/>
    </row>
    <row r="335" spans="1:1" ht="24" customHeight="1">
      <c r="A335" s="20"/>
    </row>
    <row r="336" spans="1:1" ht="24" customHeight="1">
      <c r="A336" s="20"/>
    </row>
    <row r="337" spans="1:1" ht="24" customHeight="1">
      <c r="A337" s="20"/>
    </row>
    <row r="338" spans="1:1" ht="24" customHeight="1">
      <c r="A338" s="20"/>
    </row>
    <row r="339" spans="1:1" ht="24" customHeight="1">
      <c r="A339" s="20"/>
    </row>
    <row r="340" spans="1:1" ht="24" customHeight="1">
      <c r="A340" s="20"/>
    </row>
    <row r="341" spans="1:1" ht="24" customHeight="1">
      <c r="A341" s="20"/>
    </row>
    <row r="342" spans="1:1" ht="24" customHeight="1">
      <c r="A342" s="20"/>
    </row>
    <row r="343" spans="1:1" ht="24" customHeight="1">
      <c r="A343" s="20"/>
    </row>
    <row r="344" spans="1:1" ht="24" customHeight="1">
      <c r="A344" s="20"/>
    </row>
    <row r="345" spans="1:1" ht="24" customHeight="1">
      <c r="A345" s="20"/>
    </row>
    <row r="346" spans="1:1" ht="24" customHeight="1">
      <c r="A346" s="20"/>
    </row>
    <row r="347" spans="1:1" ht="24" customHeight="1">
      <c r="A347" s="20"/>
    </row>
    <row r="348" spans="1:1" ht="24" customHeight="1">
      <c r="A348" s="20"/>
    </row>
    <row r="349" spans="1:1" ht="24" customHeight="1">
      <c r="A349" s="20"/>
    </row>
    <row r="350" spans="1:1" ht="24" customHeight="1">
      <c r="A350" s="20"/>
    </row>
    <row r="351" spans="1:1" ht="24" customHeight="1">
      <c r="A351" s="20"/>
    </row>
    <row r="352" spans="1:1" ht="24" customHeight="1">
      <c r="A352" s="20"/>
    </row>
    <row r="353" spans="1:1" ht="24" customHeight="1">
      <c r="A353" s="20"/>
    </row>
    <row r="354" spans="1:1" ht="24" customHeight="1">
      <c r="A354" s="20"/>
    </row>
    <row r="355" spans="1:1" ht="24" customHeight="1">
      <c r="A355" s="20"/>
    </row>
    <row r="356" spans="1:1" ht="24" customHeight="1">
      <c r="A356" s="20"/>
    </row>
    <row r="357" spans="1:1" ht="24" customHeight="1">
      <c r="A357" s="20"/>
    </row>
    <row r="358" spans="1:1" ht="24" customHeight="1">
      <c r="A358" s="20"/>
    </row>
    <row r="359" spans="1:1" ht="24" customHeight="1">
      <c r="A359" s="20"/>
    </row>
    <row r="360" spans="1:1" ht="24" customHeight="1">
      <c r="A360" s="20"/>
    </row>
    <row r="361" spans="1:1" ht="24" customHeight="1">
      <c r="A361" s="20"/>
    </row>
    <row r="362" spans="1:1" ht="24" customHeight="1">
      <c r="A362" s="20"/>
    </row>
    <row r="363" spans="1:1" ht="24" customHeight="1">
      <c r="A363" s="20"/>
    </row>
    <row r="364" spans="1:1" ht="24" customHeight="1">
      <c r="A364" s="20"/>
    </row>
    <row r="365" spans="1:1" ht="24" customHeight="1">
      <c r="A365" s="20"/>
    </row>
    <row r="366" spans="1:1" ht="24" customHeight="1">
      <c r="A366" s="20"/>
    </row>
    <row r="367" spans="1:1" ht="24" customHeight="1">
      <c r="A367" s="20"/>
    </row>
    <row r="368" spans="1:1" ht="24" customHeight="1">
      <c r="A368" s="20"/>
    </row>
    <row r="369" spans="1:1" ht="24" customHeight="1">
      <c r="A369" s="20"/>
    </row>
    <row r="370" spans="1:1" ht="24" customHeight="1">
      <c r="A370" s="20"/>
    </row>
    <row r="371" spans="1:1" ht="24" customHeight="1">
      <c r="A371" s="20"/>
    </row>
    <row r="372" spans="1:1" ht="24" customHeight="1">
      <c r="A372" s="20"/>
    </row>
    <row r="373" spans="1:1" ht="24" customHeight="1">
      <c r="A373" s="20"/>
    </row>
    <row r="374" spans="1:1" ht="24" customHeight="1">
      <c r="A374" s="20"/>
    </row>
    <row r="375" spans="1:1" ht="24" customHeight="1">
      <c r="A375" s="20"/>
    </row>
    <row r="376" spans="1:1" ht="24" customHeight="1">
      <c r="A376" s="20"/>
    </row>
    <row r="377" spans="1:1" ht="24" customHeight="1">
      <c r="A377" s="20"/>
    </row>
    <row r="378" spans="1:1" ht="24" customHeight="1">
      <c r="A378" s="20"/>
    </row>
    <row r="379" spans="1:1" ht="24" customHeight="1">
      <c r="A379" s="20"/>
    </row>
    <row r="380" spans="1:1" ht="24" customHeight="1">
      <c r="A380" s="20"/>
    </row>
    <row r="381" spans="1:1" ht="24" customHeight="1">
      <c r="A381" s="20"/>
    </row>
    <row r="382" spans="1:1" ht="24" customHeight="1">
      <c r="A382" s="20"/>
    </row>
    <row r="383" spans="1:1" ht="24" customHeight="1">
      <c r="A383" s="20"/>
    </row>
    <row r="384" spans="1:1" ht="24" customHeight="1">
      <c r="A384" s="20"/>
    </row>
    <row r="385" spans="1:1" ht="24" customHeight="1">
      <c r="A385" s="20"/>
    </row>
    <row r="386" spans="1:1" ht="24" customHeight="1">
      <c r="A386" s="20"/>
    </row>
    <row r="387" spans="1:1" ht="24" customHeight="1">
      <c r="A387" s="20"/>
    </row>
    <row r="388" spans="1:1" ht="24" customHeight="1">
      <c r="A388" s="20"/>
    </row>
    <row r="389" spans="1:1" ht="24" customHeight="1">
      <c r="A389" s="20"/>
    </row>
    <row r="390" spans="1:1" ht="24" customHeight="1">
      <c r="A390" s="20"/>
    </row>
    <row r="391" spans="1:1" ht="24" customHeight="1">
      <c r="A391" s="20"/>
    </row>
    <row r="392" spans="1:1" ht="24" customHeight="1">
      <c r="A392" s="20"/>
    </row>
    <row r="393" spans="1:1" ht="24" customHeight="1">
      <c r="A393" s="20"/>
    </row>
    <row r="394" spans="1:1" ht="24" customHeight="1">
      <c r="A394" s="20"/>
    </row>
    <row r="395" spans="1:1" ht="24" customHeight="1">
      <c r="A395" s="20"/>
    </row>
    <row r="396" spans="1:1" ht="24" customHeight="1">
      <c r="A396" s="20"/>
    </row>
    <row r="397" spans="1:1" ht="24" customHeight="1">
      <c r="A397" s="20"/>
    </row>
    <row r="398" spans="1:1" ht="24" customHeight="1">
      <c r="A398" s="20"/>
    </row>
    <row r="399" spans="1:1" ht="24" customHeight="1">
      <c r="A399" s="20"/>
    </row>
    <row r="400" spans="1:1" ht="24" customHeight="1">
      <c r="A400" s="20"/>
    </row>
    <row r="401" spans="1:1" ht="24" customHeight="1">
      <c r="A401" s="20"/>
    </row>
    <row r="402" spans="1:1" ht="24" customHeight="1">
      <c r="A402" s="20"/>
    </row>
    <row r="403" spans="1:1" ht="24" customHeight="1">
      <c r="A403" s="20"/>
    </row>
    <row r="404" spans="1:1" ht="24" customHeight="1">
      <c r="A404" s="20"/>
    </row>
    <row r="405" spans="1:1" ht="24" customHeight="1">
      <c r="A405" s="20"/>
    </row>
    <row r="406" spans="1:1" ht="24" customHeight="1">
      <c r="A406" s="20"/>
    </row>
    <row r="407" spans="1:1" ht="24" customHeight="1">
      <c r="A407" s="20"/>
    </row>
    <row r="408" spans="1:1" ht="24" customHeight="1">
      <c r="A408" s="20"/>
    </row>
    <row r="409" spans="1:1" ht="24" customHeight="1">
      <c r="A409" s="20"/>
    </row>
    <row r="410" spans="1:1" ht="24" customHeight="1">
      <c r="A410" s="20"/>
    </row>
    <row r="411" spans="1:1" ht="24" customHeight="1">
      <c r="A411" s="20"/>
    </row>
    <row r="412" spans="1:1" ht="24" customHeight="1">
      <c r="A412" s="20"/>
    </row>
    <row r="413" spans="1:1" ht="24" customHeight="1">
      <c r="A413" s="20"/>
    </row>
    <row r="414" spans="1:1" ht="24" customHeight="1">
      <c r="A414" s="20"/>
    </row>
    <row r="415" spans="1:1" ht="24" customHeight="1">
      <c r="A415" s="20"/>
    </row>
    <row r="416" spans="1:1" ht="24" customHeight="1">
      <c r="A416" s="20"/>
    </row>
    <row r="417" spans="1:1" ht="24" customHeight="1">
      <c r="A417" s="20"/>
    </row>
  </sheetData>
  <sortState xmlns:xlrd2="http://schemas.microsoft.com/office/spreadsheetml/2017/richdata2" ref="A19">
    <sortCondition ref="A19"/>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4946-998D-4A85-BAC0-9147526B9852}">
  <dimension ref="A1:P40"/>
  <sheetViews>
    <sheetView showGridLines="0" topLeftCell="A4" workbookViewId="0">
      <selection activeCell="E18" sqref="E18"/>
    </sheetView>
  </sheetViews>
  <sheetFormatPr defaultRowHeight="24" customHeight="1"/>
  <cols>
    <col min="1" max="1" width="16.19921875" customWidth="1"/>
    <col min="2" max="2" width="15.59765625" customWidth="1"/>
    <col min="3" max="3" width="10.19921875" customWidth="1"/>
    <col min="4" max="4" width="16.3984375" customWidth="1"/>
    <col min="5" max="5" width="13.8984375" customWidth="1"/>
    <col min="6" max="6" width="19.69921875" customWidth="1"/>
    <col min="7" max="7" width="11.5" customWidth="1"/>
    <col min="8" max="8" width="11.296875" customWidth="1"/>
    <col min="9" max="9" width="10.69921875" customWidth="1"/>
    <col min="10" max="10" width="13" customWidth="1"/>
    <col min="11" max="11" width="12.296875" customWidth="1"/>
    <col min="17" max="17" width="9.3984375" bestFit="1" customWidth="1"/>
  </cols>
  <sheetData>
    <row r="1" spans="1:16" s="36" customFormat="1" ht="15.6">
      <c r="A1" s="51" t="s">
        <v>59</v>
      </c>
      <c r="B1" s="36" t="s">
        <v>178</v>
      </c>
      <c r="E1" s="36" t="s">
        <v>133</v>
      </c>
    </row>
    <row r="2" spans="1:16" s="36" customFormat="1" ht="15.6">
      <c r="B2" s="36" t="s">
        <v>179</v>
      </c>
    </row>
    <row r="3" spans="1:16" s="36" customFormat="1" ht="15.6">
      <c r="B3" s="36" t="s">
        <v>180</v>
      </c>
    </row>
    <row r="4" spans="1:16" s="36" customFormat="1" ht="15.6">
      <c r="B4" s="36" t="s">
        <v>181</v>
      </c>
    </row>
    <row r="5" spans="1:16" s="36" customFormat="1" ht="15.6">
      <c r="B5" s="36" t="s">
        <v>182</v>
      </c>
    </row>
    <row r="6" spans="1:16" s="36" customFormat="1" ht="15.6"/>
    <row r="7" spans="1:16" s="36" customFormat="1" ht="15.6">
      <c r="A7" s="51" t="s">
        <v>194</v>
      </c>
      <c r="B7" s="36" t="s">
        <v>183</v>
      </c>
      <c r="E7" s="36" t="s">
        <v>4358</v>
      </c>
    </row>
    <row r="8" spans="1:16" s="36" customFormat="1" ht="15.6">
      <c r="B8" s="36" t="s">
        <v>184</v>
      </c>
    </row>
    <row r="9" spans="1:16" s="36" customFormat="1" ht="15.6">
      <c r="B9" s="36" t="s">
        <v>180</v>
      </c>
    </row>
    <row r="10" spans="1:16" s="36" customFormat="1" ht="15.6">
      <c r="B10" s="36" t="s">
        <v>181</v>
      </c>
    </row>
    <row r="11" spans="1:16" s="57" customFormat="1" ht="25.65" customHeight="1" thickBot="1">
      <c r="A11" s="55"/>
      <c r="B11" s="36" t="s">
        <v>182</v>
      </c>
      <c r="C11" s="55"/>
      <c r="D11" s="55"/>
      <c r="E11" s="55"/>
      <c r="F11" s="55"/>
      <c r="G11" s="55"/>
      <c r="H11" s="55"/>
      <c r="I11" s="55"/>
      <c r="J11" s="55"/>
      <c r="K11" s="55"/>
      <c r="L11" s="55"/>
      <c r="M11" s="55"/>
      <c r="N11" s="55"/>
      <c r="O11" s="55"/>
      <c r="P11" s="55"/>
    </row>
    <row r="12" spans="1:16" ht="24" customHeight="1" thickTop="1">
      <c r="A12" s="23" t="s">
        <v>59</v>
      </c>
    </row>
    <row r="13" spans="1:16" ht="24" customHeight="1">
      <c r="B13" s="21">
        <v>40974</v>
      </c>
      <c r="D13" s="143" t="s">
        <v>4349</v>
      </c>
      <c r="E13" s="140">
        <f>EDATE($B$13,-4)</f>
        <v>40853</v>
      </c>
      <c r="F13" s="20"/>
      <c r="G13" s="134" t="s">
        <v>53</v>
      </c>
      <c r="H13" s="12" t="s">
        <v>54</v>
      </c>
      <c r="I13" s="12" t="s">
        <v>55</v>
      </c>
      <c r="J13" s="12" t="s">
        <v>4342</v>
      </c>
      <c r="K13" s="141" t="s">
        <v>56</v>
      </c>
    </row>
    <row r="14" spans="1:16" ht="24" customHeight="1">
      <c r="D14" s="143" t="s">
        <v>4350</v>
      </c>
      <c r="E14" s="140">
        <f>EDATE($B$13,4)</f>
        <v>41096</v>
      </c>
      <c r="G14" s="21" t="s">
        <v>4344</v>
      </c>
      <c r="H14" s="142">
        <v>80</v>
      </c>
      <c r="I14" s="21">
        <v>44255</v>
      </c>
      <c r="J14" s="142">
        <v>12</v>
      </c>
      <c r="K14" s="138">
        <f>EDATE(I14,12)</f>
        <v>44620</v>
      </c>
    </row>
    <row r="15" spans="1:16" ht="24" customHeight="1">
      <c r="D15" s="21" t="s">
        <v>4343</v>
      </c>
      <c r="E15" s="140">
        <f>EDATE($B$13,0)</f>
        <v>40974</v>
      </c>
      <c r="G15" s="21" t="s">
        <v>4345</v>
      </c>
      <c r="H15" s="142">
        <v>95</v>
      </c>
      <c r="I15" s="21">
        <v>44254</v>
      </c>
      <c r="J15" s="142">
        <v>36</v>
      </c>
      <c r="K15" s="138">
        <f t="shared" ref="K15:K17" si="0">EDATE(I15,12)</f>
        <v>44619</v>
      </c>
    </row>
    <row r="16" spans="1:16" ht="24" customHeight="1">
      <c r="G16" s="21" t="s">
        <v>4346</v>
      </c>
      <c r="H16" s="142">
        <v>12</v>
      </c>
      <c r="I16" s="21">
        <v>44217</v>
      </c>
      <c r="J16" s="142">
        <v>12</v>
      </c>
      <c r="K16" s="138">
        <f t="shared" si="0"/>
        <v>44582</v>
      </c>
    </row>
    <row r="17" spans="1:11" ht="24" customHeight="1">
      <c r="B17" s="21">
        <v>40999</v>
      </c>
      <c r="D17" s="143" t="s">
        <v>4348</v>
      </c>
      <c r="E17" s="140">
        <f>EDATE($B$17,-1)</f>
        <v>40968</v>
      </c>
      <c r="G17" s="21" t="s">
        <v>4347</v>
      </c>
      <c r="H17" s="142">
        <v>18</v>
      </c>
      <c r="I17" s="21">
        <v>44201</v>
      </c>
      <c r="J17" s="142">
        <v>12</v>
      </c>
      <c r="K17" s="138">
        <f t="shared" si="0"/>
        <v>44566</v>
      </c>
    </row>
    <row r="18" spans="1:11" ht="24" customHeight="1">
      <c r="B18" s="21">
        <v>40939</v>
      </c>
      <c r="D18" s="143" t="s">
        <v>4351</v>
      </c>
      <c r="E18" s="140">
        <f>EDATE(B18,1)</f>
        <v>40968</v>
      </c>
    </row>
    <row r="20" spans="1:11" ht="24" customHeight="1">
      <c r="A20" s="25" t="s">
        <v>60</v>
      </c>
      <c r="B20" s="26" t="s">
        <v>57</v>
      </c>
      <c r="D20" s="26" t="s">
        <v>58</v>
      </c>
      <c r="E20" s="24"/>
      <c r="F20" s="24"/>
      <c r="G20" s="30" t="s">
        <v>66</v>
      </c>
    </row>
    <row r="21" spans="1:11" ht="24" customHeight="1">
      <c r="A21" s="24"/>
      <c r="B21" s="27" t="s">
        <v>61</v>
      </c>
      <c r="C21" s="28"/>
      <c r="D21" s="168">
        <f ca="1">TODAY()</f>
        <v>44397</v>
      </c>
      <c r="F21" s="24"/>
      <c r="G21" s="30" t="s">
        <v>67</v>
      </c>
    </row>
    <row r="22" spans="1:11" ht="24" customHeight="1">
      <c r="A22" s="24"/>
      <c r="B22" s="27" t="s">
        <v>62</v>
      </c>
      <c r="C22" s="28"/>
      <c r="D22" s="168">
        <f ca="1">EOMONTH(D21,0)</f>
        <v>44408</v>
      </c>
      <c r="F22" s="24"/>
      <c r="G22" s="134" t="s">
        <v>68</v>
      </c>
      <c r="H22" s="12" t="s">
        <v>1</v>
      </c>
      <c r="I22" s="144" t="s">
        <v>69</v>
      </c>
      <c r="J22" s="135" t="s">
        <v>70</v>
      </c>
    </row>
    <row r="23" spans="1:11" ht="24" customHeight="1">
      <c r="A23" s="24"/>
      <c r="B23" s="27" t="s">
        <v>63</v>
      </c>
      <c r="C23" s="29"/>
      <c r="D23" s="169">
        <f ca="1">D22-D21</f>
        <v>11</v>
      </c>
      <c r="F23" s="24"/>
      <c r="G23" s="21" t="s">
        <v>4352</v>
      </c>
      <c r="H23" s="21">
        <v>44314</v>
      </c>
      <c r="I23" s="21">
        <f>EOMONTH(H23,-1)</f>
        <v>44286</v>
      </c>
      <c r="J23" s="21">
        <f>EOMONTH(H23,0)</f>
        <v>44316</v>
      </c>
    </row>
    <row r="24" spans="1:11" ht="24" customHeight="1">
      <c r="A24" s="24"/>
      <c r="B24" s="24"/>
      <c r="C24" s="29"/>
      <c r="D24" s="168"/>
      <c r="F24" s="24"/>
      <c r="G24" s="21" t="s">
        <v>4353</v>
      </c>
      <c r="H24" s="21">
        <v>44343</v>
      </c>
      <c r="I24" s="21">
        <f t="shared" ref="I24:I28" si="1">EOMONTH(H24,-1)</f>
        <v>44316</v>
      </c>
      <c r="J24" s="21">
        <f t="shared" ref="J24:J28" si="2">EOMONTH(H24,0)</f>
        <v>44347</v>
      </c>
    </row>
    <row r="25" spans="1:11" ht="24" customHeight="1">
      <c r="A25" s="24"/>
      <c r="B25" s="27" t="s">
        <v>64</v>
      </c>
      <c r="C25" s="29"/>
      <c r="D25" s="169">
        <f ca="1">DAY(EOMONTH(TODAY(),1))</f>
        <v>31</v>
      </c>
      <c r="F25" s="24"/>
      <c r="G25" s="21" t="s">
        <v>4354</v>
      </c>
      <c r="H25" s="21">
        <v>44217</v>
      </c>
      <c r="I25" s="21">
        <f t="shared" si="1"/>
        <v>44196</v>
      </c>
      <c r="J25" s="21">
        <f t="shared" si="2"/>
        <v>44227</v>
      </c>
    </row>
    <row r="26" spans="1:11" ht="24" customHeight="1">
      <c r="A26" s="24"/>
      <c r="B26" s="27" t="s">
        <v>65</v>
      </c>
      <c r="C26" s="29"/>
      <c r="D26" s="169">
        <f ca="1">DAY(EOMONTH(TODAY(),-1))</f>
        <v>30</v>
      </c>
      <c r="F26" s="24"/>
      <c r="G26" s="21" t="s">
        <v>4355</v>
      </c>
      <c r="H26" s="21">
        <v>44413</v>
      </c>
      <c r="I26" s="21">
        <f t="shared" si="1"/>
        <v>44408</v>
      </c>
      <c r="J26" s="21">
        <f t="shared" si="2"/>
        <v>44439</v>
      </c>
    </row>
    <row r="27" spans="1:11" ht="24" customHeight="1">
      <c r="A27" s="24"/>
      <c r="B27" s="24"/>
      <c r="C27" s="24"/>
      <c r="D27" s="24"/>
      <c r="E27" s="24"/>
      <c r="F27" s="24"/>
      <c r="G27" s="21" t="s">
        <v>4356</v>
      </c>
      <c r="H27" s="21">
        <v>44375</v>
      </c>
      <c r="I27" s="21">
        <f t="shared" si="1"/>
        <v>44347</v>
      </c>
      <c r="J27" s="21">
        <f t="shared" si="2"/>
        <v>44377</v>
      </c>
    </row>
    <row r="28" spans="1:11" ht="24" customHeight="1">
      <c r="A28" s="30"/>
      <c r="B28" s="24"/>
      <c r="C28" s="24"/>
      <c r="D28" s="24"/>
      <c r="E28" s="24"/>
      <c r="F28" s="24"/>
      <c r="G28" s="21" t="s">
        <v>4357</v>
      </c>
      <c r="H28" s="21">
        <v>44557</v>
      </c>
      <c r="I28" s="21">
        <f t="shared" si="1"/>
        <v>44530</v>
      </c>
      <c r="J28" s="21">
        <f t="shared" si="2"/>
        <v>44561</v>
      </c>
    </row>
    <row r="29" spans="1:11" ht="24" customHeight="1">
      <c r="A29" s="30"/>
      <c r="B29" s="24"/>
      <c r="C29" s="24"/>
      <c r="D29" s="24"/>
      <c r="E29" s="24"/>
      <c r="F29" s="24"/>
      <c r="G29" s="24"/>
    </row>
    <row r="30" spans="1:11" ht="24" customHeight="1">
      <c r="A30" s="24"/>
      <c r="F30" s="24"/>
      <c r="G30" s="24"/>
    </row>
    <row r="31" spans="1:11" ht="24" customHeight="1">
      <c r="F31" s="24"/>
      <c r="G31" s="24"/>
    </row>
    <row r="32" spans="1:11" ht="24" customHeight="1">
      <c r="F32" s="24"/>
      <c r="G32" s="24"/>
    </row>
    <row r="33" spans="6:10" ht="24" customHeight="1">
      <c r="F33" s="24"/>
      <c r="G33" s="24"/>
    </row>
    <row r="34" spans="6:10" ht="24" customHeight="1">
      <c r="F34" s="24"/>
      <c r="G34" s="24"/>
    </row>
    <row r="35" spans="6:10" ht="24" customHeight="1">
      <c r="J35" s="24"/>
    </row>
    <row r="36" spans="6:10" ht="24" customHeight="1">
      <c r="J36" s="24"/>
    </row>
    <row r="37" spans="6:10" ht="24" customHeight="1">
      <c r="J37" s="24"/>
    </row>
    <row r="38" spans="6:10" ht="24" customHeight="1">
      <c r="J38" s="24"/>
    </row>
    <row r="39" spans="6:10" ht="24" customHeight="1">
      <c r="J39" s="24"/>
    </row>
    <row r="40" spans="6:10" ht="24" customHeight="1">
      <c r="J40" s="24"/>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DD0CB-D99C-4F45-8E5D-C4B1183A22BA}">
  <dimension ref="A1:F366"/>
  <sheetViews>
    <sheetView workbookViewId="0">
      <selection activeCell="F4" sqref="F4"/>
    </sheetView>
  </sheetViews>
  <sheetFormatPr defaultRowHeight="15"/>
  <cols>
    <col min="1" max="1" width="12.69921875" style="68" customWidth="1"/>
    <col min="2" max="3" width="10.3984375" style="68" customWidth="1"/>
    <col min="4" max="4" width="9.19921875" style="65" bestFit="1" customWidth="1"/>
    <col min="5" max="5" width="9.19921875" style="172" bestFit="1" customWidth="1"/>
  </cols>
  <sheetData>
    <row r="1" spans="1:6" ht="17.399999999999999">
      <c r="A1" s="63" t="s">
        <v>266</v>
      </c>
      <c r="B1" s="63" t="s">
        <v>267</v>
      </c>
      <c r="C1" s="63" t="s">
        <v>268</v>
      </c>
      <c r="D1" s="148" t="s">
        <v>4359</v>
      </c>
      <c r="E1" s="171" t="s">
        <v>4359</v>
      </c>
    </row>
    <row r="2" spans="1:6" ht="15.6">
      <c r="A2" s="67">
        <v>43831</v>
      </c>
      <c r="B2" s="69" t="s">
        <v>269</v>
      </c>
      <c r="C2" s="69">
        <f t="shared" ref="C2:C58" si="0">WEEKDAY(A2,2)</f>
        <v>3</v>
      </c>
      <c r="D2" s="170" t="s">
        <v>4385</v>
      </c>
      <c r="E2" s="147">
        <f>INT((MONTH(A2)-1)/3)+1</f>
        <v>1</v>
      </c>
      <c r="F2">
        <f>LEN(2^MONTH(A2))</f>
        <v>1</v>
      </c>
    </row>
    <row r="3" spans="1:6" ht="15.6">
      <c r="A3" s="67">
        <v>43832</v>
      </c>
      <c r="B3" s="69" t="s">
        <v>271</v>
      </c>
      <c r="C3" s="69">
        <f t="shared" si="0"/>
        <v>4</v>
      </c>
      <c r="D3" s="147"/>
      <c r="E3" s="147">
        <f t="shared" ref="E3:E66" si="1">INT((MONTH(A3)-1)/3)+1</f>
        <v>1</v>
      </c>
      <c r="F3">
        <f t="shared" ref="F3:F66" si="2">LEN(2^MONTH(A3))</f>
        <v>1</v>
      </c>
    </row>
    <row r="4" spans="1:6" ht="15.6">
      <c r="A4" s="67">
        <v>43833</v>
      </c>
      <c r="B4" s="69" t="s">
        <v>270</v>
      </c>
      <c r="C4" s="69">
        <f t="shared" si="0"/>
        <v>5</v>
      </c>
      <c r="D4" s="147"/>
      <c r="E4" s="147">
        <f t="shared" si="1"/>
        <v>1</v>
      </c>
      <c r="F4">
        <f t="shared" si="2"/>
        <v>1</v>
      </c>
    </row>
    <row r="5" spans="1:6" ht="15.6">
      <c r="A5" s="67">
        <v>43834</v>
      </c>
      <c r="B5" s="69" t="s">
        <v>270</v>
      </c>
      <c r="C5" s="69">
        <f t="shared" si="0"/>
        <v>6</v>
      </c>
      <c r="D5" s="147"/>
      <c r="E5" s="147">
        <f t="shared" si="1"/>
        <v>1</v>
      </c>
      <c r="F5">
        <f t="shared" si="2"/>
        <v>1</v>
      </c>
    </row>
    <row r="6" spans="1:6" ht="15.6">
      <c r="A6" s="67">
        <v>43835</v>
      </c>
      <c r="B6" s="69" t="s">
        <v>270</v>
      </c>
      <c r="C6" s="69">
        <f t="shared" si="0"/>
        <v>7</v>
      </c>
      <c r="D6" s="147"/>
      <c r="E6" s="147">
        <f t="shared" si="1"/>
        <v>1</v>
      </c>
      <c r="F6">
        <f t="shared" si="2"/>
        <v>1</v>
      </c>
    </row>
    <row r="7" spans="1:6" ht="15.6">
      <c r="A7" s="67">
        <v>43836</v>
      </c>
      <c r="B7" s="69" t="s">
        <v>270</v>
      </c>
      <c r="C7" s="69">
        <f t="shared" si="0"/>
        <v>1</v>
      </c>
      <c r="D7" s="147"/>
      <c r="E7" s="147">
        <f t="shared" si="1"/>
        <v>1</v>
      </c>
      <c r="F7">
        <f t="shared" si="2"/>
        <v>1</v>
      </c>
    </row>
    <row r="8" spans="1:6" ht="15.6">
      <c r="A8" s="67">
        <v>43837</v>
      </c>
      <c r="B8" s="69" t="s">
        <v>271</v>
      </c>
      <c r="C8" s="69">
        <f t="shared" si="0"/>
        <v>2</v>
      </c>
      <c r="D8" s="147"/>
      <c r="E8" s="147">
        <f t="shared" si="1"/>
        <v>1</v>
      </c>
      <c r="F8">
        <f t="shared" si="2"/>
        <v>1</v>
      </c>
    </row>
    <row r="9" spans="1:6" ht="15.6">
      <c r="A9" s="67">
        <v>43838</v>
      </c>
      <c r="B9" s="69" t="s">
        <v>271</v>
      </c>
      <c r="C9" s="69">
        <f t="shared" si="0"/>
        <v>3</v>
      </c>
      <c r="D9" s="147"/>
      <c r="E9" s="147">
        <f t="shared" si="1"/>
        <v>1</v>
      </c>
      <c r="F9">
        <f t="shared" si="2"/>
        <v>1</v>
      </c>
    </row>
    <row r="10" spans="1:6" ht="15.6">
      <c r="A10" s="67">
        <v>43839</v>
      </c>
      <c r="B10" s="69" t="s">
        <v>270</v>
      </c>
      <c r="C10" s="69">
        <f t="shared" si="0"/>
        <v>4</v>
      </c>
      <c r="D10" s="147"/>
      <c r="E10" s="147">
        <f t="shared" si="1"/>
        <v>1</v>
      </c>
      <c r="F10">
        <f t="shared" si="2"/>
        <v>1</v>
      </c>
    </row>
    <row r="11" spans="1:6" ht="15.6">
      <c r="A11" s="67">
        <v>43840</v>
      </c>
      <c r="B11" s="69" t="s">
        <v>270</v>
      </c>
      <c r="C11" s="69">
        <f t="shared" si="0"/>
        <v>5</v>
      </c>
      <c r="D11" s="147"/>
      <c r="E11" s="147">
        <f t="shared" si="1"/>
        <v>1</v>
      </c>
      <c r="F11">
        <f t="shared" si="2"/>
        <v>1</v>
      </c>
    </row>
    <row r="12" spans="1:6" ht="15.6">
      <c r="A12" s="67">
        <v>43841</v>
      </c>
      <c r="B12" s="69" t="s">
        <v>270</v>
      </c>
      <c r="C12" s="69">
        <f t="shared" si="0"/>
        <v>6</v>
      </c>
      <c r="D12" s="147"/>
      <c r="E12" s="147">
        <f t="shared" si="1"/>
        <v>1</v>
      </c>
      <c r="F12">
        <f t="shared" si="2"/>
        <v>1</v>
      </c>
    </row>
    <row r="13" spans="1:6" ht="15.6">
      <c r="A13" s="67">
        <v>43842</v>
      </c>
      <c r="B13" s="69" t="s">
        <v>270</v>
      </c>
      <c r="C13" s="69">
        <f t="shared" si="0"/>
        <v>7</v>
      </c>
      <c r="D13" s="147"/>
      <c r="E13" s="147">
        <f t="shared" si="1"/>
        <v>1</v>
      </c>
      <c r="F13">
        <f t="shared" si="2"/>
        <v>1</v>
      </c>
    </row>
    <row r="14" spans="1:6" ht="15.6">
      <c r="A14" s="67">
        <v>43843</v>
      </c>
      <c r="B14" s="69" t="s">
        <v>270</v>
      </c>
      <c r="C14" s="69">
        <f t="shared" si="0"/>
        <v>1</v>
      </c>
      <c r="D14" s="147"/>
      <c r="E14" s="147">
        <f t="shared" si="1"/>
        <v>1</v>
      </c>
      <c r="F14">
        <f t="shared" si="2"/>
        <v>1</v>
      </c>
    </row>
    <row r="15" spans="1:6" ht="15.6">
      <c r="A15" s="67">
        <v>43844</v>
      </c>
      <c r="B15" s="69" t="s">
        <v>271</v>
      </c>
      <c r="C15" s="69">
        <f t="shared" si="0"/>
        <v>2</v>
      </c>
      <c r="D15" s="147"/>
      <c r="E15" s="147">
        <f t="shared" si="1"/>
        <v>1</v>
      </c>
      <c r="F15">
        <f t="shared" si="2"/>
        <v>1</v>
      </c>
    </row>
    <row r="16" spans="1:6" ht="15.6">
      <c r="A16" s="67">
        <v>43845</v>
      </c>
      <c r="B16" s="69" t="s">
        <v>271</v>
      </c>
      <c r="C16" s="69">
        <f t="shared" si="0"/>
        <v>3</v>
      </c>
      <c r="D16" s="147"/>
      <c r="E16" s="147">
        <f t="shared" si="1"/>
        <v>1</v>
      </c>
      <c r="F16">
        <f t="shared" si="2"/>
        <v>1</v>
      </c>
    </row>
    <row r="17" spans="1:6" ht="15.6">
      <c r="A17" s="67">
        <v>43846</v>
      </c>
      <c r="B17" s="69" t="s">
        <v>270</v>
      </c>
      <c r="C17" s="69">
        <f t="shared" si="0"/>
        <v>4</v>
      </c>
      <c r="D17" s="147"/>
      <c r="E17" s="147">
        <f t="shared" si="1"/>
        <v>1</v>
      </c>
      <c r="F17">
        <f t="shared" si="2"/>
        <v>1</v>
      </c>
    </row>
    <row r="18" spans="1:6" ht="15.6">
      <c r="A18" s="67">
        <v>43847</v>
      </c>
      <c r="B18" s="69" t="s">
        <v>270</v>
      </c>
      <c r="C18" s="69">
        <f t="shared" si="0"/>
        <v>5</v>
      </c>
      <c r="D18" s="147"/>
      <c r="E18" s="147">
        <f t="shared" si="1"/>
        <v>1</v>
      </c>
      <c r="F18">
        <f t="shared" si="2"/>
        <v>1</v>
      </c>
    </row>
    <row r="19" spans="1:6" ht="15.6">
      <c r="A19" s="67">
        <v>43848</v>
      </c>
      <c r="B19" s="69" t="s">
        <v>270</v>
      </c>
      <c r="C19" s="69">
        <f t="shared" si="0"/>
        <v>6</v>
      </c>
      <c r="D19" s="147"/>
      <c r="E19" s="147">
        <f t="shared" si="1"/>
        <v>1</v>
      </c>
      <c r="F19">
        <f t="shared" si="2"/>
        <v>1</v>
      </c>
    </row>
    <row r="20" spans="1:6" ht="15.6">
      <c r="A20" s="67">
        <v>43849</v>
      </c>
      <c r="B20" s="69" t="s">
        <v>270</v>
      </c>
      <c r="C20" s="69">
        <f t="shared" si="0"/>
        <v>7</v>
      </c>
      <c r="D20" s="147"/>
      <c r="E20" s="147">
        <f t="shared" si="1"/>
        <v>1</v>
      </c>
      <c r="F20">
        <f t="shared" si="2"/>
        <v>1</v>
      </c>
    </row>
    <row r="21" spans="1:6" ht="15.6">
      <c r="A21" s="67">
        <v>43850</v>
      </c>
      <c r="B21" s="69" t="s">
        <v>270</v>
      </c>
      <c r="C21" s="69">
        <f t="shared" si="0"/>
        <v>1</v>
      </c>
      <c r="D21" s="147"/>
      <c r="E21" s="147">
        <f t="shared" si="1"/>
        <v>1</v>
      </c>
      <c r="F21">
        <f t="shared" si="2"/>
        <v>1</v>
      </c>
    </row>
    <row r="22" spans="1:6" ht="15.6">
      <c r="A22" s="67">
        <v>43851</v>
      </c>
      <c r="B22" s="69" t="s">
        <v>271</v>
      </c>
      <c r="C22" s="69">
        <f t="shared" si="0"/>
        <v>2</v>
      </c>
      <c r="D22" s="147"/>
      <c r="E22" s="147">
        <f t="shared" si="1"/>
        <v>1</v>
      </c>
      <c r="F22">
        <f t="shared" si="2"/>
        <v>1</v>
      </c>
    </row>
    <row r="23" spans="1:6" ht="15.6">
      <c r="A23" s="67">
        <v>43852</v>
      </c>
      <c r="B23" s="69" t="s">
        <v>270</v>
      </c>
      <c r="C23" s="69">
        <f t="shared" si="0"/>
        <v>3</v>
      </c>
      <c r="D23" s="147"/>
      <c r="E23" s="147">
        <f t="shared" si="1"/>
        <v>1</v>
      </c>
      <c r="F23">
        <f t="shared" si="2"/>
        <v>1</v>
      </c>
    </row>
    <row r="24" spans="1:6" ht="15.6">
      <c r="A24" s="67">
        <v>43853</v>
      </c>
      <c r="B24" s="69" t="s">
        <v>270</v>
      </c>
      <c r="C24" s="69">
        <f t="shared" si="0"/>
        <v>4</v>
      </c>
      <c r="D24" s="147"/>
      <c r="E24" s="147">
        <f t="shared" si="1"/>
        <v>1</v>
      </c>
      <c r="F24">
        <f t="shared" si="2"/>
        <v>1</v>
      </c>
    </row>
    <row r="25" spans="1:6" ht="15.6">
      <c r="A25" s="67">
        <v>43854</v>
      </c>
      <c r="B25" s="69" t="s">
        <v>270</v>
      </c>
      <c r="C25" s="69">
        <f t="shared" si="0"/>
        <v>5</v>
      </c>
      <c r="D25" s="147"/>
      <c r="E25" s="147">
        <f t="shared" si="1"/>
        <v>1</v>
      </c>
      <c r="F25">
        <f t="shared" si="2"/>
        <v>1</v>
      </c>
    </row>
    <row r="26" spans="1:6" ht="15.6">
      <c r="A26" s="67">
        <v>43855</v>
      </c>
      <c r="B26" s="69" t="s">
        <v>270</v>
      </c>
      <c r="C26" s="69">
        <f t="shared" si="0"/>
        <v>6</v>
      </c>
      <c r="D26" s="147"/>
      <c r="E26" s="147">
        <f t="shared" si="1"/>
        <v>1</v>
      </c>
      <c r="F26">
        <f t="shared" si="2"/>
        <v>1</v>
      </c>
    </row>
    <row r="27" spans="1:6" ht="15.6">
      <c r="A27" s="67">
        <v>43856</v>
      </c>
      <c r="B27" s="69" t="s">
        <v>270</v>
      </c>
      <c r="C27" s="69">
        <f t="shared" si="0"/>
        <v>7</v>
      </c>
      <c r="D27" s="147"/>
      <c r="E27" s="147">
        <f t="shared" si="1"/>
        <v>1</v>
      </c>
      <c r="F27">
        <f t="shared" si="2"/>
        <v>1</v>
      </c>
    </row>
    <row r="28" spans="1:6" ht="15.6">
      <c r="A28" s="67">
        <v>43857</v>
      </c>
      <c r="B28" s="69" t="s">
        <v>269</v>
      </c>
      <c r="C28" s="69">
        <f t="shared" si="0"/>
        <v>1</v>
      </c>
      <c r="D28" s="147"/>
      <c r="E28" s="147">
        <f t="shared" si="1"/>
        <v>1</v>
      </c>
      <c r="F28">
        <f t="shared" si="2"/>
        <v>1</v>
      </c>
    </row>
    <row r="29" spans="1:6" ht="15.6">
      <c r="A29" s="67">
        <v>43858</v>
      </c>
      <c r="B29" s="69" t="s">
        <v>269</v>
      </c>
      <c r="C29" s="69">
        <f t="shared" si="0"/>
        <v>2</v>
      </c>
      <c r="D29" s="147"/>
      <c r="E29" s="147">
        <f t="shared" si="1"/>
        <v>1</v>
      </c>
      <c r="F29">
        <f t="shared" si="2"/>
        <v>1</v>
      </c>
    </row>
    <row r="30" spans="1:6" ht="15.6">
      <c r="A30" s="67">
        <v>43859</v>
      </c>
      <c r="B30" s="69" t="s">
        <v>269</v>
      </c>
      <c r="C30" s="69">
        <f t="shared" si="0"/>
        <v>3</v>
      </c>
      <c r="D30" s="147"/>
      <c r="E30" s="147">
        <f t="shared" si="1"/>
        <v>1</v>
      </c>
      <c r="F30">
        <f t="shared" si="2"/>
        <v>1</v>
      </c>
    </row>
    <row r="31" spans="1:6" ht="15.6">
      <c r="A31" s="67">
        <v>43860</v>
      </c>
      <c r="B31" s="69" t="s">
        <v>271</v>
      </c>
      <c r="C31" s="69">
        <f t="shared" si="0"/>
        <v>4</v>
      </c>
      <c r="D31" s="147"/>
      <c r="E31" s="147">
        <f t="shared" si="1"/>
        <v>1</v>
      </c>
      <c r="F31">
        <f t="shared" si="2"/>
        <v>1</v>
      </c>
    </row>
    <row r="32" spans="1:6" ht="15.6">
      <c r="A32" s="67">
        <v>43861</v>
      </c>
      <c r="B32" s="69" t="s">
        <v>271</v>
      </c>
      <c r="C32" s="69">
        <f t="shared" si="0"/>
        <v>5</v>
      </c>
      <c r="D32" s="147"/>
      <c r="E32" s="147">
        <f t="shared" si="1"/>
        <v>1</v>
      </c>
      <c r="F32">
        <f t="shared" si="2"/>
        <v>1</v>
      </c>
    </row>
    <row r="33" spans="1:6" ht="15.6">
      <c r="A33" s="67">
        <v>43862</v>
      </c>
      <c r="B33" s="69" t="s">
        <v>271</v>
      </c>
      <c r="C33" s="69">
        <f t="shared" si="0"/>
        <v>6</v>
      </c>
      <c r="D33" s="147"/>
      <c r="E33" s="147">
        <f t="shared" si="1"/>
        <v>1</v>
      </c>
      <c r="F33">
        <f t="shared" si="2"/>
        <v>1</v>
      </c>
    </row>
    <row r="34" spans="1:6" ht="15.6">
      <c r="A34" s="67">
        <v>43863</v>
      </c>
      <c r="B34" s="69" t="s">
        <v>271</v>
      </c>
      <c r="C34" s="69">
        <f t="shared" si="0"/>
        <v>7</v>
      </c>
      <c r="D34" s="147"/>
      <c r="E34" s="147">
        <f t="shared" si="1"/>
        <v>1</v>
      </c>
      <c r="F34">
        <f t="shared" si="2"/>
        <v>1</v>
      </c>
    </row>
    <row r="35" spans="1:6" ht="15.6">
      <c r="A35" s="67">
        <v>43864</v>
      </c>
      <c r="B35" s="69" t="s">
        <v>270</v>
      </c>
      <c r="C35" s="69">
        <f t="shared" si="0"/>
        <v>1</v>
      </c>
      <c r="D35" s="147"/>
      <c r="E35" s="147">
        <f t="shared" si="1"/>
        <v>1</v>
      </c>
      <c r="F35">
        <f t="shared" si="2"/>
        <v>1</v>
      </c>
    </row>
    <row r="36" spans="1:6" ht="15.6">
      <c r="A36" s="67">
        <v>43865</v>
      </c>
      <c r="B36" s="69" t="s">
        <v>270</v>
      </c>
      <c r="C36" s="69">
        <f t="shared" si="0"/>
        <v>2</v>
      </c>
      <c r="D36" s="147"/>
      <c r="E36" s="147">
        <f t="shared" si="1"/>
        <v>1</v>
      </c>
      <c r="F36">
        <f t="shared" si="2"/>
        <v>1</v>
      </c>
    </row>
    <row r="37" spans="1:6" ht="15.6">
      <c r="A37" s="67">
        <v>43866</v>
      </c>
      <c r="B37" s="69" t="s">
        <v>271</v>
      </c>
      <c r="C37" s="69">
        <f t="shared" si="0"/>
        <v>3</v>
      </c>
      <c r="D37" s="147"/>
      <c r="E37" s="147">
        <f t="shared" si="1"/>
        <v>1</v>
      </c>
      <c r="F37">
        <f t="shared" si="2"/>
        <v>1</v>
      </c>
    </row>
    <row r="38" spans="1:6" ht="15.6">
      <c r="A38" s="67">
        <v>43867</v>
      </c>
      <c r="B38" s="69" t="s">
        <v>270</v>
      </c>
      <c r="C38" s="69">
        <f t="shared" si="0"/>
        <v>4</v>
      </c>
      <c r="D38" s="147"/>
      <c r="E38" s="147">
        <f t="shared" si="1"/>
        <v>1</v>
      </c>
      <c r="F38">
        <f t="shared" si="2"/>
        <v>1</v>
      </c>
    </row>
    <row r="39" spans="1:6" ht="15.6">
      <c r="A39" s="67">
        <v>43868</v>
      </c>
      <c r="B39" s="69" t="s">
        <v>270</v>
      </c>
      <c r="C39" s="69">
        <f t="shared" si="0"/>
        <v>5</v>
      </c>
      <c r="D39" s="147"/>
      <c r="E39" s="147">
        <f t="shared" si="1"/>
        <v>1</v>
      </c>
      <c r="F39">
        <f t="shared" si="2"/>
        <v>1</v>
      </c>
    </row>
    <row r="40" spans="1:6" ht="15.6">
      <c r="A40" s="67">
        <v>43869</v>
      </c>
      <c r="B40" s="69" t="s">
        <v>270</v>
      </c>
      <c r="C40" s="69">
        <f t="shared" si="0"/>
        <v>6</v>
      </c>
      <c r="D40" s="147"/>
      <c r="E40" s="147">
        <f t="shared" si="1"/>
        <v>1</v>
      </c>
      <c r="F40">
        <f t="shared" si="2"/>
        <v>1</v>
      </c>
    </row>
    <row r="41" spans="1:6" ht="15.6">
      <c r="A41" s="67">
        <v>43870</v>
      </c>
      <c r="B41" s="69" t="s">
        <v>270</v>
      </c>
      <c r="C41" s="69">
        <f t="shared" si="0"/>
        <v>7</v>
      </c>
      <c r="D41" s="147"/>
      <c r="E41" s="147">
        <f t="shared" si="1"/>
        <v>1</v>
      </c>
      <c r="F41">
        <f t="shared" si="2"/>
        <v>1</v>
      </c>
    </row>
    <row r="42" spans="1:6" ht="15.6">
      <c r="A42" s="67">
        <v>43871</v>
      </c>
      <c r="B42" s="69" t="s">
        <v>270</v>
      </c>
      <c r="C42" s="69">
        <f t="shared" si="0"/>
        <v>1</v>
      </c>
      <c r="D42" s="147"/>
      <c r="E42" s="147">
        <f t="shared" si="1"/>
        <v>1</v>
      </c>
      <c r="F42">
        <f t="shared" si="2"/>
        <v>1</v>
      </c>
    </row>
    <row r="43" spans="1:6" ht="15.6">
      <c r="A43" s="67">
        <v>43872</v>
      </c>
      <c r="B43" s="69" t="s">
        <v>271</v>
      </c>
      <c r="C43" s="69">
        <f t="shared" si="0"/>
        <v>2</v>
      </c>
      <c r="D43" s="147"/>
      <c r="E43" s="147">
        <f t="shared" si="1"/>
        <v>1</v>
      </c>
      <c r="F43">
        <f t="shared" si="2"/>
        <v>1</v>
      </c>
    </row>
    <row r="44" spans="1:6" ht="15.6">
      <c r="A44" s="67">
        <v>43873</v>
      </c>
      <c r="B44" s="69" t="s">
        <v>271</v>
      </c>
      <c r="C44" s="69">
        <f t="shared" si="0"/>
        <v>3</v>
      </c>
      <c r="D44" s="147"/>
      <c r="E44" s="147">
        <f t="shared" si="1"/>
        <v>1</v>
      </c>
      <c r="F44">
        <f t="shared" si="2"/>
        <v>1</v>
      </c>
    </row>
    <row r="45" spans="1:6" ht="15.6">
      <c r="A45" s="67">
        <v>43874</v>
      </c>
      <c r="B45" s="69" t="s">
        <v>270</v>
      </c>
      <c r="C45" s="69">
        <f t="shared" si="0"/>
        <v>4</v>
      </c>
      <c r="D45" s="147"/>
      <c r="E45" s="147">
        <f t="shared" si="1"/>
        <v>1</v>
      </c>
      <c r="F45">
        <f t="shared" si="2"/>
        <v>1</v>
      </c>
    </row>
    <row r="46" spans="1:6" ht="15.6">
      <c r="A46" s="67">
        <v>43875</v>
      </c>
      <c r="B46" s="69" t="s">
        <v>270</v>
      </c>
      <c r="C46" s="69">
        <f t="shared" si="0"/>
        <v>5</v>
      </c>
      <c r="D46" s="147"/>
      <c r="E46" s="147">
        <f t="shared" si="1"/>
        <v>1</v>
      </c>
      <c r="F46">
        <f t="shared" si="2"/>
        <v>1</v>
      </c>
    </row>
    <row r="47" spans="1:6" ht="15.6">
      <c r="A47" s="67">
        <v>43876</v>
      </c>
      <c r="B47" s="69" t="s">
        <v>270</v>
      </c>
      <c r="C47" s="69">
        <f t="shared" si="0"/>
        <v>6</v>
      </c>
      <c r="D47" s="147"/>
      <c r="E47" s="147">
        <f t="shared" si="1"/>
        <v>1</v>
      </c>
      <c r="F47">
        <f t="shared" si="2"/>
        <v>1</v>
      </c>
    </row>
    <row r="48" spans="1:6" ht="15.6">
      <c r="A48" s="67">
        <v>43877</v>
      </c>
      <c r="B48" s="69" t="s">
        <v>270</v>
      </c>
      <c r="C48" s="69">
        <f t="shared" si="0"/>
        <v>7</v>
      </c>
      <c r="D48" s="147"/>
      <c r="E48" s="147">
        <f t="shared" si="1"/>
        <v>1</v>
      </c>
      <c r="F48">
        <f t="shared" si="2"/>
        <v>1</v>
      </c>
    </row>
    <row r="49" spans="1:6" ht="15.6">
      <c r="A49" s="67">
        <v>43878</v>
      </c>
      <c r="B49" s="69" t="s">
        <v>270</v>
      </c>
      <c r="C49" s="69">
        <f t="shared" si="0"/>
        <v>1</v>
      </c>
      <c r="D49" s="147"/>
      <c r="E49" s="147">
        <f t="shared" si="1"/>
        <v>1</v>
      </c>
      <c r="F49">
        <f t="shared" si="2"/>
        <v>1</v>
      </c>
    </row>
    <row r="50" spans="1:6" ht="15.6">
      <c r="A50" s="67">
        <v>43879</v>
      </c>
      <c r="B50" s="69" t="s">
        <v>271</v>
      </c>
      <c r="C50" s="69">
        <f t="shared" si="0"/>
        <v>2</v>
      </c>
      <c r="D50" s="147"/>
      <c r="E50" s="147">
        <f t="shared" si="1"/>
        <v>1</v>
      </c>
      <c r="F50">
        <f t="shared" si="2"/>
        <v>1</v>
      </c>
    </row>
    <row r="51" spans="1:6" ht="15.6">
      <c r="A51" s="67">
        <v>43880</v>
      </c>
      <c r="B51" s="69" t="s">
        <v>271</v>
      </c>
      <c r="C51" s="69">
        <f t="shared" si="0"/>
        <v>3</v>
      </c>
      <c r="D51" s="147"/>
      <c r="E51" s="147">
        <f t="shared" si="1"/>
        <v>1</v>
      </c>
      <c r="F51">
        <f t="shared" si="2"/>
        <v>1</v>
      </c>
    </row>
    <row r="52" spans="1:6" ht="15.6">
      <c r="A52" s="67">
        <v>43881</v>
      </c>
      <c r="B52" s="69" t="s">
        <v>270</v>
      </c>
      <c r="C52" s="69">
        <f t="shared" si="0"/>
        <v>4</v>
      </c>
      <c r="D52" s="147"/>
      <c r="E52" s="147">
        <f t="shared" si="1"/>
        <v>1</v>
      </c>
      <c r="F52">
        <f t="shared" si="2"/>
        <v>1</v>
      </c>
    </row>
    <row r="53" spans="1:6" ht="15.6">
      <c r="A53" s="67">
        <v>43882</v>
      </c>
      <c r="B53" s="69" t="s">
        <v>270</v>
      </c>
      <c r="C53" s="69">
        <f t="shared" si="0"/>
        <v>5</v>
      </c>
      <c r="D53" s="147"/>
      <c r="E53" s="147">
        <f t="shared" si="1"/>
        <v>1</v>
      </c>
      <c r="F53">
        <f t="shared" si="2"/>
        <v>1</v>
      </c>
    </row>
    <row r="54" spans="1:6" ht="15.6">
      <c r="A54" s="67">
        <v>43883</v>
      </c>
      <c r="B54" s="69" t="s">
        <v>270</v>
      </c>
      <c r="C54" s="69">
        <f t="shared" si="0"/>
        <v>6</v>
      </c>
      <c r="D54" s="147"/>
      <c r="E54" s="147">
        <f t="shared" si="1"/>
        <v>1</v>
      </c>
      <c r="F54">
        <f t="shared" si="2"/>
        <v>1</v>
      </c>
    </row>
    <row r="55" spans="1:6" ht="15.6">
      <c r="A55" s="67">
        <v>43884</v>
      </c>
      <c r="B55" s="69" t="s">
        <v>270</v>
      </c>
      <c r="C55" s="69">
        <f t="shared" si="0"/>
        <v>7</v>
      </c>
      <c r="D55" s="147"/>
      <c r="E55" s="147">
        <f t="shared" si="1"/>
        <v>1</v>
      </c>
      <c r="F55">
        <f t="shared" si="2"/>
        <v>1</v>
      </c>
    </row>
    <row r="56" spans="1:6" ht="15.6">
      <c r="A56" s="67">
        <v>43885</v>
      </c>
      <c r="B56" s="69" t="s">
        <v>270</v>
      </c>
      <c r="C56" s="69">
        <f t="shared" si="0"/>
        <v>1</v>
      </c>
      <c r="D56" s="147"/>
      <c r="E56" s="147">
        <f t="shared" si="1"/>
        <v>1</v>
      </c>
      <c r="F56">
        <f t="shared" si="2"/>
        <v>1</v>
      </c>
    </row>
    <row r="57" spans="1:6" ht="15.6">
      <c r="A57" s="67">
        <v>43886</v>
      </c>
      <c r="B57" s="69" t="s">
        <v>271</v>
      </c>
      <c r="C57" s="69">
        <f t="shared" si="0"/>
        <v>2</v>
      </c>
      <c r="D57" s="147"/>
      <c r="E57" s="147">
        <f t="shared" si="1"/>
        <v>1</v>
      </c>
      <c r="F57">
        <f t="shared" si="2"/>
        <v>1</v>
      </c>
    </row>
    <row r="58" spans="1:6" ht="15.6">
      <c r="A58" s="67">
        <v>43887</v>
      </c>
      <c r="B58" s="69" t="s">
        <v>271</v>
      </c>
      <c r="C58" s="69">
        <f t="shared" si="0"/>
        <v>3</v>
      </c>
      <c r="D58" s="147"/>
      <c r="E58" s="147">
        <f t="shared" si="1"/>
        <v>1</v>
      </c>
      <c r="F58">
        <f t="shared" si="2"/>
        <v>1</v>
      </c>
    </row>
    <row r="59" spans="1:6" ht="15.6">
      <c r="A59" s="67">
        <v>43888</v>
      </c>
      <c r="B59" s="69" t="s">
        <v>270</v>
      </c>
      <c r="C59" s="69">
        <f t="shared" ref="C59:C122" si="3">WEEKDAY(A59,2)</f>
        <v>4</v>
      </c>
      <c r="D59" s="147"/>
      <c r="E59" s="147">
        <f t="shared" si="1"/>
        <v>1</v>
      </c>
      <c r="F59">
        <f t="shared" si="2"/>
        <v>1</v>
      </c>
    </row>
    <row r="60" spans="1:6" ht="15.6">
      <c r="A60" s="67">
        <v>43889</v>
      </c>
      <c r="B60" s="69" t="s">
        <v>270</v>
      </c>
      <c r="C60" s="69">
        <f t="shared" si="3"/>
        <v>5</v>
      </c>
      <c r="D60" s="147"/>
      <c r="E60" s="147">
        <f t="shared" si="1"/>
        <v>1</v>
      </c>
      <c r="F60">
        <f t="shared" si="2"/>
        <v>1</v>
      </c>
    </row>
    <row r="61" spans="1:6" ht="15.6">
      <c r="A61" s="67">
        <v>43891</v>
      </c>
      <c r="B61" s="69" t="s">
        <v>270</v>
      </c>
      <c r="C61" s="69">
        <f t="shared" si="3"/>
        <v>7</v>
      </c>
      <c r="D61" s="147"/>
      <c r="E61" s="147">
        <f t="shared" si="1"/>
        <v>1</v>
      </c>
      <c r="F61">
        <f t="shared" si="2"/>
        <v>1</v>
      </c>
    </row>
    <row r="62" spans="1:6" ht="15.6">
      <c r="A62" s="67">
        <v>43892</v>
      </c>
      <c r="B62" s="69" t="s">
        <v>270</v>
      </c>
      <c r="C62" s="69">
        <f t="shared" si="3"/>
        <v>1</v>
      </c>
      <c r="D62" s="147"/>
      <c r="E62" s="147">
        <f t="shared" si="1"/>
        <v>1</v>
      </c>
      <c r="F62">
        <f t="shared" si="2"/>
        <v>1</v>
      </c>
    </row>
    <row r="63" spans="1:6" ht="15.6">
      <c r="A63" s="67">
        <v>43893</v>
      </c>
      <c r="B63" s="69" t="s">
        <v>270</v>
      </c>
      <c r="C63" s="69">
        <f t="shared" si="3"/>
        <v>2</v>
      </c>
      <c r="D63" s="147"/>
      <c r="E63" s="147">
        <f t="shared" si="1"/>
        <v>1</v>
      </c>
      <c r="F63">
        <f t="shared" si="2"/>
        <v>1</v>
      </c>
    </row>
    <row r="64" spans="1:6" ht="15.6">
      <c r="A64" s="67">
        <v>43894</v>
      </c>
      <c r="B64" s="69" t="s">
        <v>271</v>
      </c>
      <c r="C64" s="69">
        <f t="shared" si="3"/>
        <v>3</v>
      </c>
      <c r="D64" s="147"/>
      <c r="E64" s="147">
        <f t="shared" si="1"/>
        <v>1</v>
      </c>
      <c r="F64">
        <f t="shared" si="2"/>
        <v>1</v>
      </c>
    </row>
    <row r="65" spans="1:6" ht="15.6">
      <c r="A65" s="67">
        <v>43895</v>
      </c>
      <c r="B65" s="69" t="s">
        <v>271</v>
      </c>
      <c r="C65" s="69">
        <f t="shared" si="3"/>
        <v>4</v>
      </c>
      <c r="D65" s="147"/>
      <c r="E65" s="147">
        <f t="shared" si="1"/>
        <v>1</v>
      </c>
      <c r="F65">
        <f t="shared" si="2"/>
        <v>1</v>
      </c>
    </row>
    <row r="66" spans="1:6" ht="15.6">
      <c r="A66" s="67">
        <v>43896</v>
      </c>
      <c r="B66" s="69" t="s">
        <v>270</v>
      </c>
      <c r="C66" s="69">
        <f t="shared" si="3"/>
        <v>5</v>
      </c>
      <c r="D66" s="147"/>
      <c r="E66" s="147">
        <f t="shared" si="1"/>
        <v>1</v>
      </c>
      <c r="F66">
        <f t="shared" si="2"/>
        <v>1</v>
      </c>
    </row>
    <row r="67" spans="1:6" ht="15.6">
      <c r="A67" s="67">
        <v>43897</v>
      </c>
      <c r="B67" s="69" t="s">
        <v>270</v>
      </c>
      <c r="C67" s="69">
        <f t="shared" si="3"/>
        <v>6</v>
      </c>
      <c r="D67" s="147"/>
      <c r="E67" s="147">
        <f t="shared" ref="E67:E130" si="4">INT((MONTH(A67)-1)/3)+1</f>
        <v>1</v>
      </c>
      <c r="F67">
        <f t="shared" ref="F67:F130" si="5">LEN(2^MONTH(A67))</f>
        <v>1</v>
      </c>
    </row>
    <row r="68" spans="1:6" ht="15.6">
      <c r="A68" s="67">
        <v>43898</v>
      </c>
      <c r="B68" s="69" t="s">
        <v>270</v>
      </c>
      <c r="C68" s="69">
        <f t="shared" si="3"/>
        <v>7</v>
      </c>
      <c r="D68" s="147"/>
      <c r="E68" s="147">
        <f t="shared" si="4"/>
        <v>1</v>
      </c>
      <c r="F68">
        <f t="shared" si="5"/>
        <v>1</v>
      </c>
    </row>
    <row r="69" spans="1:6" ht="15.6">
      <c r="A69" s="67">
        <v>43899</v>
      </c>
      <c r="B69" s="69" t="s">
        <v>270</v>
      </c>
      <c r="C69" s="69">
        <f t="shared" si="3"/>
        <v>1</v>
      </c>
      <c r="D69" s="147"/>
      <c r="E69" s="147">
        <f t="shared" si="4"/>
        <v>1</v>
      </c>
      <c r="F69">
        <f t="shared" si="5"/>
        <v>1</v>
      </c>
    </row>
    <row r="70" spans="1:6" ht="15.6">
      <c r="A70" s="67">
        <v>43900</v>
      </c>
      <c r="B70" s="69" t="s">
        <v>270</v>
      </c>
      <c r="C70" s="69">
        <f t="shared" si="3"/>
        <v>2</v>
      </c>
      <c r="D70" s="147"/>
      <c r="E70" s="147">
        <f t="shared" si="4"/>
        <v>1</v>
      </c>
      <c r="F70">
        <f t="shared" si="5"/>
        <v>1</v>
      </c>
    </row>
    <row r="71" spans="1:6" ht="15.6">
      <c r="A71" s="67">
        <v>43901</v>
      </c>
      <c r="B71" s="69" t="s">
        <v>271</v>
      </c>
      <c r="C71" s="69">
        <f t="shared" si="3"/>
        <v>3</v>
      </c>
      <c r="D71" s="147"/>
      <c r="E71" s="147">
        <f t="shared" si="4"/>
        <v>1</v>
      </c>
      <c r="F71">
        <f t="shared" si="5"/>
        <v>1</v>
      </c>
    </row>
    <row r="72" spans="1:6" ht="15.6">
      <c r="A72" s="67">
        <v>43902</v>
      </c>
      <c r="B72" s="69" t="s">
        <v>271</v>
      </c>
      <c r="C72" s="69">
        <f t="shared" si="3"/>
        <v>4</v>
      </c>
      <c r="D72" s="147"/>
      <c r="E72" s="147">
        <f t="shared" si="4"/>
        <v>1</v>
      </c>
      <c r="F72">
        <f t="shared" si="5"/>
        <v>1</v>
      </c>
    </row>
    <row r="73" spans="1:6" ht="15.6">
      <c r="A73" s="67">
        <v>43903</v>
      </c>
      <c r="B73" s="69" t="s">
        <v>270</v>
      </c>
      <c r="C73" s="69">
        <f t="shared" si="3"/>
        <v>5</v>
      </c>
      <c r="D73" s="147"/>
      <c r="E73" s="147">
        <f t="shared" si="4"/>
        <v>1</v>
      </c>
      <c r="F73">
        <f t="shared" si="5"/>
        <v>1</v>
      </c>
    </row>
    <row r="74" spans="1:6" ht="15.6">
      <c r="A74" s="67">
        <v>43904</v>
      </c>
      <c r="B74" s="69" t="s">
        <v>270</v>
      </c>
      <c r="C74" s="69">
        <f t="shared" si="3"/>
        <v>6</v>
      </c>
      <c r="D74" s="147"/>
      <c r="E74" s="147">
        <f t="shared" si="4"/>
        <v>1</v>
      </c>
      <c r="F74">
        <f t="shared" si="5"/>
        <v>1</v>
      </c>
    </row>
    <row r="75" spans="1:6" ht="15.6">
      <c r="A75" s="67">
        <v>43905</v>
      </c>
      <c r="B75" s="69" t="s">
        <v>270</v>
      </c>
      <c r="C75" s="69">
        <f t="shared" si="3"/>
        <v>7</v>
      </c>
      <c r="D75" s="147"/>
      <c r="E75" s="147">
        <f t="shared" si="4"/>
        <v>1</v>
      </c>
      <c r="F75">
        <f t="shared" si="5"/>
        <v>1</v>
      </c>
    </row>
    <row r="76" spans="1:6" ht="15.6">
      <c r="A76" s="67">
        <v>43906</v>
      </c>
      <c r="B76" s="69" t="s">
        <v>270</v>
      </c>
      <c r="C76" s="69">
        <f t="shared" si="3"/>
        <v>1</v>
      </c>
      <c r="D76" s="147"/>
      <c r="E76" s="147">
        <f t="shared" si="4"/>
        <v>1</v>
      </c>
      <c r="F76">
        <f t="shared" si="5"/>
        <v>1</v>
      </c>
    </row>
    <row r="77" spans="1:6" ht="15.6">
      <c r="A77" s="67">
        <v>43907</v>
      </c>
      <c r="B77" s="69" t="s">
        <v>270</v>
      </c>
      <c r="C77" s="69">
        <f t="shared" si="3"/>
        <v>2</v>
      </c>
      <c r="D77" s="147"/>
      <c r="E77" s="147">
        <f t="shared" si="4"/>
        <v>1</v>
      </c>
      <c r="F77">
        <f t="shared" si="5"/>
        <v>1</v>
      </c>
    </row>
    <row r="78" spans="1:6" ht="15.6">
      <c r="A78" s="67">
        <v>43908</v>
      </c>
      <c r="B78" s="69" t="s">
        <v>271</v>
      </c>
      <c r="C78" s="69">
        <f t="shared" si="3"/>
        <v>3</v>
      </c>
      <c r="D78" s="147"/>
      <c r="E78" s="147">
        <f t="shared" si="4"/>
        <v>1</v>
      </c>
      <c r="F78">
        <f t="shared" si="5"/>
        <v>1</v>
      </c>
    </row>
    <row r="79" spans="1:6" ht="15.6">
      <c r="A79" s="67">
        <v>43909</v>
      </c>
      <c r="B79" s="69" t="s">
        <v>271</v>
      </c>
      <c r="C79" s="69">
        <f t="shared" si="3"/>
        <v>4</v>
      </c>
      <c r="D79" s="147"/>
      <c r="E79" s="147">
        <f t="shared" si="4"/>
        <v>1</v>
      </c>
      <c r="F79">
        <f t="shared" si="5"/>
        <v>1</v>
      </c>
    </row>
    <row r="80" spans="1:6" ht="15.6">
      <c r="A80" s="67">
        <v>43910</v>
      </c>
      <c r="B80" s="69" t="s">
        <v>270</v>
      </c>
      <c r="C80" s="69">
        <f t="shared" si="3"/>
        <v>5</v>
      </c>
      <c r="D80" s="147"/>
      <c r="E80" s="147">
        <f t="shared" si="4"/>
        <v>1</v>
      </c>
      <c r="F80">
        <f t="shared" si="5"/>
        <v>1</v>
      </c>
    </row>
    <row r="81" spans="1:6" ht="15.6">
      <c r="A81" s="67">
        <v>43911</v>
      </c>
      <c r="B81" s="69" t="s">
        <v>270</v>
      </c>
      <c r="C81" s="69">
        <f t="shared" si="3"/>
        <v>6</v>
      </c>
      <c r="D81" s="147"/>
      <c r="E81" s="147">
        <f t="shared" si="4"/>
        <v>1</v>
      </c>
      <c r="F81">
        <f t="shared" si="5"/>
        <v>1</v>
      </c>
    </row>
    <row r="82" spans="1:6" ht="15.6">
      <c r="A82" s="67">
        <v>43912</v>
      </c>
      <c r="B82" s="69" t="s">
        <v>270</v>
      </c>
      <c r="C82" s="69">
        <f t="shared" si="3"/>
        <v>7</v>
      </c>
      <c r="D82" s="147"/>
      <c r="E82" s="147">
        <f t="shared" si="4"/>
        <v>1</v>
      </c>
      <c r="F82">
        <f t="shared" si="5"/>
        <v>1</v>
      </c>
    </row>
    <row r="83" spans="1:6" ht="15.6">
      <c r="A83" s="67">
        <v>43913</v>
      </c>
      <c r="B83" s="69" t="s">
        <v>270</v>
      </c>
      <c r="C83" s="69">
        <f t="shared" si="3"/>
        <v>1</v>
      </c>
      <c r="D83" s="147"/>
      <c r="E83" s="147">
        <f t="shared" si="4"/>
        <v>1</v>
      </c>
      <c r="F83">
        <f t="shared" si="5"/>
        <v>1</v>
      </c>
    </row>
    <row r="84" spans="1:6" ht="15.6">
      <c r="A84" s="67">
        <v>43914</v>
      </c>
      <c r="B84" s="69" t="s">
        <v>270</v>
      </c>
      <c r="C84" s="69">
        <f t="shared" si="3"/>
        <v>2</v>
      </c>
      <c r="D84" s="147"/>
      <c r="E84" s="147">
        <f t="shared" si="4"/>
        <v>1</v>
      </c>
      <c r="F84">
        <f t="shared" si="5"/>
        <v>1</v>
      </c>
    </row>
    <row r="85" spans="1:6" ht="15.6">
      <c r="A85" s="67">
        <v>43915</v>
      </c>
      <c r="B85" s="69" t="s">
        <v>271</v>
      </c>
      <c r="C85" s="69">
        <f t="shared" si="3"/>
        <v>3</v>
      </c>
      <c r="D85" s="147"/>
      <c r="E85" s="147">
        <f t="shared" si="4"/>
        <v>1</v>
      </c>
      <c r="F85">
        <f t="shared" si="5"/>
        <v>1</v>
      </c>
    </row>
    <row r="86" spans="1:6" ht="15.6">
      <c r="A86" s="67">
        <v>43916</v>
      </c>
      <c r="B86" s="69" t="s">
        <v>271</v>
      </c>
      <c r="C86" s="69">
        <f t="shared" si="3"/>
        <v>4</v>
      </c>
      <c r="D86" s="147"/>
      <c r="E86" s="147">
        <f t="shared" si="4"/>
        <v>1</v>
      </c>
      <c r="F86">
        <f t="shared" si="5"/>
        <v>1</v>
      </c>
    </row>
    <row r="87" spans="1:6" ht="15.6">
      <c r="A87" s="67">
        <v>43917</v>
      </c>
      <c r="B87" s="69" t="s">
        <v>270</v>
      </c>
      <c r="C87" s="69">
        <f t="shared" si="3"/>
        <v>5</v>
      </c>
      <c r="D87" s="147"/>
      <c r="E87" s="147">
        <f t="shared" si="4"/>
        <v>1</v>
      </c>
      <c r="F87">
        <f t="shared" si="5"/>
        <v>1</v>
      </c>
    </row>
    <row r="88" spans="1:6" ht="15.6">
      <c r="A88" s="67">
        <v>43918</v>
      </c>
      <c r="B88" s="69" t="s">
        <v>270</v>
      </c>
      <c r="C88" s="69">
        <f t="shared" si="3"/>
        <v>6</v>
      </c>
      <c r="D88" s="147"/>
      <c r="E88" s="147">
        <f t="shared" si="4"/>
        <v>1</v>
      </c>
      <c r="F88">
        <f t="shared" si="5"/>
        <v>1</v>
      </c>
    </row>
    <row r="89" spans="1:6" ht="15.6">
      <c r="A89" s="67">
        <v>43919</v>
      </c>
      <c r="B89" s="69" t="s">
        <v>270</v>
      </c>
      <c r="C89" s="69">
        <f t="shared" si="3"/>
        <v>7</v>
      </c>
      <c r="D89" s="147"/>
      <c r="E89" s="147">
        <f t="shared" si="4"/>
        <v>1</v>
      </c>
      <c r="F89">
        <f t="shared" si="5"/>
        <v>1</v>
      </c>
    </row>
    <row r="90" spans="1:6" ht="15.6">
      <c r="A90" s="67">
        <v>43920</v>
      </c>
      <c r="B90" s="69" t="s">
        <v>270</v>
      </c>
      <c r="C90" s="69">
        <f t="shared" si="3"/>
        <v>1</v>
      </c>
      <c r="D90" s="147"/>
      <c r="E90" s="147">
        <f t="shared" si="4"/>
        <v>1</v>
      </c>
      <c r="F90">
        <f t="shared" si="5"/>
        <v>1</v>
      </c>
    </row>
    <row r="91" spans="1:6" ht="15.6">
      <c r="A91" s="67">
        <v>43921</v>
      </c>
      <c r="B91" s="69" t="s">
        <v>270</v>
      </c>
      <c r="C91" s="69">
        <f t="shared" si="3"/>
        <v>2</v>
      </c>
      <c r="D91" s="147"/>
      <c r="E91" s="147">
        <f t="shared" si="4"/>
        <v>1</v>
      </c>
      <c r="F91">
        <f t="shared" si="5"/>
        <v>1</v>
      </c>
    </row>
    <row r="92" spans="1:6" ht="15.6">
      <c r="A92" s="67">
        <v>43922</v>
      </c>
      <c r="B92" s="69" t="s">
        <v>270</v>
      </c>
      <c r="C92" s="69">
        <f t="shared" si="3"/>
        <v>3</v>
      </c>
      <c r="D92" s="147"/>
      <c r="E92" s="147">
        <f t="shared" si="4"/>
        <v>2</v>
      </c>
      <c r="F92">
        <f t="shared" si="5"/>
        <v>2</v>
      </c>
    </row>
    <row r="93" spans="1:6" ht="15.6">
      <c r="A93" s="67">
        <v>43923</v>
      </c>
      <c r="B93" s="69" t="s">
        <v>271</v>
      </c>
      <c r="C93" s="69">
        <f t="shared" si="3"/>
        <v>4</v>
      </c>
      <c r="D93" s="147"/>
      <c r="E93" s="147">
        <f t="shared" si="4"/>
        <v>2</v>
      </c>
      <c r="F93">
        <f t="shared" si="5"/>
        <v>2</v>
      </c>
    </row>
    <row r="94" spans="1:6" ht="15.6">
      <c r="A94" s="67">
        <v>43924</v>
      </c>
      <c r="B94" s="69" t="s">
        <v>271</v>
      </c>
      <c r="C94" s="69">
        <f t="shared" si="3"/>
        <v>5</v>
      </c>
      <c r="D94" s="147"/>
      <c r="E94" s="147">
        <f t="shared" si="4"/>
        <v>2</v>
      </c>
      <c r="F94">
        <f t="shared" si="5"/>
        <v>2</v>
      </c>
    </row>
    <row r="95" spans="1:6" ht="15.6">
      <c r="A95" s="67">
        <v>43925</v>
      </c>
      <c r="B95" s="69" t="s">
        <v>269</v>
      </c>
      <c r="C95" s="69">
        <f t="shared" si="3"/>
        <v>6</v>
      </c>
      <c r="D95" s="147"/>
      <c r="E95" s="147">
        <f t="shared" si="4"/>
        <v>2</v>
      </c>
      <c r="F95">
        <f t="shared" si="5"/>
        <v>2</v>
      </c>
    </row>
    <row r="96" spans="1:6" ht="15.6">
      <c r="A96" s="67">
        <v>43926</v>
      </c>
      <c r="B96" s="69" t="s">
        <v>270</v>
      </c>
      <c r="C96" s="69">
        <f t="shared" si="3"/>
        <v>7</v>
      </c>
      <c r="D96" s="147"/>
      <c r="E96" s="147">
        <f t="shared" si="4"/>
        <v>2</v>
      </c>
      <c r="F96">
        <f t="shared" si="5"/>
        <v>2</v>
      </c>
    </row>
    <row r="97" spans="1:6" ht="15.6">
      <c r="A97" s="67">
        <v>43927</v>
      </c>
      <c r="B97" s="69" t="s">
        <v>270</v>
      </c>
      <c r="C97" s="69">
        <f t="shared" si="3"/>
        <v>1</v>
      </c>
      <c r="D97" s="147"/>
      <c r="E97" s="147">
        <f t="shared" si="4"/>
        <v>2</v>
      </c>
      <c r="F97">
        <f t="shared" si="5"/>
        <v>2</v>
      </c>
    </row>
    <row r="98" spans="1:6" ht="15.6">
      <c r="A98" s="67">
        <v>43928</v>
      </c>
      <c r="B98" s="69" t="s">
        <v>270</v>
      </c>
      <c r="C98" s="69">
        <f t="shared" si="3"/>
        <v>2</v>
      </c>
      <c r="D98" s="147"/>
      <c r="E98" s="147">
        <f t="shared" si="4"/>
        <v>2</v>
      </c>
      <c r="F98">
        <f t="shared" si="5"/>
        <v>2</v>
      </c>
    </row>
    <row r="99" spans="1:6" ht="15.6">
      <c r="A99" s="67">
        <v>43929</v>
      </c>
      <c r="B99" s="69" t="s">
        <v>271</v>
      </c>
      <c r="C99" s="69">
        <f t="shared" si="3"/>
        <v>3</v>
      </c>
      <c r="D99" s="147"/>
      <c r="E99" s="147">
        <f t="shared" si="4"/>
        <v>2</v>
      </c>
      <c r="F99">
        <f t="shared" si="5"/>
        <v>2</v>
      </c>
    </row>
    <row r="100" spans="1:6" ht="15.6">
      <c r="A100" s="67">
        <v>43930</v>
      </c>
      <c r="B100" s="69" t="s">
        <v>271</v>
      </c>
      <c r="C100" s="69">
        <f t="shared" si="3"/>
        <v>4</v>
      </c>
      <c r="D100" s="147"/>
      <c r="E100" s="147">
        <f t="shared" si="4"/>
        <v>2</v>
      </c>
      <c r="F100">
        <f t="shared" si="5"/>
        <v>2</v>
      </c>
    </row>
    <row r="101" spans="1:6" ht="15.6">
      <c r="A101" s="67">
        <v>43931</v>
      </c>
      <c r="B101" s="69" t="s">
        <v>270</v>
      </c>
      <c r="C101" s="69">
        <f t="shared" si="3"/>
        <v>5</v>
      </c>
      <c r="D101" s="147"/>
      <c r="E101" s="147">
        <f t="shared" si="4"/>
        <v>2</v>
      </c>
      <c r="F101">
        <f t="shared" si="5"/>
        <v>2</v>
      </c>
    </row>
    <row r="102" spans="1:6" ht="15.6">
      <c r="A102" s="67">
        <v>43932</v>
      </c>
      <c r="B102" s="69" t="s">
        <v>270</v>
      </c>
      <c r="C102" s="69">
        <f t="shared" si="3"/>
        <v>6</v>
      </c>
      <c r="D102" s="147"/>
      <c r="E102" s="147">
        <f t="shared" si="4"/>
        <v>2</v>
      </c>
      <c r="F102">
        <f t="shared" si="5"/>
        <v>2</v>
      </c>
    </row>
    <row r="103" spans="1:6" ht="15.6">
      <c r="A103" s="67">
        <v>43933</v>
      </c>
      <c r="B103" s="69" t="s">
        <v>270</v>
      </c>
      <c r="C103" s="69">
        <f t="shared" si="3"/>
        <v>7</v>
      </c>
      <c r="D103" s="147"/>
      <c r="E103" s="147">
        <f t="shared" si="4"/>
        <v>2</v>
      </c>
      <c r="F103">
        <f t="shared" si="5"/>
        <v>2</v>
      </c>
    </row>
    <row r="104" spans="1:6" ht="15.6">
      <c r="A104" s="67">
        <v>43934</v>
      </c>
      <c r="B104" s="69" t="s">
        <v>270</v>
      </c>
      <c r="C104" s="69">
        <f t="shared" si="3"/>
        <v>1</v>
      </c>
      <c r="D104" s="147"/>
      <c r="E104" s="147">
        <f t="shared" si="4"/>
        <v>2</v>
      </c>
      <c r="F104">
        <f t="shared" si="5"/>
        <v>2</v>
      </c>
    </row>
    <row r="105" spans="1:6" ht="15.6">
      <c r="A105" s="67">
        <v>43935</v>
      </c>
      <c r="B105" s="69" t="s">
        <v>270</v>
      </c>
      <c r="C105" s="69">
        <f t="shared" si="3"/>
        <v>2</v>
      </c>
      <c r="D105" s="147"/>
      <c r="E105" s="147">
        <f t="shared" si="4"/>
        <v>2</v>
      </c>
      <c r="F105">
        <f t="shared" si="5"/>
        <v>2</v>
      </c>
    </row>
    <row r="106" spans="1:6" ht="15.6">
      <c r="A106" s="67">
        <v>43936</v>
      </c>
      <c r="B106" s="69" t="s">
        <v>271</v>
      </c>
      <c r="C106" s="69">
        <f t="shared" si="3"/>
        <v>3</v>
      </c>
      <c r="D106" s="147"/>
      <c r="E106" s="147">
        <f t="shared" si="4"/>
        <v>2</v>
      </c>
      <c r="F106">
        <f t="shared" si="5"/>
        <v>2</v>
      </c>
    </row>
    <row r="107" spans="1:6" ht="15.6">
      <c r="A107" s="67">
        <v>43937</v>
      </c>
      <c r="B107" s="69" t="s">
        <v>271</v>
      </c>
      <c r="C107" s="69">
        <f t="shared" si="3"/>
        <v>4</v>
      </c>
      <c r="D107" s="147"/>
      <c r="E107" s="147">
        <f t="shared" si="4"/>
        <v>2</v>
      </c>
      <c r="F107">
        <f t="shared" si="5"/>
        <v>2</v>
      </c>
    </row>
    <row r="108" spans="1:6" ht="15.6">
      <c r="A108" s="67">
        <v>43938</v>
      </c>
      <c r="B108" s="69" t="s">
        <v>270</v>
      </c>
      <c r="C108" s="69">
        <f t="shared" si="3"/>
        <v>5</v>
      </c>
      <c r="D108" s="147"/>
      <c r="E108" s="147">
        <f t="shared" si="4"/>
        <v>2</v>
      </c>
      <c r="F108">
        <f t="shared" si="5"/>
        <v>2</v>
      </c>
    </row>
    <row r="109" spans="1:6" ht="15.6">
      <c r="A109" s="67">
        <v>43939</v>
      </c>
      <c r="B109" s="69" t="s">
        <v>270</v>
      </c>
      <c r="C109" s="69">
        <f t="shared" si="3"/>
        <v>6</v>
      </c>
      <c r="D109" s="147"/>
      <c r="E109" s="147">
        <f t="shared" si="4"/>
        <v>2</v>
      </c>
      <c r="F109">
        <f t="shared" si="5"/>
        <v>2</v>
      </c>
    </row>
    <row r="110" spans="1:6" ht="15.6">
      <c r="A110" s="67">
        <v>43940</v>
      </c>
      <c r="B110" s="69" t="s">
        <v>270</v>
      </c>
      <c r="C110" s="69">
        <f t="shared" si="3"/>
        <v>7</v>
      </c>
      <c r="D110" s="147"/>
      <c r="E110" s="147">
        <f t="shared" si="4"/>
        <v>2</v>
      </c>
      <c r="F110">
        <f t="shared" si="5"/>
        <v>2</v>
      </c>
    </row>
    <row r="111" spans="1:6" ht="15.6">
      <c r="A111" s="67">
        <v>43941</v>
      </c>
      <c r="B111" s="69" t="s">
        <v>270</v>
      </c>
      <c r="C111" s="69">
        <f t="shared" si="3"/>
        <v>1</v>
      </c>
      <c r="D111" s="147"/>
      <c r="E111" s="147">
        <f t="shared" si="4"/>
        <v>2</v>
      </c>
      <c r="F111">
        <f t="shared" si="5"/>
        <v>2</v>
      </c>
    </row>
    <row r="112" spans="1:6" ht="15.6">
      <c r="A112" s="67">
        <v>43942</v>
      </c>
      <c r="B112" s="69" t="s">
        <v>270</v>
      </c>
      <c r="C112" s="69">
        <f t="shared" si="3"/>
        <v>2</v>
      </c>
      <c r="D112" s="147"/>
      <c r="E112" s="147">
        <f t="shared" si="4"/>
        <v>2</v>
      </c>
      <c r="F112">
        <f t="shared" si="5"/>
        <v>2</v>
      </c>
    </row>
    <row r="113" spans="1:6" ht="15.6">
      <c r="A113" s="67">
        <v>43943</v>
      </c>
      <c r="B113" s="69" t="s">
        <v>271</v>
      </c>
      <c r="C113" s="69">
        <f t="shared" si="3"/>
        <v>3</v>
      </c>
      <c r="D113" s="147"/>
      <c r="E113" s="147">
        <f t="shared" si="4"/>
        <v>2</v>
      </c>
      <c r="F113">
        <f t="shared" si="5"/>
        <v>2</v>
      </c>
    </row>
    <row r="114" spans="1:6" ht="15.6">
      <c r="A114" s="67">
        <v>43944</v>
      </c>
      <c r="B114" s="69" t="s">
        <v>271</v>
      </c>
      <c r="C114" s="69">
        <f t="shared" si="3"/>
        <v>4</v>
      </c>
      <c r="D114" s="147"/>
      <c r="E114" s="147">
        <f t="shared" si="4"/>
        <v>2</v>
      </c>
      <c r="F114">
        <f t="shared" si="5"/>
        <v>2</v>
      </c>
    </row>
    <row r="115" spans="1:6" ht="15.6">
      <c r="A115" s="67">
        <v>43945</v>
      </c>
      <c r="B115" s="69" t="s">
        <v>270</v>
      </c>
      <c r="C115" s="69">
        <f t="shared" si="3"/>
        <v>5</v>
      </c>
      <c r="D115" s="147"/>
      <c r="E115" s="147">
        <f t="shared" si="4"/>
        <v>2</v>
      </c>
      <c r="F115">
        <f t="shared" si="5"/>
        <v>2</v>
      </c>
    </row>
    <row r="116" spans="1:6" ht="15.6">
      <c r="A116" s="67">
        <v>43946</v>
      </c>
      <c r="B116" s="69" t="s">
        <v>270</v>
      </c>
      <c r="C116" s="69">
        <f t="shared" si="3"/>
        <v>6</v>
      </c>
      <c r="D116" s="147"/>
      <c r="E116" s="147">
        <f t="shared" si="4"/>
        <v>2</v>
      </c>
      <c r="F116">
        <f t="shared" si="5"/>
        <v>2</v>
      </c>
    </row>
    <row r="117" spans="1:6" ht="15.6">
      <c r="A117" s="67">
        <v>43947</v>
      </c>
      <c r="B117" s="69" t="s">
        <v>270</v>
      </c>
      <c r="C117" s="69">
        <f t="shared" si="3"/>
        <v>7</v>
      </c>
      <c r="D117" s="147"/>
      <c r="E117" s="147">
        <f t="shared" si="4"/>
        <v>2</v>
      </c>
      <c r="F117">
        <f t="shared" si="5"/>
        <v>2</v>
      </c>
    </row>
    <row r="118" spans="1:6" ht="15.6">
      <c r="A118" s="67">
        <v>43948</v>
      </c>
      <c r="B118" s="69" t="s">
        <v>270</v>
      </c>
      <c r="C118" s="69">
        <f t="shared" si="3"/>
        <v>1</v>
      </c>
      <c r="D118" s="147"/>
      <c r="E118" s="147">
        <f t="shared" si="4"/>
        <v>2</v>
      </c>
      <c r="F118">
        <f t="shared" si="5"/>
        <v>2</v>
      </c>
    </row>
    <row r="119" spans="1:6" ht="15.6">
      <c r="A119" s="67">
        <v>43949</v>
      </c>
      <c r="B119" s="69" t="s">
        <v>270</v>
      </c>
      <c r="C119" s="69">
        <f t="shared" si="3"/>
        <v>2</v>
      </c>
      <c r="D119" s="147"/>
      <c r="E119" s="147">
        <f t="shared" si="4"/>
        <v>2</v>
      </c>
      <c r="F119">
        <f t="shared" si="5"/>
        <v>2</v>
      </c>
    </row>
    <row r="120" spans="1:6" ht="15.6">
      <c r="A120" s="67">
        <v>43950</v>
      </c>
      <c r="B120" s="69" t="s">
        <v>271</v>
      </c>
      <c r="C120" s="69">
        <f t="shared" si="3"/>
        <v>3</v>
      </c>
      <c r="D120" s="147"/>
      <c r="E120" s="147">
        <f t="shared" si="4"/>
        <v>2</v>
      </c>
      <c r="F120">
        <f t="shared" si="5"/>
        <v>2</v>
      </c>
    </row>
    <row r="121" spans="1:6" ht="15.6">
      <c r="A121" s="67">
        <v>43951</v>
      </c>
      <c r="B121" s="69" t="s">
        <v>271</v>
      </c>
      <c r="C121" s="69">
        <f t="shared" si="3"/>
        <v>4</v>
      </c>
      <c r="D121" s="147"/>
      <c r="E121" s="147">
        <f t="shared" si="4"/>
        <v>2</v>
      </c>
      <c r="F121">
        <f t="shared" si="5"/>
        <v>2</v>
      </c>
    </row>
    <row r="122" spans="1:6" ht="15.6">
      <c r="A122" s="67">
        <v>43952</v>
      </c>
      <c r="B122" s="69" t="s">
        <v>269</v>
      </c>
      <c r="C122" s="69">
        <f t="shared" si="3"/>
        <v>5</v>
      </c>
      <c r="D122" s="147"/>
      <c r="E122" s="147">
        <f t="shared" si="4"/>
        <v>2</v>
      </c>
      <c r="F122">
        <f t="shared" si="5"/>
        <v>2</v>
      </c>
    </row>
    <row r="123" spans="1:6" ht="15.6">
      <c r="A123" s="67">
        <v>43953</v>
      </c>
      <c r="B123" s="69" t="s">
        <v>270</v>
      </c>
      <c r="C123" s="69">
        <f t="shared" ref="C123:C186" si="6">WEEKDAY(A123,2)</f>
        <v>6</v>
      </c>
      <c r="D123" s="147"/>
      <c r="E123" s="147">
        <f t="shared" si="4"/>
        <v>2</v>
      </c>
      <c r="F123">
        <f t="shared" si="5"/>
        <v>2</v>
      </c>
    </row>
    <row r="124" spans="1:6" ht="15.6">
      <c r="A124" s="67">
        <v>43954</v>
      </c>
      <c r="B124" s="69" t="s">
        <v>270</v>
      </c>
      <c r="C124" s="69">
        <f t="shared" si="6"/>
        <v>7</v>
      </c>
      <c r="D124" s="147"/>
      <c r="E124" s="147">
        <f t="shared" si="4"/>
        <v>2</v>
      </c>
      <c r="F124">
        <f t="shared" si="5"/>
        <v>2</v>
      </c>
    </row>
    <row r="125" spans="1:6" ht="15.6">
      <c r="A125" s="67">
        <v>43955</v>
      </c>
      <c r="B125" s="69" t="s">
        <v>270</v>
      </c>
      <c r="C125" s="69">
        <f t="shared" si="6"/>
        <v>1</v>
      </c>
      <c r="D125" s="147"/>
      <c r="E125" s="147">
        <f t="shared" si="4"/>
        <v>2</v>
      </c>
      <c r="F125">
        <f t="shared" si="5"/>
        <v>2</v>
      </c>
    </row>
    <row r="126" spans="1:6" ht="15.6">
      <c r="A126" s="67">
        <v>43956</v>
      </c>
      <c r="B126" s="69" t="s">
        <v>270</v>
      </c>
      <c r="C126" s="69">
        <f t="shared" si="6"/>
        <v>2</v>
      </c>
      <c r="D126" s="147"/>
      <c r="E126" s="147">
        <f t="shared" si="4"/>
        <v>2</v>
      </c>
      <c r="F126">
        <f t="shared" si="5"/>
        <v>2</v>
      </c>
    </row>
    <row r="127" spans="1:6" ht="15.6">
      <c r="A127" s="67">
        <v>43957</v>
      </c>
      <c r="B127" s="69" t="s">
        <v>271</v>
      </c>
      <c r="C127" s="69">
        <f t="shared" si="6"/>
        <v>3</v>
      </c>
      <c r="D127" s="147"/>
      <c r="E127" s="147">
        <f t="shared" si="4"/>
        <v>2</v>
      </c>
      <c r="F127">
        <f t="shared" si="5"/>
        <v>2</v>
      </c>
    </row>
    <row r="128" spans="1:6" ht="15.6">
      <c r="A128" s="67">
        <v>43958</v>
      </c>
      <c r="B128" s="69" t="s">
        <v>271</v>
      </c>
      <c r="C128" s="69">
        <f t="shared" si="6"/>
        <v>4</v>
      </c>
      <c r="D128" s="147"/>
      <c r="E128" s="147">
        <f t="shared" si="4"/>
        <v>2</v>
      </c>
      <c r="F128">
        <f t="shared" si="5"/>
        <v>2</v>
      </c>
    </row>
    <row r="129" spans="1:6" ht="15.6">
      <c r="A129" s="67">
        <v>43959</v>
      </c>
      <c r="B129" s="69" t="s">
        <v>270</v>
      </c>
      <c r="C129" s="69">
        <f t="shared" si="6"/>
        <v>5</v>
      </c>
      <c r="D129" s="147"/>
      <c r="E129" s="147">
        <f t="shared" si="4"/>
        <v>2</v>
      </c>
      <c r="F129">
        <f t="shared" si="5"/>
        <v>2</v>
      </c>
    </row>
    <row r="130" spans="1:6" ht="15.6">
      <c r="A130" s="67">
        <v>43960</v>
      </c>
      <c r="B130" s="69" t="s">
        <v>270</v>
      </c>
      <c r="C130" s="69">
        <f t="shared" si="6"/>
        <v>6</v>
      </c>
      <c r="D130" s="147"/>
      <c r="E130" s="147">
        <f t="shared" si="4"/>
        <v>2</v>
      </c>
      <c r="F130">
        <f t="shared" si="5"/>
        <v>2</v>
      </c>
    </row>
    <row r="131" spans="1:6" ht="15.6">
      <c r="A131" s="67">
        <v>43961</v>
      </c>
      <c r="B131" s="69" t="s">
        <v>270</v>
      </c>
      <c r="C131" s="69">
        <f t="shared" si="6"/>
        <v>7</v>
      </c>
      <c r="D131" s="147"/>
      <c r="E131" s="147">
        <f t="shared" ref="E131:E194" si="7">INT((MONTH(A131)-1)/3)+1</f>
        <v>2</v>
      </c>
      <c r="F131">
        <f t="shared" ref="F131:F194" si="8">LEN(2^MONTH(A131))</f>
        <v>2</v>
      </c>
    </row>
    <row r="132" spans="1:6" ht="15.6">
      <c r="A132" s="67">
        <v>43962</v>
      </c>
      <c r="B132" s="69" t="s">
        <v>270</v>
      </c>
      <c r="C132" s="69">
        <f t="shared" si="6"/>
        <v>1</v>
      </c>
      <c r="D132" s="147"/>
      <c r="E132" s="147">
        <f t="shared" si="7"/>
        <v>2</v>
      </c>
      <c r="F132">
        <f t="shared" si="8"/>
        <v>2</v>
      </c>
    </row>
    <row r="133" spans="1:6" ht="15.6">
      <c r="A133" s="67">
        <v>43963</v>
      </c>
      <c r="B133" s="69" t="s">
        <v>270</v>
      </c>
      <c r="C133" s="69">
        <f t="shared" si="6"/>
        <v>2</v>
      </c>
      <c r="D133" s="147"/>
      <c r="E133" s="147">
        <f t="shared" si="7"/>
        <v>2</v>
      </c>
      <c r="F133">
        <f t="shared" si="8"/>
        <v>2</v>
      </c>
    </row>
    <row r="134" spans="1:6" ht="15.6">
      <c r="A134" s="67">
        <v>43964</v>
      </c>
      <c r="B134" s="69" t="s">
        <v>271</v>
      </c>
      <c r="C134" s="69">
        <f t="shared" si="6"/>
        <v>3</v>
      </c>
      <c r="D134" s="147"/>
      <c r="E134" s="147">
        <f t="shared" si="7"/>
        <v>2</v>
      </c>
      <c r="F134">
        <f t="shared" si="8"/>
        <v>2</v>
      </c>
    </row>
    <row r="135" spans="1:6" ht="15.6">
      <c r="A135" s="67">
        <v>43965</v>
      </c>
      <c r="B135" s="69" t="s">
        <v>271</v>
      </c>
      <c r="C135" s="69">
        <f t="shared" si="6"/>
        <v>4</v>
      </c>
      <c r="D135" s="147"/>
      <c r="E135" s="147">
        <f t="shared" si="7"/>
        <v>2</v>
      </c>
      <c r="F135">
        <f t="shared" si="8"/>
        <v>2</v>
      </c>
    </row>
    <row r="136" spans="1:6" ht="15.6">
      <c r="A136" s="67">
        <v>43966</v>
      </c>
      <c r="B136" s="69" t="s">
        <v>270</v>
      </c>
      <c r="C136" s="69">
        <f t="shared" si="6"/>
        <v>5</v>
      </c>
      <c r="D136" s="147"/>
      <c r="E136" s="147">
        <f t="shared" si="7"/>
        <v>2</v>
      </c>
      <c r="F136">
        <f t="shared" si="8"/>
        <v>2</v>
      </c>
    </row>
    <row r="137" spans="1:6" ht="15.6">
      <c r="A137" s="67">
        <v>43967</v>
      </c>
      <c r="B137" s="69" t="s">
        <v>270</v>
      </c>
      <c r="C137" s="69">
        <f t="shared" si="6"/>
        <v>6</v>
      </c>
      <c r="D137" s="147"/>
      <c r="E137" s="147">
        <f t="shared" si="7"/>
        <v>2</v>
      </c>
      <c r="F137">
        <f t="shared" si="8"/>
        <v>2</v>
      </c>
    </row>
    <row r="138" spans="1:6" ht="15.6">
      <c r="A138" s="67">
        <v>43968</v>
      </c>
      <c r="B138" s="69" t="s">
        <v>270</v>
      </c>
      <c r="C138" s="69">
        <f t="shared" si="6"/>
        <v>7</v>
      </c>
      <c r="D138" s="147"/>
      <c r="E138" s="147">
        <f t="shared" si="7"/>
        <v>2</v>
      </c>
      <c r="F138">
        <f t="shared" si="8"/>
        <v>2</v>
      </c>
    </row>
    <row r="139" spans="1:6" ht="15.6">
      <c r="A139" s="67">
        <v>43969</v>
      </c>
      <c r="B139" s="69" t="s">
        <v>270</v>
      </c>
      <c r="C139" s="69">
        <f t="shared" si="6"/>
        <v>1</v>
      </c>
      <c r="D139" s="147"/>
      <c r="E139" s="147">
        <f t="shared" si="7"/>
        <v>2</v>
      </c>
      <c r="F139">
        <f t="shared" si="8"/>
        <v>2</v>
      </c>
    </row>
    <row r="140" spans="1:6" ht="15.6">
      <c r="A140" s="67">
        <v>43970</v>
      </c>
      <c r="B140" s="69" t="s">
        <v>270</v>
      </c>
      <c r="C140" s="69">
        <f t="shared" si="6"/>
        <v>2</v>
      </c>
      <c r="D140" s="147"/>
      <c r="E140" s="147">
        <f t="shared" si="7"/>
        <v>2</v>
      </c>
      <c r="F140">
        <f t="shared" si="8"/>
        <v>2</v>
      </c>
    </row>
    <row r="141" spans="1:6" ht="15.6">
      <c r="A141" s="67">
        <v>43971</v>
      </c>
      <c r="B141" s="69" t="s">
        <v>271</v>
      </c>
      <c r="C141" s="69">
        <f t="shared" si="6"/>
        <v>3</v>
      </c>
      <c r="D141" s="147"/>
      <c r="E141" s="147">
        <f t="shared" si="7"/>
        <v>2</v>
      </c>
      <c r="F141">
        <f t="shared" si="8"/>
        <v>2</v>
      </c>
    </row>
    <row r="142" spans="1:6" ht="15.6">
      <c r="A142" s="67">
        <v>43972</v>
      </c>
      <c r="B142" s="69" t="s">
        <v>271</v>
      </c>
      <c r="C142" s="69">
        <f t="shared" si="6"/>
        <v>4</v>
      </c>
      <c r="D142" s="147"/>
      <c r="E142" s="147">
        <f t="shared" si="7"/>
        <v>2</v>
      </c>
      <c r="F142">
        <f t="shared" si="8"/>
        <v>2</v>
      </c>
    </row>
    <row r="143" spans="1:6" ht="15.6">
      <c r="A143" s="67">
        <v>43973</v>
      </c>
      <c r="B143" s="69" t="s">
        <v>270</v>
      </c>
      <c r="C143" s="69">
        <f t="shared" si="6"/>
        <v>5</v>
      </c>
      <c r="D143" s="147"/>
      <c r="E143" s="147">
        <f t="shared" si="7"/>
        <v>2</v>
      </c>
      <c r="F143">
        <f t="shared" si="8"/>
        <v>2</v>
      </c>
    </row>
    <row r="144" spans="1:6" ht="15.6">
      <c r="A144" s="67">
        <v>43974</v>
      </c>
      <c r="B144" s="69" t="s">
        <v>270</v>
      </c>
      <c r="C144" s="69">
        <f t="shared" si="6"/>
        <v>6</v>
      </c>
      <c r="D144" s="147"/>
      <c r="E144" s="147">
        <f t="shared" si="7"/>
        <v>2</v>
      </c>
      <c r="F144">
        <f t="shared" si="8"/>
        <v>2</v>
      </c>
    </row>
    <row r="145" spans="1:6" ht="15.6">
      <c r="A145" s="67">
        <v>43975</v>
      </c>
      <c r="B145" s="69" t="s">
        <v>270</v>
      </c>
      <c r="C145" s="69">
        <f t="shared" si="6"/>
        <v>7</v>
      </c>
      <c r="D145" s="147"/>
      <c r="E145" s="147">
        <f t="shared" si="7"/>
        <v>2</v>
      </c>
      <c r="F145">
        <f t="shared" si="8"/>
        <v>2</v>
      </c>
    </row>
    <row r="146" spans="1:6" ht="15.6">
      <c r="A146" s="67">
        <v>43976</v>
      </c>
      <c r="B146" s="69" t="s">
        <v>270</v>
      </c>
      <c r="C146" s="69">
        <f t="shared" si="6"/>
        <v>1</v>
      </c>
      <c r="D146" s="147"/>
      <c r="E146" s="147">
        <f t="shared" si="7"/>
        <v>2</v>
      </c>
      <c r="F146">
        <f t="shared" si="8"/>
        <v>2</v>
      </c>
    </row>
    <row r="147" spans="1:6" ht="15.6">
      <c r="A147" s="67">
        <v>43977</v>
      </c>
      <c r="B147" s="69" t="s">
        <v>270</v>
      </c>
      <c r="C147" s="69">
        <f t="shared" si="6"/>
        <v>2</v>
      </c>
      <c r="D147" s="147"/>
      <c r="E147" s="147">
        <f t="shared" si="7"/>
        <v>2</v>
      </c>
      <c r="F147">
        <f t="shared" si="8"/>
        <v>2</v>
      </c>
    </row>
    <row r="148" spans="1:6" ht="15.6">
      <c r="A148" s="67">
        <v>43978</v>
      </c>
      <c r="B148" s="69" t="s">
        <v>270</v>
      </c>
      <c r="C148" s="69">
        <f t="shared" si="6"/>
        <v>3</v>
      </c>
      <c r="D148" s="147"/>
      <c r="E148" s="147">
        <f t="shared" si="7"/>
        <v>2</v>
      </c>
      <c r="F148">
        <f t="shared" si="8"/>
        <v>2</v>
      </c>
    </row>
    <row r="149" spans="1:6" ht="15.6">
      <c r="A149" s="67">
        <v>43979</v>
      </c>
      <c r="B149" s="69" t="s">
        <v>271</v>
      </c>
      <c r="C149" s="69">
        <f t="shared" si="6"/>
        <v>4</v>
      </c>
      <c r="D149" s="147"/>
      <c r="E149" s="147">
        <f t="shared" si="7"/>
        <v>2</v>
      </c>
      <c r="F149">
        <f t="shared" si="8"/>
        <v>2</v>
      </c>
    </row>
    <row r="150" spans="1:6" ht="15.6">
      <c r="A150" s="67">
        <v>43980</v>
      </c>
      <c r="B150" s="69" t="s">
        <v>271</v>
      </c>
      <c r="C150" s="69">
        <f t="shared" si="6"/>
        <v>5</v>
      </c>
      <c r="D150" s="147"/>
      <c r="E150" s="147">
        <f t="shared" si="7"/>
        <v>2</v>
      </c>
      <c r="F150">
        <f t="shared" si="8"/>
        <v>2</v>
      </c>
    </row>
    <row r="151" spans="1:6" ht="15.6">
      <c r="A151" s="67">
        <v>43981</v>
      </c>
      <c r="B151" s="69" t="s">
        <v>269</v>
      </c>
      <c r="C151" s="69">
        <f t="shared" si="6"/>
        <v>6</v>
      </c>
      <c r="D151" s="147"/>
      <c r="E151" s="147">
        <f t="shared" si="7"/>
        <v>2</v>
      </c>
      <c r="F151">
        <f t="shared" si="8"/>
        <v>2</v>
      </c>
    </row>
    <row r="152" spans="1:6" ht="15.6">
      <c r="A152" s="67">
        <v>43982</v>
      </c>
      <c r="B152" s="69" t="s">
        <v>270</v>
      </c>
      <c r="C152" s="69">
        <f t="shared" si="6"/>
        <v>7</v>
      </c>
      <c r="D152" s="147"/>
      <c r="E152" s="147">
        <f t="shared" si="7"/>
        <v>2</v>
      </c>
      <c r="F152">
        <f t="shared" si="8"/>
        <v>2</v>
      </c>
    </row>
    <row r="153" spans="1:6" ht="15.6">
      <c r="A153" s="67">
        <v>43983</v>
      </c>
      <c r="B153" s="69" t="s">
        <v>270</v>
      </c>
      <c r="C153" s="69">
        <f t="shared" si="6"/>
        <v>1</v>
      </c>
      <c r="D153" s="147"/>
      <c r="E153" s="147">
        <f t="shared" si="7"/>
        <v>2</v>
      </c>
      <c r="F153">
        <f t="shared" si="8"/>
        <v>2</v>
      </c>
    </row>
    <row r="154" spans="1:6" ht="15.6">
      <c r="A154" s="67">
        <v>43984</v>
      </c>
      <c r="B154" s="69" t="s">
        <v>270</v>
      </c>
      <c r="C154" s="69">
        <f t="shared" si="6"/>
        <v>2</v>
      </c>
      <c r="D154" s="147"/>
      <c r="E154" s="147">
        <f t="shared" si="7"/>
        <v>2</v>
      </c>
      <c r="F154">
        <f t="shared" si="8"/>
        <v>2</v>
      </c>
    </row>
    <row r="155" spans="1:6" ht="15.6">
      <c r="A155" s="67">
        <v>43985</v>
      </c>
      <c r="B155" s="69" t="s">
        <v>271</v>
      </c>
      <c r="C155" s="69">
        <f t="shared" si="6"/>
        <v>3</v>
      </c>
      <c r="D155" s="147"/>
      <c r="E155" s="147">
        <f t="shared" si="7"/>
        <v>2</v>
      </c>
      <c r="F155">
        <f t="shared" si="8"/>
        <v>2</v>
      </c>
    </row>
    <row r="156" spans="1:6" ht="15.6">
      <c r="A156" s="67">
        <v>43986</v>
      </c>
      <c r="B156" s="69" t="s">
        <v>271</v>
      </c>
      <c r="C156" s="69">
        <f t="shared" si="6"/>
        <v>4</v>
      </c>
      <c r="D156" s="147"/>
      <c r="E156" s="147">
        <f t="shared" si="7"/>
        <v>2</v>
      </c>
      <c r="F156">
        <f t="shared" si="8"/>
        <v>2</v>
      </c>
    </row>
    <row r="157" spans="1:6" ht="15.6">
      <c r="A157" s="67">
        <v>43987</v>
      </c>
      <c r="B157" s="69" t="s">
        <v>270</v>
      </c>
      <c r="C157" s="69">
        <f t="shared" si="6"/>
        <v>5</v>
      </c>
      <c r="D157" s="147"/>
      <c r="E157" s="147">
        <f t="shared" si="7"/>
        <v>2</v>
      </c>
      <c r="F157">
        <f t="shared" si="8"/>
        <v>2</v>
      </c>
    </row>
    <row r="158" spans="1:6" ht="15.6">
      <c r="A158" s="67">
        <v>43988</v>
      </c>
      <c r="B158" s="69" t="s">
        <v>270</v>
      </c>
      <c r="C158" s="69">
        <f t="shared" si="6"/>
        <v>6</v>
      </c>
      <c r="D158" s="147"/>
      <c r="E158" s="147">
        <f t="shared" si="7"/>
        <v>2</v>
      </c>
      <c r="F158">
        <f t="shared" si="8"/>
        <v>2</v>
      </c>
    </row>
    <row r="159" spans="1:6" ht="15.6">
      <c r="A159" s="67">
        <v>43989</v>
      </c>
      <c r="B159" s="69" t="s">
        <v>270</v>
      </c>
      <c r="C159" s="69">
        <f t="shared" si="6"/>
        <v>7</v>
      </c>
      <c r="D159" s="147"/>
      <c r="E159" s="147">
        <f t="shared" si="7"/>
        <v>2</v>
      </c>
      <c r="F159">
        <f t="shared" si="8"/>
        <v>2</v>
      </c>
    </row>
    <row r="160" spans="1:6" ht="15.6">
      <c r="A160" s="67">
        <v>43990</v>
      </c>
      <c r="B160" s="69" t="s">
        <v>270</v>
      </c>
      <c r="C160" s="69">
        <f t="shared" si="6"/>
        <v>1</v>
      </c>
      <c r="D160" s="147"/>
      <c r="E160" s="147">
        <f t="shared" si="7"/>
        <v>2</v>
      </c>
      <c r="F160">
        <f t="shared" si="8"/>
        <v>2</v>
      </c>
    </row>
    <row r="161" spans="1:6" ht="15.6">
      <c r="A161" s="67">
        <v>43991</v>
      </c>
      <c r="B161" s="69" t="s">
        <v>270</v>
      </c>
      <c r="C161" s="69">
        <f t="shared" si="6"/>
        <v>2</v>
      </c>
      <c r="D161" s="147"/>
      <c r="E161" s="147">
        <f t="shared" si="7"/>
        <v>2</v>
      </c>
      <c r="F161">
        <f t="shared" si="8"/>
        <v>2</v>
      </c>
    </row>
    <row r="162" spans="1:6" ht="15.6">
      <c r="A162" s="67">
        <v>43992</v>
      </c>
      <c r="B162" s="69" t="s">
        <v>271</v>
      </c>
      <c r="C162" s="69">
        <f t="shared" si="6"/>
        <v>3</v>
      </c>
      <c r="D162" s="147"/>
      <c r="E162" s="147">
        <f t="shared" si="7"/>
        <v>2</v>
      </c>
      <c r="F162">
        <f t="shared" si="8"/>
        <v>2</v>
      </c>
    </row>
    <row r="163" spans="1:6" ht="15.6">
      <c r="A163" s="67">
        <v>43993</v>
      </c>
      <c r="B163" s="69" t="s">
        <v>271</v>
      </c>
      <c r="C163" s="69">
        <f t="shared" si="6"/>
        <v>4</v>
      </c>
      <c r="D163" s="147"/>
      <c r="E163" s="147">
        <f t="shared" si="7"/>
        <v>2</v>
      </c>
      <c r="F163">
        <f t="shared" si="8"/>
        <v>2</v>
      </c>
    </row>
    <row r="164" spans="1:6" ht="15.6">
      <c r="A164" s="67">
        <v>43994</v>
      </c>
      <c r="B164" s="69" t="s">
        <v>270</v>
      </c>
      <c r="C164" s="69">
        <f t="shared" si="6"/>
        <v>5</v>
      </c>
      <c r="D164" s="147"/>
      <c r="E164" s="147">
        <f t="shared" si="7"/>
        <v>2</v>
      </c>
      <c r="F164">
        <f t="shared" si="8"/>
        <v>2</v>
      </c>
    </row>
    <row r="165" spans="1:6" ht="15.6">
      <c r="A165" s="67">
        <v>43995</v>
      </c>
      <c r="B165" s="69" t="s">
        <v>270</v>
      </c>
      <c r="C165" s="69">
        <f t="shared" si="6"/>
        <v>6</v>
      </c>
      <c r="D165" s="147"/>
      <c r="E165" s="147">
        <f t="shared" si="7"/>
        <v>2</v>
      </c>
      <c r="F165">
        <f t="shared" si="8"/>
        <v>2</v>
      </c>
    </row>
    <row r="166" spans="1:6" ht="15.6">
      <c r="A166" s="67">
        <v>43996</v>
      </c>
      <c r="B166" s="69" t="s">
        <v>270</v>
      </c>
      <c r="C166" s="69">
        <f t="shared" si="6"/>
        <v>7</v>
      </c>
      <c r="D166" s="147"/>
      <c r="E166" s="147">
        <f t="shared" si="7"/>
        <v>2</v>
      </c>
      <c r="F166">
        <f t="shared" si="8"/>
        <v>2</v>
      </c>
    </row>
    <row r="167" spans="1:6" ht="15.6">
      <c r="A167" s="67">
        <v>43997</v>
      </c>
      <c r="B167" s="69" t="s">
        <v>270</v>
      </c>
      <c r="C167" s="69">
        <f t="shared" si="6"/>
        <v>1</v>
      </c>
      <c r="D167" s="147"/>
      <c r="E167" s="147">
        <f t="shared" si="7"/>
        <v>2</v>
      </c>
      <c r="F167">
        <f t="shared" si="8"/>
        <v>2</v>
      </c>
    </row>
    <row r="168" spans="1:6" ht="15.6">
      <c r="A168" s="67">
        <v>43998</v>
      </c>
      <c r="B168" s="69" t="s">
        <v>270</v>
      </c>
      <c r="C168" s="69">
        <f t="shared" si="6"/>
        <v>2</v>
      </c>
      <c r="D168" s="147"/>
      <c r="E168" s="147">
        <f t="shared" si="7"/>
        <v>2</v>
      </c>
      <c r="F168">
        <f t="shared" si="8"/>
        <v>2</v>
      </c>
    </row>
    <row r="169" spans="1:6" ht="15.6">
      <c r="A169" s="67">
        <v>43999</v>
      </c>
      <c r="B169" s="69" t="s">
        <v>271</v>
      </c>
      <c r="C169" s="69">
        <f t="shared" si="6"/>
        <v>3</v>
      </c>
      <c r="D169" s="147"/>
      <c r="E169" s="147">
        <f t="shared" si="7"/>
        <v>2</v>
      </c>
      <c r="F169">
        <f t="shared" si="8"/>
        <v>2</v>
      </c>
    </row>
    <row r="170" spans="1:6" ht="15.6">
      <c r="A170" s="67">
        <v>44000</v>
      </c>
      <c r="B170" s="69" t="s">
        <v>271</v>
      </c>
      <c r="C170" s="69">
        <f t="shared" si="6"/>
        <v>4</v>
      </c>
      <c r="D170" s="147"/>
      <c r="E170" s="147">
        <f t="shared" si="7"/>
        <v>2</v>
      </c>
      <c r="F170">
        <f t="shared" si="8"/>
        <v>2</v>
      </c>
    </row>
    <row r="171" spans="1:6" ht="15.6">
      <c r="A171" s="67">
        <v>44001</v>
      </c>
      <c r="B171" s="69" t="s">
        <v>270</v>
      </c>
      <c r="C171" s="69">
        <f t="shared" si="6"/>
        <v>5</v>
      </c>
      <c r="D171" s="147"/>
      <c r="E171" s="147">
        <f t="shared" si="7"/>
        <v>2</v>
      </c>
      <c r="F171">
        <f t="shared" si="8"/>
        <v>2</v>
      </c>
    </row>
    <row r="172" spans="1:6" ht="15.6">
      <c r="A172" s="67">
        <v>44002</v>
      </c>
      <c r="B172" s="69" t="s">
        <v>270</v>
      </c>
      <c r="C172" s="69">
        <f t="shared" si="6"/>
        <v>6</v>
      </c>
      <c r="D172" s="147"/>
      <c r="E172" s="147">
        <f t="shared" si="7"/>
        <v>2</v>
      </c>
      <c r="F172">
        <f t="shared" si="8"/>
        <v>2</v>
      </c>
    </row>
    <row r="173" spans="1:6" ht="15.6">
      <c r="A173" s="67">
        <v>44003</v>
      </c>
      <c r="B173" s="69" t="s">
        <v>270</v>
      </c>
      <c r="C173" s="69">
        <f t="shared" si="6"/>
        <v>7</v>
      </c>
      <c r="D173" s="147"/>
      <c r="E173" s="147">
        <f t="shared" si="7"/>
        <v>2</v>
      </c>
      <c r="F173">
        <f t="shared" si="8"/>
        <v>2</v>
      </c>
    </row>
    <row r="174" spans="1:6" ht="15.6">
      <c r="A174" s="67">
        <v>44004</v>
      </c>
      <c r="B174" s="69" t="s">
        <v>270</v>
      </c>
      <c r="C174" s="69">
        <f t="shared" si="6"/>
        <v>1</v>
      </c>
      <c r="D174" s="147"/>
      <c r="E174" s="147">
        <f t="shared" si="7"/>
        <v>2</v>
      </c>
      <c r="F174">
        <f t="shared" si="8"/>
        <v>2</v>
      </c>
    </row>
    <row r="175" spans="1:6" ht="15.6">
      <c r="A175" s="67">
        <v>44005</v>
      </c>
      <c r="B175" s="69" t="s">
        <v>270</v>
      </c>
      <c r="C175" s="69">
        <f t="shared" si="6"/>
        <v>2</v>
      </c>
      <c r="D175" s="147"/>
      <c r="E175" s="147">
        <f t="shared" si="7"/>
        <v>2</v>
      </c>
      <c r="F175">
        <f t="shared" si="8"/>
        <v>2</v>
      </c>
    </row>
    <row r="176" spans="1:6" ht="15.6">
      <c r="A176" s="67">
        <v>44006</v>
      </c>
      <c r="B176" s="69" t="s">
        <v>271</v>
      </c>
      <c r="C176" s="69">
        <f t="shared" si="6"/>
        <v>3</v>
      </c>
      <c r="D176" s="147"/>
      <c r="E176" s="147">
        <f t="shared" si="7"/>
        <v>2</v>
      </c>
      <c r="F176">
        <f t="shared" si="8"/>
        <v>2</v>
      </c>
    </row>
    <row r="177" spans="1:6" ht="15.6">
      <c r="A177" s="67">
        <v>44007</v>
      </c>
      <c r="B177" s="69" t="s">
        <v>271</v>
      </c>
      <c r="C177" s="69">
        <f t="shared" si="6"/>
        <v>4</v>
      </c>
      <c r="D177" s="147"/>
      <c r="E177" s="147">
        <f t="shared" si="7"/>
        <v>2</v>
      </c>
      <c r="F177">
        <f t="shared" si="8"/>
        <v>2</v>
      </c>
    </row>
    <row r="178" spans="1:6" ht="15.6">
      <c r="A178" s="67">
        <v>44008</v>
      </c>
      <c r="B178" s="69" t="s">
        <v>270</v>
      </c>
      <c r="C178" s="69">
        <f t="shared" si="6"/>
        <v>5</v>
      </c>
      <c r="D178" s="147"/>
      <c r="E178" s="147">
        <f t="shared" si="7"/>
        <v>2</v>
      </c>
      <c r="F178">
        <f t="shared" si="8"/>
        <v>2</v>
      </c>
    </row>
    <row r="179" spans="1:6" ht="15.6">
      <c r="A179" s="67">
        <v>44009</v>
      </c>
      <c r="B179" s="69" t="s">
        <v>270</v>
      </c>
      <c r="C179" s="69">
        <f t="shared" si="6"/>
        <v>6</v>
      </c>
      <c r="D179" s="147"/>
      <c r="E179" s="147">
        <f t="shared" si="7"/>
        <v>2</v>
      </c>
      <c r="F179">
        <f t="shared" si="8"/>
        <v>2</v>
      </c>
    </row>
    <row r="180" spans="1:6" ht="15.6">
      <c r="A180" s="67">
        <v>44010</v>
      </c>
      <c r="B180" s="69" t="s">
        <v>270</v>
      </c>
      <c r="C180" s="69">
        <f t="shared" si="6"/>
        <v>7</v>
      </c>
      <c r="D180" s="147"/>
      <c r="E180" s="147">
        <f t="shared" si="7"/>
        <v>2</v>
      </c>
      <c r="F180">
        <f t="shared" si="8"/>
        <v>2</v>
      </c>
    </row>
    <row r="181" spans="1:6" ht="15.6">
      <c r="A181" s="67">
        <v>44011</v>
      </c>
      <c r="B181" s="69" t="s">
        <v>270</v>
      </c>
      <c r="C181" s="69">
        <f t="shared" si="6"/>
        <v>1</v>
      </c>
      <c r="D181" s="147"/>
      <c r="E181" s="147">
        <f t="shared" si="7"/>
        <v>2</v>
      </c>
      <c r="F181">
        <f t="shared" si="8"/>
        <v>2</v>
      </c>
    </row>
    <row r="182" spans="1:6" ht="15.6">
      <c r="A182" s="67">
        <v>44012</v>
      </c>
      <c r="B182" s="69" t="s">
        <v>270</v>
      </c>
      <c r="C182" s="69">
        <f t="shared" si="6"/>
        <v>2</v>
      </c>
      <c r="D182" s="147"/>
      <c r="E182" s="147">
        <f t="shared" si="7"/>
        <v>2</v>
      </c>
      <c r="F182">
        <f t="shared" si="8"/>
        <v>2</v>
      </c>
    </row>
    <row r="183" spans="1:6" ht="15.6">
      <c r="A183" s="67">
        <v>44013</v>
      </c>
      <c r="B183" s="69" t="s">
        <v>271</v>
      </c>
      <c r="C183" s="69">
        <f t="shared" si="6"/>
        <v>3</v>
      </c>
      <c r="D183" s="147"/>
      <c r="E183" s="147">
        <f t="shared" si="7"/>
        <v>3</v>
      </c>
      <c r="F183">
        <f t="shared" si="8"/>
        <v>3</v>
      </c>
    </row>
    <row r="184" spans="1:6" ht="15.6">
      <c r="A184" s="67">
        <v>44014</v>
      </c>
      <c r="B184" s="69" t="s">
        <v>271</v>
      </c>
      <c r="C184" s="69">
        <f t="shared" si="6"/>
        <v>4</v>
      </c>
      <c r="D184" s="147"/>
      <c r="E184" s="147">
        <f t="shared" si="7"/>
        <v>3</v>
      </c>
      <c r="F184">
        <f t="shared" si="8"/>
        <v>3</v>
      </c>
    </row>
    <row r="185" spans="1:6" ht="15.6">
      <c r="A185" s="67">
        <v>44015</v>
      </c>
      <c r="B185" s="69" t="s">
        <v>270</v>
      </c>
      <c r="C185" s="69">
        <f t="shared" si="6"/>
        <v>5</v>
      </c>
      <c r="D185" s="147"/>
      <c r="E185" s="147">
        <f t="shared" si="7"/>
        <v>3</v>
      </c>
      <c r="F185">
        <f t="shared" si="8"/>
        <v>3</v>
      </c>
    </row>
    <row r="186" spans="1:6" ht="15.6">
      <c r="A186" s="67">
        <v>44016</v>
      </c>
      <c r="B186" s="69" t="s">
        <v>270</v>
      </c>
      <c r="C186" s="69">
        <f t="shared" si="6"/>
        <v>6</v>
      </c>
      <c r="D186" s="147"/>
      <c r="E186" s="147">
        <f t="shared" si="7"/>
        <v>3</v>
      </c>
      <c r="F186">
        <f t="shared" si="8"/>
        <v>3</v>
      </c>
    </row>
    <row r="187" spans="1:6" ht="15.6">
      <c r="A187" s="67">
        <v>44017</v>
      </c>
      <c r="B187" s="69" t="s">
        <v>270</v>
      </c>
      <c r="C187" s="69">
        <f t="shared" ref="C187:C250" si="9">WEEKDAY(A187,2)</f>
        <v>7</v>
      </c>
      <c r="D187" s="147"/>
      <c r="E187" s="147">
        <f t="shared" si="7"/>
        <v>3</v>
      </c>
      <c r="F187">
        <f t="shared" si="8"/>
        <v>3</v>
      </c>
    </row>
    <row r="188" spans="1:6" ht="15.6">
      <c r="A188" s="67">
        <v>44018</v>
      </c>
      <c r="B188" s="69" t="s">
        <v>270</v>
      </c>
      <c r="C188" s="69">
        <f t="shared" si="9"/>
        <v>1</v>
      </c>
      <c r="D188" s="147"/>
      <c r="E188" s="147">
        <f t="shared" si="7"/>
        <v>3</v>
      </c>
      <c r="F188">
        <f t="shared" si="8"/>
        <v>3</v>
      </c>
    </row>
    <row r="189" spans="1:6" ht="15.6">
      <c r="A189" s="67">
        <v>44019</v>
      </c>
      <c r="B189" s="69" t="s">
        <v>270</v>
      </c>
      <c r="C189" s="69">
        <f t="shared" si="9"/>
        <v>2</v>
      </c>
      <c r="D189" s="147"/>
      <c r="E189" s="147">
        <f t="shared" si="7"/>
        <v>3</v>
      </c>
      <c r="F189">
        <f t="shared" si="8"/>
        <v>3</v>
      </c>
    </row>
    <row r="190" spans="1:6" ht="15.6">
      <c r="A190" s="67">
        <v>44020</v>
      </c>
      <c r="B190" s="69" t="s">
        <v>271</v>
      </c>
      <c r="C190" s="69">
        <f t="shared" si="9"/>
        <v>3</v>
      </c>
      <c r="D190" s="147"/>
      <c r="E190" s="147">
        <f t="shared" si="7"/>
        <v>3</v>
      </c>
      <c r="F190">
        <f t="shared" si="8"/>
        <v>3</v>
      </c>
    </row>
    <row r="191" spans="1:6" ht="15.6">
      <c r="A191" s="67">
        <v>44021</v>
      </c>
      <c r="B191" s="69" t="s">
        <v>271</v>
      </c>
      <c r="C191" s="69">
        <f t="shared" si="9"/>
        <v>4</v>
      </c>
      <c r="D191" s="147"/>
      <c r="E191" s="147">
        <f t="shared" si="7"/>
        <v>3</v>
      </c>
      <c r="F191">
        <f t="shared" si="8"/>
        <v>3</v>
      </c>
    </row>
    <row r="192" spans="1:6" ht="15.6">
      <c r="A192" s="67">
        <v>44022</v>
      </c>
      <c r="B192" s="69" t="s">
        <v>270</v>
      </c>
      <c r="C192" s="69">
        <f t="shared" si="9"/>
        <v>5</v>
      </c>
      <c r="D192" s="147"/>
      <c r="E192" s="147">
        <f t="shared" si="7"/>
        <v>3</v>
      </c>
      <c r="F192">
        <f t="shared" si="8"/>
        <v>3</v>
      </c>
    </row>
    <row r="193" spans="1:6" ht="15.6">
      <c r="A193" s="67">
        <v>44023</v>
      </c>
      <c r="B193" s="69" t="s">
        <v>270</v>
      </c>
      <c r="C193" s="69">
        <f t="shared" si="9"/>
        <v>6</v>
      </c>
      <c r="D193" s="147"/>
      <c r="E193" s="147">
        <f t="shared" si="7"/>
        <v>3</v>
      </c>
      <c r="F193">
        <f t="shared" si="8"/>
        <v>3</v>
      </c>
    </row>
    <row r="194" spans="1:6" ht="15.6">
      <c r="A194" s="67">
        <v>44024</v>
      </c>
      <c r="B194" s="69" t="s">
        <v>270</v>
      </c>
      <c r="C194" s="69">
        <f t="shared" si="9"/>
        <v>7</v>
      </c>
      <c r="D194" s="147"/>
      <c r="E194" s="147">
        <f t="shared" si="7"/>
        <v>3</v>
      </c>
      <c r="F194">
        <f t="shared" si="8"/>
        <v>3</v>
      </c>
    </row>
    <row r="195" spans="1:6" ht="15.6">
      <c r="A195" s="67">
        <v>44025</v>
      </c>
      <c r="B195" s="69" t="s">
        <v>270</v>
      </c>
      <c r="C195" s="69">
        <f t="shared" si="9"/>
        <v>1</v>
      </c>
      <c r="D195" s="147"/>
      <c r="E195" s="147">
        <f t="shared" ref="E195:E258" si="10">INT((MONTH(A195)-1)/3)+1</f>
        <v>3</v>
      </c>
      <c r="F195">
        <f t="shared" ref="F195:F258" si="11">LEN(2^MONTH(A195))</f>
        <v>3</v>
      </c>
    </row>
    <row r="196" spans="1:6" ht="15.6">
      <c r="A196" s="67">
        <v>44026</v>
      </c>
      <c r="B196" s="69" t="s">
        <v>270</v>
      </c>
      <c r="C196" s="69">
        <f t="shared" si="9"/>
        <v>2</v>
      </c>
      <c r="D196" s="147"/>
      <c r="E196" s="147">
        <f t="shared" si="10"/>
        <v>3</v>
      </c>
      <c r="F196">
        <f t="shared" si="11"/>
        <v>3</v>
      </c>
    </row>
    <row r="197" spans="1:6" ht="15.6">
      <c r="A197" s="67">
        <v>44027</v>
      </c>
      <c r="B197" s="69" t="s">
        <v>271</v>
      </c>
      <c r="C197" s="69">
        <f t="shared" si="9"/>
        <v>3</v>
      </c>
      <c r="D197" s="147"/>
      <c r="E197" s="147">
        <f t="shared" si="10"/>
        <v>3</v>
      </c>
      <c r="F197">
        <f t="shared" si="11"/>
        <v>3</v>
      </c>
    </row>
    <row r="198" spans="1:6" ht="15.6">
      <c r="A198" s="67">
        <v>44028</v>
      </c>
      <c r="B198" s="69" t="s">
        <v>271</v>
      </c>
      <c r="C198" s="69">
        <f t="shared" si="9"/>
        <v>4</v>
      </c>
      <c r="D198" s="147"/>
      <c r="E198" s="147">
        <f t="shared" si="10"/>
        <v>3</v>
      </c>
      <c r="F198">
        <f t="shared" si="11"/>
        <v>3</v>
      </c>
    </row>
    <row r="199" spans="1:6" ht="15.6">
      <c r="A199" s="67">
        <v>44029</v>
      </c>
      <c r="B199" s="69" t="s">
        <v>270</v>
      </c>
      <c r="C199" s="69">
        <f t="shared" si="9"/>
        <v>5</v>
      </c>
      <c r="D199" s="147"/>
      <c r="E199" s="147">
        <f t="shared" si="10"/>
        <v>3</v>
      </c>
      <c r="F199">
        <f t="shared" si="11"/>
        <v>3</v>
      </c>
    </row>
    <row r="200" spans="1:6" ht="15.6">
      <c r="A200" s="67">
        <v>44030</v>
      </c>
      <c r="B200" s="69" t="s">
        <v>270</v>
      </c>
      <c r="C200" s="69">
        <f t="shared" si="9"/>
        <v>6</v>
      </c>
      <c r="D200" s="147"/>
      <c r="E200" s="147">
        <f t="shared" si="10"/>
        <v>3</v>
      </c>
      <c r="F200">
        <f t="shared" si="11"/>
        <v>3</v>
      </c>
    </row>
    <row r="201" spans="1:6" ht="15.6">
      <c r="A201" s="67">
        <v>44031</v>
      </c>
      <c r="B201" s="69" t="s">
        <v>270</v>
      </c>
      <c r="C201" s="69">
        <f t="shared" si="9"/>
        <v>7</v>
      </c>
      <c r="D201" s="147"/>
      <c r="E201" s="147">
        <f t="shared" si="10"/>
        <v>3</v>
      </c>
      <c r="F201">
        <f t="shared" si="11"/>
        <v>3</v>
      </c>
    </row>
    <row r="202" spans="1:6" ht="15.6">
      <c r="A202" s="67">
        <v>44032</v>
      </c>
      <c r="B202" s="69" t="s">
        <v>270</v>
      </c>
      <c r="C202" s="69">
        <f t="shared" si="9"/>
        <v>1</v>
      </c>
      <c r="D202" s="147"/>
      <c r="E202" s="147">
        <f t="shared" si="10"/>
        <v>3</v>
      </c>
      <c r="F202">
        <f t="shared" si="11"/>
        <v>3</v>
      </c>
    </row>
    <row r="203" spans="1:6" ht="15.6">
      <c r="A203" s="67">
        <v>44033</v>
      </c>
      <c r="B203" s="69" t="s">
        <v>270</v>
      </c>
      <c r="C203" s="69">
        <f t="shared" si="9"/>
        <v>2</v>
      </c>
      <c r="D203" s="147"/>
      <c r="E203" s="147">
        <f t="shared" si="10"/>
        <v>3</v>
      </c>
      <c r="F203">
        <f t="shared" si="11"/>
        <v>3</v>
      </c>
    </row>
    <row r="204" spans="1:6" ht="15.6">
      <c r="A204" s="67">
        <v>44034</v>
      </c>
      <c r="B204" s="69" t="s">
        <v>271</v>
      </c>
      <c r="C204" s="69">
        <f t="shared" si="9"/>
        <v>3</v>
      </c>
      <c r="D204" s="147"/>
      <c r="E204" s="147">
        <f t="shared" si="10"/>
        <v>3</v>
      </c>
      <c r="F204">
        <f t="shared" si="11"/>
        <v>3</v>
      </c>
    </row>
    <row r="205" spans="1:6" ht="15.6">
      <c r="A205" s="67">
        <v>44035</v>
      </c>
      <c r="B205" s="69" t="s">
        <v>271</v>
      </c>
      <c r="C205" s="69">
        <f t="shared" si="9"/>
        <v>4</v>
      </c>
      <c r="D205" s="147"/>
      <c r="E205" s="147">
        <f t="shared" si="10"/>
        <v>3</v>
      </c>
      <c r="F205">
        <f t="shared" si="11"/>
        <v>3</v>
      </c>
    </row>
    <row r="206" spans="1:6" ht="15.6">
      <c r="A206" s="67">
        <v>44036</v>
      </c>
      <c r="B206" s="69" t="s">
        <v>270</v>
      </c>
      <c r="C206" s="69">
        <f t="shared" si="9"/>
        <v>5</v>
      </c>
      <c r="D206" s="147"/>
      <c r="E206" s="147">
        <f t="shared" si="10"/>
        <v>3</v>
      </c>
      <c r="F206">
        <f t="shared" si="11"/>
        <v>3</v>
      </c>
    </row>
    <row r="207" spans="1:6" ht="15.6">
      <c r="A207" s="67">
        <v>44037</v>
      </c>
      <c r="B207" s="69" t="s">
        <v>270</v>
      </c>
      <c r="C207" s="69">
        <f t="shared" si="9"/>
        <v>6</v>
      </c>
      <c r="D207" s="147"/>
      <c r="E207" s="147">
        <f t="shared" si="10"/>
        <v>3</v>
      </c>
      <c r="F207">
        <f t="shared" si="11"/>
        <v>3</v>
      </c>
    </row>
    <row r="208" spans="1:6" ht="15.6">
      <c r="A208" s="67">
        <v>44038</v>
      </c>
      <c r="B208" s="69" t="s">
        <v>270</v>
      </c>
      <c r="C208" s="69">
        <f t="shared" si="9"/>
        <v>7</v>
      </c>
      <c r="D208" s="147"/>
      <c r="E208" s="147">
        <f t="shared" si="10"/>
        <v>3</v>
      </c>
      <c r="F208">
        <f t="shared" si="11"/>
        <v>3</v>
      </c>
    </row>
    <row r="209" spans="1:6" ht="15.6">
      <c r="A209" s="67">
        <v>44039</v>
      </c>
      <c r="B209" s="69" t="s">
        <v>270</v>
      </c>
      <c r="C209" s="69">
        <f t="shared" si="9"/>
        <v>1</v>
      </c>
      <c r="D209" s="147"/>
      <c r="E209" s="147">
        <f t="shared" si="10"/>
        <v>3</v>
      </c>
      <c r="F209">
        <f t="shared" si="11"/>
        <v>3</v>
      </c>
    </row>
    <row r="210" spans="1:6" ht="15.6">
      <c r="A210" s="67">
        <v>44040</v>
      </c>
      <c r="B210" s="69" t="s">
        <v>270</v>
      </c>
      <c r="C210" s="69">
        <f t="shared" si="9"/>
        <v>2</v>
      </c>
      <c r="D210" s="147"/>
      <c r="E210" s="147">
        <f t="shared" si="10"/>
        <v>3</v>
      </c>
      <c r="F210">
        <f t="shared" si="11"/>
        <v>3</v>
      </c>
    </row>
    <row r="211" spans="1:6" ht="15.6">
      <c r="A211" s="67">
        <v>44041</v>
      </c>
      <c r="B211" s="69" t="s">
        <v>271</v>
      </c>
      <c r="C211" s="69">
        <f t="shared" si="9"/>
        <v>3</v>
      </c>
      <c r="D211" s="147"/>
      <c r="E211" s="147">
        <f t="shared" si="10"/>
        <v>3</v>
      </c>
      <c r="F211">
        <f t="shared" si="11"/>
        <v>3</v>
      </c>
    </row>
    <row r="212" spans="1:6" ht="15.6">
      <c r="A212" s="67">
        <v>44042</v>
      </c>
      <c r="B212" s="69" t="s">
        <v>271</v>
      </c>
      <c r="C212" s="69">
        <f t="shared" si="9"/>
        <v>4</v>
      </c>
      <c r="D212" s="147"/>
      <c r="E212" s="147">
        <f t="shared" si="10"/>
        <v>3</v>
      </c>
      <c r="F212">
        <f t="shared" si="11"/>
        <v>3</v>
      </c>
    </row>
    <row r="213" spans="1:6" ht="15.6">
      <c r="A213" s="67">
        <v>44043</v>
      </c>
      <c r="B213" s="69" t="s">
        <v>270</v>
      </c>
      <c r="C213" s="69">
        <f t="shared" si="9"/>
        <v>5</v>
      </c>
      <c r="D213" s="147"/>
      <c r="E213" s="147">
        <f t="shared" si="10"/>
        <v>3</v>
      </c>
      <c r="F213">
        <f t="shared" si="11"/>
        <v>3</v>
      </c>
    </row>
    <row r="214" spans="1:6" ht="15.6">
      <c r="A214" s="67">
        <v>44044</v>
      </c>
      <c r="B214" s="69" t="s">
        <v>270</v>
      </c>
      <c r="C214" s="69">
        <f t="shared" si="9"/>
        <v>6</v>
      </c>
      <c r="D214" s="147"/>
      <c r="E214" s="147">
        <f t="shared" si="10"/>
        <v>3</v>
      </c>
      <c r="F214">
        <f t="shared" si="11"/>
        <v>3</v>
      </c>
    </row>
    <row r="215" spans="1:6" ht="15.6">
      <c r="A215" s="67">
        <v>44045</v>
      </c>
      <c r="B215" s="69" t="s">
        <v>270</v>
      </c>
      <c r="C215" s="69">
        <f t="shared" si="9"/>
        <v>7</v>
      </c>
      <c r="D215" s="147"/>
      <c r="E215" s="147">
        <f t="shared" si="10"/>
        <v>3</v>
      </c>
      <c r="F215">
        <f t="shared" si="11"/>
        <v>3</v>
      </c>
    </row>
    <row r="216" spans="1:6" ht="15.6">
      <c r="A216" s="67">
        <v>44046</v>
      </c>
      <c r="B216" s="69" t="s">
        <v>270</v>
      </c>
      <c r="C216" s="69">
        <f t="shared" si="9"/>
        <v>1</v>
      </c>
      <c r="D216" s="147"/>
      <c r="E216" s="147">
        <f t="shared" si="10"/>
        <v>3</v>
      </c>
      <c r="F216">
        <f t="shared" si="11"/>
        <v>3</v>
      </c>
    </row>
    <row r="217" spans="1:6" ht="15.6">
      <c r="A217" s="67">
        <v>44047</v>
      </c>
      <c r="B217" s="69" t="s">
        <v>270</v>
      </c>
      <c r="C217" s="69">
        <f t="shared" si="9"/>
        <v>2</v>
      </c>
      <c r="D217" s="147"/>
      <c r="E217" s="147">
        <f t="shared" si="10"/>
        <v>3</v>
      </c>
      <c r="F217">
        <f t="shared" si="11"/>
        <v>3</v>
      </c>
    </row>
    <row r="218" spans="1:6" ht="15.6">
      <c r="A218" s="67">
        <v>44048</v>
      </c>
      <c r="B218" s="69" t="s">
        <v>271</v>
      </c>
      <c r="C218" s="69">
        <f t="shared" si="9"/>
        <v>3</v>
      </c>
      <c r="D218" s="147"/>
      <c r="E218" s="147">
        <f t="shared" si="10"/>
        <v>3</v>
      </c>
      <c r="F218">
        <f t="shared" si="11"/>
        <v>3</v>
      </c>
    </row>
    <row r="219" spans="1:6" ht="15.6">
      <c r="A219" s="67">
        <v>44049</v>
      </c>
      <c r="B219" s="69" t="s">
        <v>271</v>
      </c>
      <c r="C219" s="69">
        <f t="shared" si="9"/>
        <v>4</v>
      </c>
      <c r="D219" s="147"/>
      <c r="E219" s="147">
        <f t="shared" si="10"/>
        <v>3</v>
      </c>
      <c r="F219">
        <f t="shared" si="11"/>
        <v>3</v>
      </c>
    </row>
    <row r="220" spans="1:6" ht="15.6">
      <c r="A220" s="67">
        <v>44050</v>
      </c>
      <c r="B220" s="69" t="s">
        <v>270</v>
      </c>
      <c r="C220" s="69">
        <f t="shared" si="9"/>
        <v>5</v>
      </c>
      <c r="D220" s="147"/>
      <c r="E220" s="147">
        <f t="shared" si="10"/>
        <v>3</v>
      </c>
      <c r="F220">
        <f t="shared" si="11"/>
        <v>3</v>
      </c>
    </row>
    <row r="221" spans="1:6" ht="15.6">
      <c r="A221" s="67">
        <v>44051</v>
      </c>
      <c r="B221" s="69" t="s">
        <v>270</v>
      </c>
      <c r="C221" s="69">
        <f t="shared" si="9"/>
        <v>6</v>
      </c>
      <c r="D221" s="147"/>
      <c r="E221" s="147">
        <f t="shared" si="10"/>
        <v>3</v>
      </c>
      <c r="F221">
        <f t="shared" si="11"/>
        <v>3</v>
      </c>
    </row>
    <row r="222" spans="1:6" ht="15.6">
      <c r="A222" s="67">
        <v>44052</v>
      </c>
      <c r="B222" s="69" t="s">
        <v>270</v>
      </c>
      <c r="C222" s="69">
        <f t="shared" si="9"/>
        <v>7</v>
      </c>
      <c r="D222" s="147"/>
      <c r="E222" s="147">
        <f t="shared" si="10"/>
        <v>3</v>
      </c>
      <c r="F222">
        <f t="shared" si="11"/>
        <v>3</v>
      </c>
    </row>
    <row r="223" spans="1:6" ht="15.6">
      <c r="A223" s="67">
        <v>44053</v>
      </c>
      <c r="B223" s="69" t="s">
        <v>270</v>
      </c>
      <c r="C223" s="69">
        <f t="shared" si="9"/>
        <v>1</v>
      </c>
      <c r="D223" s="147"/>
      <c r="E223" s="147">
        <f t="shared" si="10"/>
        <v>3</v>
      </c>
      <c r="F223">
        <f t="shared" si="11"/>
        <v>3</v>
      </c>
    </row>
    <row r="224" spans="1:6" ht="15.6">
      <c r="A224" s="67">
        <v>44054</v>
      </c>
      <c r="B224" s="69" t="s">
        <v>270</v>
      </c>
      <c r="C224" s="69">
        <f t="shared" si="9"/>
        <v>2</v>
      </c>
      <c r="D224" s="147"/>
      <c r="E224" s="147">
        <f t="shared" si="10"/>
        <v>3</v>
      </c>
      <c r="F224">
        <f t="shared" si="11"/>
        <v>3</v>
      </c>
    </row>
    <row r="225" spans="1:6" ht="15.6">
      <c r="A225" s="67">
        <v>44055</v>
      </c>
      <c r="B225" s="69" t="s">
        <v>271</v>
      </c>
      <c r="C225" s="69">
        <f t="shared" si="9"/>
        <v>3</v>
      </c>
      <c r="D225" s="147"/>
      <c r="E225" s="147">
        <f t="shared" si="10"/>
        <v>3</v>
      </c>
      <c r="F225">
        <f t="shared" si="11"/>
        <v>3</v>
      </c>
    </row>
    <row r="226" spans="1:6" ht="15.6">
      <c r="A226" s="67">
        <v>44056</v>
      </c>
      <c r="B226" s="69" t="s">
        <v>271</v>
      </c>
      <c r="C226" s="69">
        <f t="shared" si="9"/>
        <v>4</v>
      </c>
      <c r="D226" s="147"/>
      <c r="E226" s="147">
        <f t="shared" si="10"/>
        <v>3</v>
      </c>
      <c r="F226">
        <f t="shared" si="11"/>
        <v>3</v>
      </c>
    </row>
    <row r="227" spans="1:6" ht="15.6">
      <c r="A227" s="67">
        <v>44057</v>
      </c>
      <c r="B227" s="69" t="s">
        <v>270</v>
      </c>
      <c r="C227" s="69">
        <f t="shared" si="9"/>
        <v>5</v>
      </c>
      <c r="D227" s="147"/>
      <c r="E227" s="147">
        <f t="shared" si="10"/>
        <v>3</v>
      </c>
      <c r="F227">
        <f t="shared" si="11"/>
        <v>3</v>
      </c>
    </row>
    <row r="228" spans="1:6" ht="15.6">
      <c r="A228" s="67">
        <v>44058</v>
      </c>
      <c r="B228" s="69" t="s">
        <v>270</v>
      </c>
      <c r="C228" s="69">
        <f t="shared" si="9"/>
        <v>6</v>
      </c>
      <c r="D228" s="147"/>
      <c r="E228" s="147">
        <f t="shared" si="10"/>
        <v>3</v>
      </c>
      <c r="F228">
        <f t="shared" si="11"/>
        <v>3</v>
      </c>
    </row>
    <row r="229" spans="1:6" ht="15.6">
      <c r="A229" s="67">
        <v>44059</v>
      </c>
      <c r="B229" s="69" t="s">
        <v>270</v>
      </c>
      <c r="C229" s="69">
        <f t="shared" si="9"/>
        <v>7</v>
      </c>
      <c r="D229" s="147"/>
      <c r="E229" s="147">
        <f t="shared" si="10"/>
        <v>3</v>
      </c>
      <c r="F229">
        <f t="shared" si="11"/>
        <v>3</v>
      </c>
    </row>
    <row r="230" spans="1:6" ht="15.6">
      <c r="A230" s="67">
        <v>44060</v>
      </c>
      <c r="B230" s="69" t="s">
        <v>270</v>
      </c>
      <c r="C230" s="69">
        <f t="shared" si="9"/>
        <v>1</v>
      </c>
      <c r="D230" s="147"/>
      <c r="E230" s="147">
        <f t="shared" si="10"/>
        <v>3</v>
      </c>
      <c r="F230">
        <f t="shared" si="11"/>
        <v>3</v>
      </c>
    </row>
    <row r="231" spans="1:6" ht="15.6">
      <c r="A231" s="67">
        <v>44061</v>
      </c>
      <c r="B231" s="69" t="s">
        <v>270</v>
      </c>
      <c r="C231" s="69">
        <f t="shared" si="9"/>
        <v>2</v>
      </c>
      <c r="D231" s="147"/>
      <c r="E231" s="147">
        <f t="shared" si="10"/>
        <v>3</v>
      </c>
      <c r="F231">
        <f t="shared" si="11"/>
        <v>3</v>
      </c>
    </row>
    <row r="232" spans="1:6" ht="15.6">
      <c r="A232" s="67">
        <v>44062</v>
      </c>
      <c r="B232" s="69" t="s">
        <v>271</v>
      </c>
      <c r="C232" s="69">
        <f t="shared" si="9"/>
        <v>3</v>
      </c>
      <c r="D232" s="147"/>
      <c r="E232" s="147">
        <f t="shared" si="10"/>
        <v>3</v>
      </c>
      <c r="F232">
        <f t="shared" si="11"/>
        <v>3</v>
      </c>
    </row>
    <row r="233" spans="1:6" ht="15.6">
      <c r="A233" s="67">
        <v>44063</v>
      </c>
      <c r="B233" s="69" t="s">
        <v>271</v>
      </c>
      <c r="C233" s="69">
        <f t="shared" si="9"/>
        <v>4</v>
      </c>
      <c r="D233" s="147"/>
      <c r="E233" s="147">
        <f t="shared" si="10"/>
        <v>3</v>
      </c>
      <c r="F233">
        <f t="shared" si="11"/>
        <v>3</v>
      </c>
    </row>
    <row r="234" spans="1:6" ht="15.6">
      <c r="A234" s="67">
        <v>44064</v>
      </c>
      <c r="B234" s="69" t="s">
        <v>270</v>
      </c>
      <c r="C234" s="69">
        <f t="shared" si="9"/>
        <v>5</v>
      </c>
      <c r="D234" s="147"/>
      <c r="E234" s="147">
        <f t="shared" si="10"/>
        <v>3</v>
      </c>
      <c r="F234">
        <f t="shared" si="11"/>
        <v>3</v>
      </c>
    </row>
    <row r="235" spans="1:6" ht="15.6">
      <c r="A235" s="67">
        <v>44065</v>
      </c>
      <c r="B235" s="69" t="s">
        <v>270</v>
      </c>
      <c r="C235" s="69">
        <f t="shared" si="9"/>
        <v>6</v>
      </c>
      <c r="D235" s="147"/>
      <c r="E235" s="147">
        <f t="shared" si="10"/>
        <v>3</v>
      </c>
      <c r="F235">
        <f t="shared" si="11"/>
        <v>3</v>
      </c>
    </row>
    <row r="236" spans="1:6" ht="15.6">
      <c r="A236" s="67">
        <v>44066</v>
      </c>
      <c r="B236" s="69" t="s">
        <v>270</v>
      </c>
      <c r="C236" s="69">
        <f t="shared" si="9"/>
        <v>7</v>
      </c>
      <c r="D236" s="147"/>
      <c r="E236" s="147">
        <f t="shared" si="10"/>
        <v>3</v>
      </c>
      <c r="F236">
        <f t="shared" si="11"/>
        <v>3</v>
      </c>
    </row>
    <row r="237" spans="1:6" ht="15.6">
      <c r="A237" s="67">
        <v>44067</v>
      </c>
      <c r="B237" s="69" t="s">
        <v>270</v>
      </c>
      <c r="C237" s="69">
        <f t="shared" si="9"/>
        <v>1</v>
      </c>
      <c r="D237" s="147"/>
      <c r="E237" s="147">
        <f t="shared" si="10"/>
        <v>3</v>
      </c>
      <c r="F237">
        <f t="shared" si="11"/>
        <v>3</v>
      </c>
    </row>
    <row r="238" spans="1:6" ht="15.6">
      <c r="A238" s="67">
        <v>44068</v>
      </c>
      <c r="B238" s="69" t="s">
        <v>270</v>
      </c>
      <c r="C238" s="69">
        <f t="shared" si="9"/>
        <v>2</v>
      </c>
      <c r="D238" s="147"/>
      <c r="E238" s="147">
        <f t="shared" si="10"/>
        <v>3</v>
      </c>
      <c r="F238">
        <f t="shared" si="11"/>
        <v>3</v>
      </c>
    </row>
    <row r="239" spans="1:6" ht="15.6">
      <c r="A239" s="67">
        <v>44069</v>
      </c>
      <c r="B239" s="69" t="s">
        <v>271</v>
      </c>
      <c r="C239" s="69">
        <f t="shared" si="9"/>
        <v>3</v>
      </c>
      <c r="D239" s="147"/>
      <c r="E239" s="147">
        <f t="shared" si="10"/>
        <v>3</v>
      </c>
      <c r="F239">
        <f t="shared" si="11"/>
        <v>3</v>
      </c>
    </row>
    <row r="240" spans="1:6" ht="15.6">
      <c r="A240" s="67">
        <v>44070</v>
      </c>
      <c r="B240" s="69" t="s">
        <v>271</v>
      </c>
      <c r="C240" s="69">
        <f t="shared" si="9"/>
        <v>4</v>
      </c>
      <c r="D240" s="147"/>
      <c r="E240" s="147">
        <f t="shared" si="10"/>
        <v>3</v>
      </c>
      <c r="F240">
        <f t="shared" si="11"/>
        <v>3</v>
      </c>
    </row>
    <row r="241" spans="1:6" ht="15.6">
      <c r="A241" s="67">
        <v>44071</v>
      </c>
      <c r="B241" s="69" t="s">
        <v>270</v>
      </c>
      <c r="C241" s="69">
        <f t="shared" si="9"/>
        <v>5</v>
      </c>
      <c r="D241" s="147"/>
      <c r="E241" s="147">
        <f t="shared" si="10"/>
        <v>3</v>
      </c>
      <c r="F241">
        <f t="shared" si="11"/>
        <v>3</v>
      </c>
    </row>
    <row r="242" spans="1:6" ht="15.6">
      <c r="A242" s="67">
        <v>44072</v>
      </c>
      <c r="B242" s="69" t="s">
        <v>270</v>
      </c>
      <c r="C242" s="69">
        <f t="shared" si="9"/>
        <v>6</v>
      </c>
      <c r="D242" s="147"/>
      <c r="E242" s="147">
        <f t="shared" si="10"/>
        <v>3</v>
      </c>
      <c r="F242">
        <f t="shared" si="11"/>
        <v>3</v>
      </c>
    </row>
    <row r="243" spans="1:6" ht="15.6">
      <c r="A243" s="67">
        <v>44073</v>
      </c>
      <c r="B243" s="69" t="s">
        <v>270</v>
      </c>
      <c r="C243" s="69">
        <f t="shared" si="9"/>
        <v>7</v>
      </c>
      <c r="D243" s="147"/>
      <c r="E243" s="147">
        <f t="shared" si="10"/>
        <v>3</v>
      </c>
      <c r="F243">
        <f t="shared" si="11"/>
        <v>3</v>
      </c>
    </row>
    <row r="244" spans="1:6" ht="15.6">
      <c r="A244" s="67">
        <v>44074</v>
      </c>
      <c r="B244" s="69" t="s">
        <v>270</v>
      </c>
      <c r="C244" s="69">
        <f t="shared" si="9"/>
        <v>1</v>
      </c>
      <c r="D244" s="147"/>
      <c r="E244" s="147">
        <f t="shared" si="10"/>
        <v>3</v>
      </c>
      <c r="F244">
        <f t="shared" si="11"/>
        <v>3</v>
      </c>
    </row>
    <row r="245" spans="1:6" ht="15.6">
      <c r="A245" s="67">
        <v>44075</v>
      </c>
      <c r="B245" s="69" t="s">
        <v>270</v>
      </c>
      <c r="C245" s="69">
        <f t="shared" si="9"/>
        <v>2</v>
      </c>
      <c r="D245" s="147"/>
      <c r="E245" s="147">
        <f t="shared" si="10"/>
        <v>3</v>
      </c>
      <c r="F245">
        <f t="shared" si="11"/>
        <v>3</v>
      </c>
    </row>
    <row r="246" spans="1:6" ht="15.6">
      <c r="A246" s="67">
        <v>44076</v>
      </c>
      <c r="B246" s="69" t="s">
        <v>271</v>
      </c>
      <c r="C246" s="69">
        <f t="shared" si="9"/>
        <v>3</v>
      </c>
      <c r="D246" s="147"/>
      <c r="E246" s="147">
        <f t="shared" si="10"/>
        <v>3</v>
      </c>
      <c r="F246">
        <f t="shared" si="11"/>
        <v>3</v>
      </c>
    </row>
    <row r="247" spans="1:6" ht="15.6">
      <c r="A247" s="67">
        <v>44077</v>
      </c>
      <c r="B247" s="69" t="s">
        <v>271</v>
      </c>
      <c r="C247" s="69">
        <f t="shared" si="9"/>
        <v>4</v>
      </c>
      <c r="D247" s="147"/>
      <c r="E247" s="147">
        <f t="shared" si="10"/>
        <v>3</v>
      </c>
      <c r="F247">
        <f t="shared" si="11"/>
        <v>3</v>
      </c>
    </row>
    <row r="248" spans="1:6" ht="15.6">
      <c r="A248" s="67">
        <v>44078</v>
      </c>
      <c r="B248" s="69" t="s">
        <v>270</v>
      </c>
      <c r="C248" s="69">
        <f t="shared" si="9"/>
        <v>5</v>
      </c>
      <c r="D248" s="147"/>
      <c r="E248" s="147">
        <f t="shared" si="10"/>
        <v>3</v>
      </c>
      <c r="F248">
        <f t="shared" si="11"/>
        <v>3</v>
      </c>
    </row>
    <row r="249" spans="1:6" ht="15.6">
      <c r="A249" s="67">
        <v>44079</v>
      </c>
      <c r="B249" s="69" t="s">
        <v>270</v>
      </c>
      <c r="C249" s="69">
        <f t="shared" si="9"/>
        <v>6</v>
      </c>
      <c r="D249" s="147"/>
      <c r="E249" s="147">
        <f t="shared" si="10"/>
        <v>3</v>
      </c>
      <c r="F249">
        <f t="shared" si="11"/>
        <v>3</v>
      </c>
    </row>
    <row r="250" spans="1:6" ht="15.6">
      <c r="A250" s="67">
        <v>44080</v>
      </c>
      <c r="B250" s="69" t="s">
        <v>270</v>
      </c>
      <c r="C250" s="69">
        <f t="shared" si="9"/>
        <v>7</v>
      </c>
      <c r="D250" s="147"/>
      <c r="E250" s="147">
        <f t="shared" si="10"/>
        <v>3</v>
      </c>
      <c r="F250">
        <f t="shared" si="11"/>
        <v>3</v>
      </c>
    </row>
    <row r="251" spans="1:6" ht="15.6">
      <c r="A251" s="67">
        <v>44081</v>
      </c>
      <c r="B251" s="69" t="s">
        <v>270</v>
      </c>
      <c r="C251" s="69">
        <f t="shared" ref="C251:C314" si="12">WEEKDAY(A251,2)</f>
        <v>1</v>
      </c>
      <c r="D251" s="147"/>
      <c r="E251" s="147">
        <f t="shared" si="10"/>
        <v>3</v>
      </c>
      <c r="F251">
        <f t="shared" si="11"/>
        <v>3</v>
      </c>
    </row>
    <row r="252" spans="1:6" ht="15.6">
      <c r="A252" s="67">
        <v>44082</v>
      </c>
      <c r="B252" s="69" t="s">
        <v>270</v>
      </c>
      <c r="C252" s="69">
        <f t="shared" si="12"/>
        <v>2</v>
      </c>
      <c r="D252" s="147"/>
      <c r="E252" s="147">
        <f t="shared" si="10"/>
        <v>3</v>
      </c>
      <c r="F252">
        <f t="shared" si="11"/>
        <v>3</v>
      </c>
    </row>
    <row r="253" spans="1:6" ht="15.6">
      <c r="A253" s="67">
        <v>44083</v>
      </c>
      <c r="B253" s="69" t="s">
        <v>271</v>
      </c>
      <c r="C253" s="69">
        <f t="shared" si="12"/>
        <v>3</v>
      </c>
      <c r="D253" s="147"/>
      <c r="E253" s="147">
        <f t="shared" si="10"/>
        <v>3</v>
      </c>
      <c r="F253">
        <f t="shared" si="11"/>
        <v>3</v>
      </c>
    </row>
    <row r="254" spans="1:6" ht="15.6">
      <c r="A254" s="67">
        <v>44084</v>
      </c>
      <c r="B254" s="69" t="s">
        <v>271</v>
      </c>
      <c r="C254" s="69">
        <f t="shared" si="12"/>
        <v>4</v>
      </c>
      <c r="D254" s="147"/>
      <c r="E254" s="147">
        <f t="shared" si="10"/>
        <v>3</v>
      </c>
      <c r="F254">
        <f t="shared" si="11"/>
        <v>3</v>
      </c>
    </row>
    <row r="255" spans="1:6" ht="15.6">
      <c r="A255" s="67">
        <v>44085</v>
      </c>
      <c r="B255" s="69" t="s">
        <v>270</v>
      </c>
      <c r="C255" s="69">
        <f t="shared" si="12"/>
        <v>5</v>
      </c>
      <c r="D255" s="147"/>
      <c r="E255" s="147">
        <f t="shared" si="10"/>
        <v>3</v>
      </c>
      <c r="F255">
        <f t="shared" si="11"/>
        <v>3</v>
      </c>
    </row>
    <row r="256" spans="1:6" ht="15.6">
      <c r="A256" s="67">
        <v>44086</v>
      </c>
      <c r="B256" s="69" t="s">
        <v>270</v>
      </c>
      <c r="C256" s="69">
        <f t="shared" si="12"/>
        <v>6</v>
      </c>
      <c r="D256" s="147"/>
      <c r="E256" s="147">
        <f t="shared" si="10"/>
        <v>3</v>
      </c>
      <c r="F256">
        <f t="shared" si="11"/>
        <v>3</v>
      </c>
    </row>
    <row r="257" spans="1:6" ht="15.6">
      <c r="A257" s="67">
        <v>44087</v>
      </c>
      <c r="B257" s="69" t="s">
        <v>270</v>
      </c>
      <c r="C257" s="69">
        <f t="shared" si="12"/>
        <v>7</v>
      </c>
      <c r="D257" s="147"/>
      <c r="E257" s="147">
        <f t="shared" si="10"/>
        <v>3</v>
      </c>
      <c r="F257">
        <f t="shared" si="11"/>
        <v>3</v>
      </c>
    </row>
    <row r="258" spans="1:6" ht="15.6">
      <c r="A258" s="67">
        <v>44088</v>
      </c>
      <c r="B258" s="69" t="s">
        <v>270</v>
      </c>
      <c r="C258" s="69">
        <f t="shared" si="12"/>
        <v>1</v>
      </c>
      <c r="D258" s="147"/>
      <c r="E258" s="147">
        <f t="shared" si="10"/>
        <v>3</v>
      </c>
      <c r="F258">
        <f t="shared" si="11"/>
        <v>3</v>
      </c>
    </row>
    <row r="259" spans="1:6" ht="15.6">
      <c r="A259" s="67">
        <v>44089</v>
      </c>
      <c r="B259" s="69" t="s">
        <v>270</v>
      </c>
      <c r="C259" s="69">
        <f t="shared" si="12"/>
        <v>2</v>
      </c>
      <c r="D259" s="147"/>
      <c r="E259" s="147">
        <f t="shared" ref="E259:E322" si="13">INT((MONTH(A259)-1)/3)+1</f>
        <v>3</v>
      </c>
      <c r="F259">
        <f t="shared" ref="F259:F322" si="14">LEN(2^MONTH(A259))</f>
        <v>3</v>
      </c>
    </row>
    <row r="260" spans="1:6" ht="15.6">
      <c r="A260" s="67">
        <v>44090</v>
      </c>
      <c r="B260" s="69" t="s">
        <v>271</v>
      </c>
      <c r="C260" s="69">
        <f t="shared" si="12"/>
        <v>3</v>
      </c>
      <c r="D260" s="147"/>
      <c r="E260" s="147">
        <f t="shared" si="13"/>
        <v>3</v>
      </c>
      <c r="F260">
        <f t="shared" si="14"/>
        <v>3</v>
      </c>
    </row>
    <row r="261" spans="1:6" ht="15.6">
      <c r="A261" s="67">
        <v>44091</v>
      </c>
      <c r="B261" s="69" t="s">
        <v>271</v>
      </c>
      <c r="C261" s="69">
        <f t="shared" si="12"/>
        <v>4</v>
      </c>
      <c r="D261" s="147"/>
      <c r="E261" s="147">
        <f t="shared" si="13"/>
        <v>3</v>
      </c>
      <c r="F261">
        <f t="shared" si="14"/>
        <v>3</v>
      </c>
    </row>
    <row r="262" spans="1:6" ht="15.6">
      <c r="A262" s="67">
        <v>44092</v>
      </c>
      <c r="B262" s="69" t="s">
        <v>270</v>
      </c>
      <c r="C262" s="69">
        <f t="shared" si="12"/>
        <v>5</v>
      </c>
      <c r="D262" s="147"/>
      <c r="E262" s="147">
        <f t="shared" si="13"/>
        <v>3</v>
      </c>
      <c r="F262">
        <f t="shared" si="14"/>
        <v>3</v>
      </c>
    </row>
    <row r="263" spans="1:6" ht="15.6">
      <c r="A263" s="67">
        <v>44093</v>
      </c>
      <c r="B263" s="69" t="s">
        <v>270</v>
      </c>
      <c r="C263" s="69">
        <f t="shared" si="12"/>
        <v>6</v>
      </c>
      <c r="D263" s="147"/>
      <c r="E263" s="147">
        <f t="shared" si="13"/>
        <v>3</v>
      </c>
      <c r="F263">
        <f t="shared" si="14"/>
        <v>3</v>
      </c>
    </row>
    <row r="264" spans="1:6" ht="15.6">
      <c r="A264" s="67">
        <v>44094</v>
      </c>
      <c r="B264" s="69" t="s">
        <v>270</v>
      </c>
      <c r="C264" s="69">
        <f t="shared" si="12"/>
        <v>7</v>
      </c>
      <c r="D264" s="147"/>
      <c r="E264" s="147">
        <f t="shared" si="13"/>
        <v>3</v>
      </c>
      <c r="F264">
        <f t="shared" si="14"/>
        <v>3</v>
      </c>
    </row>
    <row r="265" spans="1:6" ht="15.6">
      <c r="A265" s="67">
        <v>44095</v>
      </c>
      <c r="B265" s="69" t="s">
        <v>270</v>
      </c>
      <c r="C265" s="69">
        <f t="shared" si="12"/>
        <v>1</v>
      </c>
      <c r="D265" s="147"/>
      <c r="E265" s="147">
        <f t="shared" si="13"/>
        <v>3</v>
      </c>
      <c r="F265">
        <f t="shared" si="14"/>
        <v>3</v>
      </c>
    </row>
    <row r="266" spans="1:6" ht="15.6">
      <c r="A266" s="67">
        <v>44096</v>
      </c>
      <c r="B266" s="69" t="s">
        <v>270</v>
      </c>
      <c r="C266" s="69">
        <f t="shared" si="12"/>
        <v>2</v>
      </c>
      <c r="D266" s="147"/>
      <c r="E266" s="147">
        <f t="shared" si="13"/>
        <v>3</v>
      </c>
      <c r="F266">
        <f t="shared" si="14"/>
        <v>3</v>
      </c>
    </row>
    <row r="267" spans="1:6" ht="15.6">
      <c r="A267" s="67">
        <v>44097</v>
      </c>
      <c r="B267" s="69" t="s">
        <v>271</v>
      </c>
      <c r="C267" s="69">
        <f t="shared" si="12"/>
        <v>3</v>
      </c>
      <c r="D267" s="147"/>
      <c r="E267" s="147">
        <f t="shared" si="13"/>
        <v>3</v>
      </c>
      <c r="F267">
        <f t="shared" si="14"/>
        <v>3</v>
      </c>
    </row>
    <row r="268" spans="1:6" ht="15.6">
      <c r="A268" s="67">
        <v>44098</v>
      </c>
      <c r="B268" s="69" t="s">
        <v>271</v>
      </c>
      <c r="C268" s="69">
        <f t="shared" si="12"/>
        <v>4</v>
      </c>
      <c r="D268" s="147"/>
      <c r="E268" s="147">
        <f t="shared" si="13"/>
        <v>3</v>
      </c>
      <c r="F268">
        <f t="shared" si="14"/>
        <v>3</v>
      </c>
    </row>
    <row r="269" spans="1:6" ht="15.6">
      <c r="A269" s="67">
        <v>44099</v>
      </c>
      <c r="B269" s="69" t="s">
        <v>270</v>
      </c>
      <c r="C269" s="69">
        <f t="shared" si="12"/>
        <v>5</v>
      </c>
      <c r="D269" s="147"/>
      <c r="E269" s="147">
        <f t="shared" si="13"/>
        <v>3</v>
      </c>
      <c r="F269">
        <f t="shared" si="14"/>
        <v>3</v>
      </c>
    </row>
    <row r="270" spans="1:6" ht="15.6">
      <c r="A270" s="67">
        <v>44100</v>
      </c>
      <c r="B270" s="69" t="s">
        <v>270</v>
      </c>
      <c r="C270" s="69">
        <f t="shared" si="12"/>
        <v>6</v>
      </c>
      <c r="D270" s="147"/>
      <c r="E270" s="147">
        <f t="shared" si="13"/>
        <v>3</v>
      </c>
      <c r="F270">
        <f t="shared" si="14"/>
        <v>3</v>
      </c>
    </row>
    <row r="271" spans="1:6" ht="15.6">
      <c r="A271" s="67">
        <v>44101</v>
      </c>
      <c r="B271" s="69" t="s">
        <v>270</v>
      </c>
      <c r="C271" s="69">
        <f t="shared" si="12"/>
        <v>7</v>
      </c>
      <c r="D271" s="147"/>
      <c r="E271" s="147">
        <f t="shared" si="13"/>
        <v>3</v>
      </c>
      <c r="F271">
        <f t="shared" si="14"/>
        <v>3</v>
      </c>
    </row>
    <row r="272" spans="1:6" ht="15.6">
      <c r="A272" s="67">
        <v>44102</v>
      </c>
      <c r="B272" s="69" t="s">
        <v>270</v>
      </c>
      <c r="C272" s="69">
        <f t="shared" si="12"/>
        <v>1</v>
      </c>
      <c r="D272" s="147"/>
      <c r="E272" s="147">
        <f t="shared" si="13"/>
        <v>3</v>
      </c>
      <c r="F272">
        <f t="shared" si="14"/>
        <v>3</v>
      </c>
    </row>
    <row r="273" spans="1:6" ht="15.6">
      <c r="A273" s="67">
        <v>44103</v>
      </c>
      <c r="B273" s="69" t="s">
        <v>270</v>
      </c>
      <c r="C273" s="69">
        <f t="shared" si="12"/>
        <v>2</v>
      </c>
      <c r="D273" s="147"/>
      <c r="E273" s="147">
        <f t="shared" si="13"/>
        <v>3</v>
      </c>
      <c r="F273">
        <f t="shared" si="14"/>
        <v>3</v>
      </c>
    </row>
    <row r="274" spans="1:6" ht="15.6">
      <c r="A274" s="67">
        <v>44104</v>
      </c>
      <c r="B274" s="69" t="s">
        <v>270</v>
      </c>
      <c r="C274" s="69">
        <f t="shared" si="12"/>
        <v>3</v>
      </c>
      <c r="D274" s="147"/>
      <c r="E274" s="147">
        <f t="shared" si="13"/>
        <v>3</v>
      </c>
      <c r="F274">
        <f t="shared" si="14"/>
        <v>3</v>
      </c>
    </row>
    <row r="275" spans="1:6" ht="15.6">
      <c r="A275" s="67">
        <v>44105</v>
      </c>
      <c r="B275" s="69" t="s">
        <v>269</v>
      </c>
      <c r="C275" s="69">
        <f t="shared" si="12"/>
        <v>4</v>
      </c>
      <c r="D275" s="147"/>
      <c r="E275" s="147">
        <f t="shared" si="13"/>
        <v>4</v>
      </c>
      <c r="F275">
        <f t="shared" si="14"/>
        <v>4</v>
      </c>
    </row>
    <row r="276" spans="1:6" ht="15.6">
      <c r="A276" s="67">
        <v>44106</v>
      </c>
      <c r="B276" s="69" t="s">
        <v>269</v>
      </c>
      <c r="C276" s="69">
        <f t="shared" si="12"/>
        <v>5</v>
      </c>
      <c r="D276" s="147"/>
      <c r="E276" s="147">
        <f t="shared" si="13"/>
        <v>4</v>
      </c>
      <c r="F276">
        <f t="shared" si="14"/>
        <v>4</v>
      </c>
    </row>
    <row r="277" spans="1:6" ht="15.6">
      <c r="A277" s="67">
        <v>44107</v>
      </c>
      <c r="B277" s="69" t="s">
        <v>269</v>
      </c>
      <c r="C277" s="69">
        <f t="shared" si="12"/>
        <v>6</v>
      </c>
      <c r="D277" s="147"/>
      <c r="E277" s="147">
        <f t="shared" si="13"/>
        <v>4</v>
      </c>
      <c r="F277">
        <f t="shared" si="14"/>
        <v>4</v>
      </c>
    </row>
    <row r="278" spans="1:6" ht="15.6">
      <c r="A278" s="67">
        <v>44108</v>
      </c>
      <c r="B278" s="69" t="s">
        <v>269</v>
      </c>
      <c r="C278" s="69">
        <f t="shared" si="12"/>
        <v>7</v>
      </c>
      <c r="D278" s="147"/>
      <c r="E278" s="147">
        <f t="shared" si="13"/>
        <v>4</v>
      </c>
      <c r="F278">
        <f t="shared" si="14"/>
        <v>4</v>
      </c>
    </row>
    <row r="279" spans="1:6" ht="15.6">
      <c r="A279" s="67">
        <v>44109</v>
      </c>
      <c r="B279" s="69" t="s">
        <v>271</v>
      </c>
      <c r="C279" s="69">
        <f t="shared" si="12"/>
        <v>1</v>
      </c>
      <c r="D279" s="147"/>
      <c r="E279" s="147">
        <f t="shared" si="13"/>
        <v>4</v>
      </c>
      <c r="F279">
        <f t="shared" si="14"/>
        <v>4</v>
      </c>
    </row>
    <row r="280" spans="1:6" ht="15.6">
      <c r="A280" s="67">
        <v>44110</v>
      </c>
      <c r="B280" s="69" t="s">
        <v>271</v>
      </c>
      <c r="C280" s="69">
        <f t="shared" si="12"/>
        <v>2</v>
      </c>
      <c r="D280" s="147"/>
      <c r="E280" s="147">
        <f t="shared" si="13"/>
        <v>4</v>
      </c>
      <c r="F280">
        <f t="shared" si="14"/>
        <v>4</v>
      </c>
    </row>
    <row r="281" spans="1:6" ht="15.6">
      <c r="A281" s="67">
        <v>44111</v>
      </c>
      <c r="B281" s="69" t="s">
        <v>271</v>
      </c>
      <c r="C281" s="69">
        <f t="shared" si="12"/>
        <v>3</v>
      </c>
      <c r="D281" s="147"/>
      <c r="E281" s="147">
        <f t="shared" si="13"/>
        <v>4</v>
      </c>
      <c r="F281">
        <f t="shared" si="14"/>
        <v>4</v>
      </c>
    </row>
    <row r="282" spans="1:6" ht="15.6">
      <c r="A282" s="67">
        <v>44112</v>
      </c>
      <c r="B282" s="69" t="s">
        <v>271</v>
      </c>
      <c r="C282" s="69">
        <f t="shared" si="12"/>
        <v>4</v>
      </c>
      <c r="D282" s="147"/>
      <c r="E282" s="147">
        <f t="shared" si="13"/>
        <v>4</v>
      </c>
      <c r="F282">
        <f t="shared" si="14"/>
        <v>4</v>
      </c>
    </row>
    <row r="283" spans="1:6" ht="15.6">
      <c r="A283" s="67">
        <v>44113</v>
      </c>
      <c r="B283" s="69" t="s">
        <v>270</v>
      </c>
      <c r="C283" s="69">
        <f t="shared" si="12"/>
        <v>5</v>
      </c>
      <c r="D283" s="147"/>
      <c r="E283" s="147">
        <f t="shared" si="13"/>
        <v>4</v>
      </c>
      <c r="F283">
        <f t="shared" si="14"/>
        <v>4</v>
      </c>
    </row>
    <row r="284" spans="1:6" ht="15.6">
      <c r="A284" s="67">
        <v>44114</v>
      </c>
      <c r="B284" s="69" t="s">
        <v>270</v>
      </c>
      <c r="C284" s="69">
        <f t="shared" si="12"/>
        <v>6</v>
      </c>
      <c r="D284" s="147"/>
      <c r="E284" s="147">
        <f t="shared" si="13"/>
        <v>4</v>
      </c>
      <c r="F284">
        <f t="shared" si="14"/>
        <v>4</v>
      </c>
    </row>
    <row r="285" spans="1:6" ht="15.6">
      <c r="A285" s="67">
        <v>44115</v>
      </c>
      <c r="B285" s="69" t="s">
        <v>270</v>
      </c>
      <c r="C285" s="69">
        <f t="shared" si="12"/>
        <v>7</v>
      </c>
      <c r="D285" s="147"/>
      <c r="E285" s="147">
        <f t="shared" si="13"/>
        <v>4</v>
      </c>
      <c r="F285">
        <f t="shared" si="14"/>
        <v>4</v>
      </c>
    </row>
    <row r="286" spans="1:6" ht="15.6">
      <c r="A286" s="67">
        <v>44116</v>
      </c>
      <c r="B286" s="69" t="s">
        <v>270</v>
      </c>
      <c r="C286" s="69">
        <f t="shared" si="12"/>
        <v>1</v>
      </c>
      <c r="D286" s="147"/>
      <c r="E286" s="147">
        <f t="shared" si="13"/>
        <v>4</v>
      </c>
      <c r="F286">
        <f t="shared" si="14"/>
        <v>4</v>
      </c>
    </row>
    <row r="287" spans="1:6" ht="15.6">
      <c r="A287" s="67">
        <v>44117</v>
      </c>
      <c r="B287" s="69" t="s">
        <v>270</v>
      </c>
      <c r="C287" s="69">
        <f t="shared" si="12"/>
        <v>2</v>
      </c>
      <c r="D287" s="147"/>
      <c r="E287" s="147">
        <f t="shared" si="13"/>
        <v>4</v>
      </c>
      <c r="F287">
        <f t="shared" si="14"/>
        <v>4</v>
      </c>
    </row>
    <row r="288" spans="1:6" ht="15.6">
      <c r="A288" s="67">
        <v>44118</v>
      </c>
      <c r="B288" s="69" t="s">
        <v>271</v>
      </c>
      <c r="C288" s="69">
        <f t="shared" si="12"/>
        <v>3</v>
      </c>
      <c r="D288" s="147"/>
      <c r="E288" s="147">
        <f t="shared" si="13"/>
        <v>4</v>
      </c>
      <c r="F288">
        <f t="shared" si="14"/>
        <v>4</v>
      </c>
    </row>
    <row r="289" spans="1:6" ht="15.6">
      <c r="A289" s="67">
        <v>44119</v>
      </c>
      <c r="B289" s="69" t="s">
        <v>271</v>
      </c>
      <c r="C289" s="69">
        <f t="shared" si="12"/>
        <v>4</v>
      </c>
      <c r="D289" s="147"/>
      <c r="E289" s="147">
        <f t="shared" si="13"/>
        <v>4</v>
      </c>
      <c r="F289">
        <f t="shared" si="14"/>
        <v>4</v>
      </c>
    </row>
    <row r="290" spans="1:6" ht="15.6">
      <c r="A290" s="67">
        <v>44120</v>
      </c>
      <c r="B290" s="69" t="s">
        <v>270</v>
      </c>
      <c r="C290" s="69">
        <f t="shared" si="12"/>
        <v>5</v>
      </c>
      <c r="D290" s="147"/>
      <c r="E290" s="147">
        <f t="shared" si="13"/>
        <v>4</v>
      </c>
      <c r="F290">
        <f t="shared" si="14"/>
        <v>4</v>
      </c>
    </row>
    <row r="291" spans="1:6" ht="15.6">
      <c r="A291" s="67">
        <v>44121</v>
      </c>
      <c r="B291" s="69" t="s">
        <v>270</v>
      </c>
      <c r="C291" s="69">
        <f t="shared" si="12"/>
        <v>6</v>
      </c>
      <c r="D291" s="147"/>
      <c r="E291" s="147">
        <f t="shared" si="13"/>
        <v>4</v>
      </c>
      <c r="F291">
        <f t="shared" si="14"/>
        <v>4</v>
      </c>
    </row>
    <row r="292" spans="1:6" ht="15.6">
      <c r="A292" s="67">
        <v>44122</v>
      </c>
      <c r="B292" s="69" t="s">
        <v>270</v>
      </c>
      <c r="C292" s="69">
        <f t="shared" si="12"/>
        <v>7</v>
      </c>
      <c r="D292" s="147"/>
      <c r="E292" s="147">
        <f t="shared" si="13"/>
        <v>4</v>
      </c>
      <c r="F292">
        <f t="shared" si="14"/>
        <v>4</v>
      </c>
    </row>
    <row r="293" spans="1:6" ht="15.6">
      <c r="A293" s="67">
        <v>44123</v>
      </c>
      <c r="B293" s="69" t="s">
        <v>270</v>
      </c>
      <c r="C293" s="69">
        <f t="shared" si="12"/>
        <v>1</v>
      </c>
      <c r="D293" s="147"/>
      <c r="E293" s="147">
        <f t="shared" si="13"/>
        <v>4</v>
      </c>
      <c r="F293">
        <f t="shared" si="14"/>
        <v>4</v>
      </c>
    </row>
    <row r="294" spans="1:6" ht="15.6">
      <c r="A294" s="67">
        <v>44124</v>
      </c>
      <c r="B294" s="69" t="s">
        <v>270</v>
      </c>
      <c r="C294" s="69">
        <f t="shared" si="12"/>
        <v>2</v>
      </c>
      <c r="D294" s="147"/>
      <c r="E294" s="147">
        <f t="shared" si="13"/>
        <v>4</v>
      </c>
      <c r="F294">
        <f t="shared" si="14"/>
        <v>4</v>
      </c>
    </row>
    <row r="295" spans="1:6" ht="15.6">
      <c r="A295" s="67">
        <v>44125</v>
      </c>
      <c r="B295" s="69" t="s">
        <v>271</v>
      </c>
      <c r="C295" s="69">
        <f t="shared" si="12"/>
        <v>3</v>
      </c>
      <c r="D295" s="147"/>
      <c r="E295" s="147">
        <f t="shared" si="13"/>
        <v>4</v>
      </c>
      <c r="F295">
        <f t="shared" si="14"/>
        <v>4</v>
      </c>
    </row>
    <row r="296" spans="1:6" ht="15.6">
      <c r="A296" s="67">
        <v>44126</v>
      </c>
      <c r="B296" s="69" t="s">
        <v>271</v>
      </c>
      <c r="C296" s="69">
        <f t="shared" si="12"/>
        <v>4</v>
      </c>
      <c r="D296" s="147"/>
      <c r="E296" s="147">
        <f t="shared" si="13"/>
        <v>4</v>
      </c>
      <c r="F296">
        <f t="shared" si="14"/>
        <v>4</v>
      </c>
    </row>
    <row r="297" spans="1:6" ht="15.6">
      <c r="A297" s="67">
        <v>44127</v>
      </c>
      <c r="B297" s="69" t="s">
        <v>270</v>
      </c>
      <c r="C297" s="69">
        <f t="shared" si="12"/>
        <v>5</v>
      </c>
      <c r="D297" s="147"/>
      <c r="E297" s="147">
        <f t="shared" si="13"/>
        <v>4</v>
      </c>
      <c r="F297">
        <f t="shared" si="14"/>
        <v>4</v>
      </c>
    </row>
    <row r="298" spans="1:6" ht="15.6">
      <c r="A298" s="67">
        <v>44128</v>
      </c>
      <c r="B298" s="69" t="s">
        <v>270</v>
      </c>
      <c r="C298" s="69">
        <f t="shared" si="12"/>
        <v>6</v>
      </c>
      <c r="D298" s="147"/>
      <c r="E298" s="147">
        <f t="shared" si="13"/>
        <v>4</v>
      </c>
      <c r="F298">
        <f t="shared" si="14"/>
        <v>4</v>
      </c>
    </row>
    <row r="299" spans="1:6" ht="15.6">
      <c r="A299" s="67">
        <v>44129</v>
      </c>
      <c r="B299" s="69" t="s">
        <v>270</v>
      </c>
      <c r="C299" s="69">
        <f t="shared" si="12"/>
        <v>7</v>
      </c>
      <c r="D299" s="147"/>
      <c r="E299" s="147">
        <f t="shared" si="13"/>
        <v>4</v>
      </c>
      <c r="F299">
        <f t="shared" si="14"/>
        <v>4</v>
      </c>
    </row>
    <row r="300" spans="1:6" ht="15.6">
      <c r="A300" s="67">
        <v>44130</v>
      </c>
      <c r="B300" s="69" t="s">
        <v>270</v>
      </c>
      <c r="C300" s="69">
        <f t="shared" si="12"/>
        <v>1</v>
      </c>
      <c r="D300" s="147"/>
      <c r="E300" s="147">
        <f t="shared" si="13"/>
        <v>4</v>
      </c>
      <c r="F300">
        <f t="shared" si="14"/>
        <v>4</v>
      </c>
    </row>
    <row r="301" spans="1:6" ht="15.6">
      <c r="A301" s="67">
        <v>44131</v>
      </c>
      <c r="B301" s="69" t="s">
        <v>270</v>
      </c>
      <c r="C301" s="69">
        <f t="shared" si="12"/>
        <v>2</v>
      </c>
      <c r="D301" s="147"/>
      <c r="E301" s="147">
        <f t="shared" si="13"/>
        <v>4</v>
      </c>
      <c r="F301">
        <f t="shared" si="14"/>
        <v>4</v>
      </c>
    </row>
    <row r="302" spans="1:6" ht="15.6">
      <c r="A302" s="67">
        <v>44132</v>
      </c>
      <c r="B302" s="69" t="s">
        <v>271</v>
      </c>
      <c r="C302" s="69">
        <f t="shared" si="12"/>
        <v>3</v>
      </c>
      <c r="D302" s="147"/>
      <c r="E302" s="147">
        <f t="shared" si="13"/>
        <v>4</v>
      </c>
      <c r="F302">
        <f t="shared" si="14"/>
        <v>4</v>
      </c>
    </row>
    <row r="303" spans="1:6" ht="15.6">
      <c r="A303" s="67">
        <v>44133</v>
      </c>
      <c r="B303" s="69" t="s">
        <v>271</v>
      </c>
      <c r="C303" s="69">
        <f t="shared" si="12"/>
        <v>4</v>
      </c>
      <c r="D303" s="147"/>
      <c r="E303" s="147">
        <f t="shared" si="13"/>
        <v>4</v>
      </c>
      <c r="F303">
        <f t="shared" si="14"/>
        <v>4</v>
      </c>
    </row>
    <row r="304" spans="1:6" ht="15.6">
      <c r="A304" s="67">
        <v>44134</v>
      </c>
      <c r="B304" s="69" t="s">
        <v>270</v>
      </c>
      <c r="C304" s="69">
        <f t="shared" si="12"/>
        <v>5</v>
      </c>
      <c r="D304" s="147"/>
      <c r="E304" s="147">
        <f t="shared" si="13"/>
        <v>4</v>
      </c>
      <c r="F304">
        <f t="shared" si="14"/>
        <v>4</v>
      </c>
    </row>
    <row r="305" spans="1:6" ht="15.6">
      <c r="A305" s="67">
        <v>44135</v>
      </c>
      <c r="B305" s="69" t="s">
        <v>270</v>
      </c>
      <c r="C305" s="69">
        <f t="shared" si="12"/>
        <v>6</v>
      </c>
      <c r="D305" s="147"/>
      <c r="E305" s="147">
        <f t="shared" si="13"/>
        <v>4</v>
      </c>
      <c r="F305">
        <f t="shared" si="14"/>
        <v>4</v>
      </c>
    </row>
    <row r="306" spans="1:6" ht="15.6">
      <c r="A306" s="67">
        <v>44136</v>
      </c>
      <c r="B306" s="69" t="s">
        <v>270</v>
      </c>
      <c r="C306" s="69">
        <f t="shared" si="12"/>
        <v>7</v>
      </c>
      <c r="D306" s="147"/>
      <c r="E306" s="147">
        <f t="shared" si="13"/>
        <v>4</v>
      </c>
      <c r="F306">
        <f t="shared" si="14"/>
        <v>4</v>
      </c>
    </row>
    <row r="307" spans="1:6" ht="15.6">
      <c r="A307" s="67">
        <v>44137</v>
      </c>
      <c r="B307" s="69" t="s">
        <v>270</v>
      </c>
      <c r="C307" s="69">
        <f t="shared" si="12"/>
        <v>1</v>
      </c>
      <c r="D307" s="147"/>
      <c r="E307" s="147">
        <f t="shared" si="13"/>
        <v>4</v>
      </c>
      <c r="F307">
        <f t="shared" si="14"/>
        <v>4</v>
      </c>
    </row>
    <row r="308" spans="1:6" ht="15.6">
      <c r="A308" s="67">
        <v>44138</v>
      </c>
      <c r="B308" s="69" t="s">
        <v>270</v>
      </c>
      <c r="C308" s="69">
        <f t="shared" si="12"/>
        <v>2</v>
      </c>
      <c r="D308" s="147"/>
      <c r="E308" s="147">
        <f t="shared" si="13"/>
        <v>4</v>
      </c>
      <c r="F308">
        <f t="shared" si="14"/>
        <v>4</v>
      </c>
    </row>
    <row r="309" spans="1:6" ht="15.6">
      <c r="A309" s="67">
        <v>44139</v>
      </c>
      <c r="B309" s="69" t="s">
        <v>271</v>
      </c>
      <c r="C309" s="69">
        <f t="shared" si="12"/>
        <v>3</v>
      </c>
      <c r="D309" s="147"/>
      <c r="E309" s="147">
        <f t="shared" si="13"/>
        <v>4</v>
      </c>
      <c r="F309">
        <f t="shared" si="14"/>
        <v>4</v>
      </c>
    </row>
    <row r="310" spans="1:6" ht="15.6">
      <c r="A310" s="67">
        <v>44140</v>
      </c>
      <c r="B310" s="69" t="s">
        <v>271</v>
      </c>
      <c r="C310" s="69">
        <f t="shared" si="12"/>
        <v>4</v>
      </c>
      <c r="D310" s="147"/>
      <c r="E310" s="147">
        <f t="shared" si="13"/>
        <v>4</v>
      </c>
      <c r="F310">
        <f t="shared" si="14"/>
        <v>4</v>
      </c>
    </row>
    <row r="311" spans="1:6" ht="15.6">
      <c r="A311" s="67">
        <v>44141</v>
      </c>
      <c r="B311" s="69" t="s">
        <v>270</v>
      </c>
      <c r="C311" s="69">
        <f t="shared" si="12"/>
        <v>5</v>
      </c>
      <c r="D311" s="147"/>
      <c r="E311" s="147">
        <f t="shared" si="13"/>
        <v>4</v>
      </c>
      <c r="F311">
        <f t="shared" si="14"/>
        <v>4</v>
      </c>
    </row>
    <row r="312" spans="1:6" ht="15.6">
      <c r="A312" s="67">
        <v>44142</v>
      </c>
      <c r="B312" s="69" t="s">
        <v>270</v>
      </c>
      <c r="C312" s="69">
        <f t="shared" si="12"/>
        <v>6</v>
      </c>
      <c r="D312" s="147"/>
      <c r="E312" s="147">
        <f t="shared" si="13"/>
        <v>4</v>
      </c>
      <c r="F312">
        <f t="shared" si="14"/>
        <v>4</v>
      </c>
    </row>
    <row r="313" spans="1:6" ht="15.6">
      <c r="A313" s="67">
        <v>44143</v>
      </c>
      <c r="B313" s="69" t="s">
        <v>270</v>
      </c>
      <c r="C313" s="69">
        <f t="shared" si="12"/>
        <v>7</v>
      </c>
      <c r="D313" s="147"/>
      <c r="E313" s="147">
        <f t="shared" si="13"/>
        <v>4</v>
      </c>
      <c r="F313">
        <f t="shared" si="14"/>
        <v>4</v>
      </c>
    </row>
    <row r="314" spans="1:6" ht="15.6">
      <c r="A314" s="67">
        <v>44144</v>
      </c>
      <c r="B314" s="69" t="s">
        <v>270</v>
      </c>
      <c r="C314" s="69">
        <f t="shared" si="12"/>
        <v>1</v>
      </c>
      <c r="D314" s="147"/>
      <c r="E314" s="147">
        <f t="shared" si="13"/>
        <v>4</v>
      </c>
      <c r="F314">
        <f t="shared" si="14"/>
        <v>4</v>
      </c>
    </row>
    <row r="315" spans="1:6" ht="15.6">
      <c r="A315" s="67">
        <v>44145</v>
      </c>
      <c r="B315" s="69" t="s">
        <v>270</v>
      </c>
      <c r="C315" s="69">
        <f t="shared" ref="C315:C366" si="15">WEEKDAY(A315,2)</f>
        <v>2</v>
      </c>
      <c r="D315" s="147"/>
      <c r="E315" s="147">
        <f t="shared" si="13"/>
        <v>4</v>
      </c>
      <c r="F315">
        <f t="shared" si="14"/>
        <v>4</v>
      </c>
    </row>
    <row r="316" spans="1:6" ht="15.6">
      <c r="A316" s="67">
        <v>44146</v>
      </c>
      <c r="B316" s="69" t="s">
        <v>271</v>
      </c>
      <c r="C316" s="69">
        <f t="shared" si="15"/>
        <v>3</v>
      </c>
      <c r="D316" s="147"/>
      <c r="E316" s="147">
        <f t="shared" si="13"/>
        <v>4</v>
      </c>
      <c r="F316">
        <f t="shared" si="14"/>
        <v>4</v>
      </c>
    </row>
    <row r="317" spans="1:6" ht="15.6">
      <c r="A317" s="67">
        <v>44147</v>
      </c>
      <c r="B317" s="69" t="s">
        <v>271</v>
      </c>
      <c r="C317" s="69">
        <f t="shared" si="15"/>
        <v>4</v>
      </c>
      <c r="D317" s="147"/>
      <c r="E317" s="147">
        <f t="shared" si="13"/>
        <v>4</v>
      </c>
      <c r="F317">
        <f t="shared" si="14"/>
        <v>4</v>
      </c>
    </row>
    <row r="318" spans="1:6" ht="15.6">
      <c r="A318" s="67">
        <v>44148</v>
      </c>
      <c r="B318" s="69" t="s">
        <v>270</v>
      </c>
      <c r="C318" s="69">
        <f t="shared" si="15"/>
        <v>5</v>
      </c>
      <c r="D318" s="147"/>
      <c r="E318" s="147">
        <f t="shared" si="13"/>
        <v>4</v>
      </c>
      <c r="F318">
        <f t="shared" si="14"/>
        <v>4</v>
      </c>
    </row>
    <row r="319" spans="1:6" ht="15.6">
      <c r="A319" s="67">
        <v>44149</v>
      </c>
      <c r="B319" s="69" t="s">
        <v>270</v>
      </c>
      <c r="C319" s="69">
        <f t="shared" si="15"/>
        <v>6</v>
      </c>
      <c r="D319" s="147"/>
      <c r="E319" s="147">
        <f t="shared" si="13"/>
        <v>4</v>
      </c>
      <c r="F319">
        <f t="shared" si="14"/>
        <v>4</v>
      </c>
    </row>
    <row r="320" spans="1:6" ht="15.6">
      <c r="A320" s="67">
        <v>44150</v>
      </c>
      <c r="B320" s="69" t="s">
        <v>270</v>
      </c>
      <c r="C320" s="69">
        <f t="shared" si="15"/>
        <v>7</v>
      </c>
      <c r="D320" s="147"/>
      <c r="E320" s="147">
        <f t="shared" si="13"/>
        <v>4</v>
      </c>
      <c r="F320">
        <f t="shared" si="14"/>
        <v>4</v>
      </c>
    </row>
    <row r="321" spans="1:6" ht="15.6">
      <c r="A321" s="67">
        <v>44151</v>
      </c>
      <c r="B321" s="69" t="s">
        <v>270</v>
      </c>
      <c r="C321" s="69">
        <f t="shared" si="15"/>
        <v>1</v>
      </c>
      <c r="D321" s="147"/>
      <c r="E321" s="147">
        <f t="shared" si="13"/>
        <v>4</v>
      </c>
      <c r="F321">
        <f t="shared" si="14"/>
        <v>4</v>
      </c>
    </row>
    <row r="322" spans="1:6" ht="15.6">
      <c r="A322" s="67">
        <v>44152</v>
      </c>
      <c r="B322" s="69" t="s">
        <v>270</v>
      </c>
      <c r="C322" s="69">
        <f t="shared" si="15"/>
        <v>2</v>
      </c>
      <c r="D322" s="147"/>
      <c r="E322" s="147">
        <f t="shared" si="13"/>
        <v>4</v>
      </c>
      <c r="F322">
        <f t="shared" si="14"/>
        <v>4</v>
      </c>
    </row>
    <row r="323" spans="1:6" ht="15.6">
      <c r="A323" s="67">
        <v>44153</v>
      </c>
      <c r="B323" s="69" t="s">
        <v>271</v>
      </c>
      <c r="C323" s="69">
        <f t="shared" si="15"/>
        <v>3</v>
      </c>
      <c r="D323" s="147"/>
      <c r="E323" s="147">
        <f t="shared" ref="E323:E366" si="16">INT((MONTH(A323)-1)/3)+1</f>
        <v>4</v>
      </c>
      <c r="F323">
        <f t="shared" ref="F323:F366" si="17">LEN(2^MONTH(A323))</f>
        <v>4</v>
      </c>
    </row>
    <row r="324" spans="1:6" ht="15.6">
      <c r="A324" s="67">
        <v>44154</v>
      </c>
      <c r="B324" s="69" t="s">
        <v>271</v>
      </c>
      <c r="C324" s="69">
        <f t="shared" si="15"/>
        <v>4</v>
      </c>
      <c r="D324" s="147"/>
      <c r="E324" s="147">
        <f t="shared" si="16"/>
        <v>4</v>
      </c>
      <c r="F324">
        <f t="shared" si="17"/>
        <v>4</v>
      </c>
    </row>
    <row r="325" spans="1:6" ht="15.6">
      <c r="A325" s="67">
        <v>44155</v>
      </c>
      <c r="B325" s="69" t="s">
        <v>270</v>
      </c>
      <c r="C325" s="69">
        <f t="shared" si="15"/>
        <v>5</v>
      </c>
      <c r="D325" s="147"/>
      <c r="E325" s="147">
        <f t="shared" si="16"/>
        <v>4</v>
      </c>
      <c r="F325">
        <f t="shared" si="17"/>
        <v>4</v>
      </c>
    </row>
    <row r="326" spans="1:6" ht="15.6">
      <c r="A326" s="67">
        <v>44156</v>
      </c>
      <c r="B326" s="69" t="s">
        <v>270</v>
      </c>
      <c r="C326" s="69">
        <f t="shared" si="15"/>
        <v>6</v>
      </c>
      <c r="D326" s="147"/>
      <c r="E326" s="147">
        <f t="shared" si="16"/>
        <v>4</v>
      </c>
      <c r="F326">
        <f t="shared" si="17"/>
        <v>4</v>
      </c>
    </row>
    <row r="327" spans="1:6" ht="15.6">
      <c r="A327" s="67">
        <v>44157</v>
      </c>
      <c r="B327" s="69" t="s">
        <v>270</v>
      </c>
      <c r="C327" s="69">
        <f t="shared" si="15"/>
        <v>7</v>
      </c>
      <c r="D327" s="147"/>
      <c r="E327" s="147">
        <f t="shared" si="16"/>
        <v>4</v>
      </c>
      <c r="F327">
        <f t="shared" si="17"/>
        <v>4</v>
      </c>
    </row>
    <row r="328" spans="1:6" ht="15.6">
      <c r="A328" s="67">
        <v>44158</v>
      </c>
      <c r="B328" s="69" t="s">
        <v>270</v>
      </c>
      <c r="C328" s="69">
        <f t="shared" si="15"/>
        <v>1</v>
      </c>
      <c r="D328" s="147"/>
      <c r="E328" s="147">
        <f t="shared" si="16"/>
        <v>4</v>
      </c>
      <c r="F328">
        <f t="shared" si="17"/>
        <v>4</v>
      </c>
    </row>
    <row r="329" spans="1:6" ht="15.6">
      <c r="A329" s="67">
        <v>44159</v>
      </c>
      <c r="B329" s="69" t="s">
        <v>270</v>
      </c>
      <c r="C329" s="69">
        <f t="shared" si="15"/>
        <v>2</v>
      </c>
      <c r="D329" s="147"/>
      <c r="E329" s="147">
        <f t="shared" si="16"/>
        <v>4</v>
      </c>
      <c r="F329">
        <f t="shared" si="17"/>
        <v>4</v>
      </c>
    </row>
    <row r="330" spans="1:6" ht="15.6">
      <c r="A330" s="67">
        <v>44160</v>
      </c>
      <c r="B330" s="69" t="s">
        <v>271</v>
      </c>
      <c r="C330" s="69">
        <f t="shared" si="15"/>
        <v>3</v>
      </c>
      <c r="D330" s="147"/>
      <c r="E330" s="147">
        <f t="shared" si="16"/>
        <v>4</v>
      </c>
      <c r="F330">
        <f t="shared" si="17"/>
        <v>4</v>
      </c>
    </row>
    <row r="331" spans="1:6" ht="15.6">
      <c r="A331" s="67">
        <v>44161</v>
      </c>
      <c r="B331" s="69" t="s">
        <v>271</v>
      </c>
      <c r="C331" s="69">
        <f t="shared" si="15"/>
        <v>4</v>
      </c>
      <c r="D331" s="147"/>
      <c r="E331" s="147">
        <f t="shared" si="16"/>
        <v>4</v>
      </c>
      <c r="F331">
        <f t="shared" si="17"/>
        <v>4</v>
      </c>
    </row>
    <row r="332" spans="1:6" ht="15.6">
      <c r="A332" s="67">
        <v>44162</v>
      </c>
      <c r="B332" s="69" t="s">
        <v>270</v>
      </c>
      <c r="C332" s="69">
        <f t="shared" si="15"/>
        <v>5</v>
      </c>
      <c r="D332" s="147"/>
      <c r="E332" s="147">
        <f t="shared" si="16"/>
        <v>4</v>
      </c>
      <c r="F332">
        <f t="shared" si="17"/>
        <v>4</v>
      </c>
    </row>
    <row r="333" spans="1:6" ht="15.6">
      <c r="A333" s="67">
        <v>44163</v>
      </c>
      <c r="B333" s="69" t="s">
        <v>270</v>
      </c>
      <c r="C333" s="69">
        <f t="shared" si="15"/>
        <v>6</v>
      </c>
      <c r="D333" s="147"/>
      <c r="E333" s="147">
        <f t="shared" si="16"/>
        <v>4</v>
      </c>
      <c r="F333">
        <f t="shared" si="17"/>
        <v>4</v>
      </c>
    </row>
    <row r="334" spans="1:6" ht="15.6">
      <c r="A334" s="67">
        <v>44164</v>
      </c>
      <c r="B334" s="69" t="s">
        <v>270</v>
      </c>
      <c r="C334" s="69">
        <f t="shared" si="15"/>
        <v>7</v>
      </c>
      <c r="D334" s="147"/>
      <c r="E334" s="147">
        <f t="shared" si="16"/>
        <v>4</v>
      </c>
      <c r="F334">
        <f t="shared" si="17"/>
        <v>4</v>
      </c>
    </row>
    <row r="335" spans="1:6" ht="15.6">
      <c r="A335" s="67">
        <v>44165</v>
      </c>
      <c r="B335" s="69" t="s">
        <v>270</v>
      </c>
      <c r="C335" s="69">
        <f t="shared" si="15"/>
        <v>1</v>
      </c>
      <c r="D335" s="147"/>
      <c r="E335" s="147">
        <f t="shared" si="16"/>
        <v>4</v>
      </c>
      <c r="F335">
        <f t="shared" si="17"/>
        <v>4</v>
      </c>
    </row>
    <row r="336" spans="1:6" ht="15.6">
      <c r="A336" s="67">
        <v>44166</v>
      </c>
      <c r="B336" s="69" t="s">
        <v>270</v>
      </c>
      <c r="C336" s="69">
        <f t="shared" si="15"/>
        <v>2</v>
      </c>
      <c r="D336" s="147"/>
      <c r="E336" s="147">
        <f t="shared" si="16"/>
        <v>4</v>
      </c>
      <c r="F336">
        <f t="shared" si="17"/>
        <v>4</v>
      </c>
    </row>
    <row r="337" spans="1:6" ht="15.6">
      <c r="A337" s="67">
        <v>44167</v>
      </c>
      <c r="B337" s="69" t="s">
        <v>271</v>
      </c>
      <c r="C337" s="69">
        <f t="shared" si="15"/>
        <v>3</v>
      </c>
      <c r="D337" s="147"/>
      <c r="E337" s="147">
        <f t="shared" si="16"/>
        <v>4</v>
      </c>
      <c r="F337">
        <f t="shared" si="17"/>
        <v>4</v>
      </c>
    </row>
    <row r="338" spans="1:6" ht="15.6">
      <c r="A338" s="67">
        <v>44168</v>
      </c>
      <c r="B338" s="69" t="s">
        <v>271</v>
      </c>
      <c r="C338" s="69">
        <f t="shared" si="15"/>
        <v>4</v>
      </c>
      <c r="D338" s="147"/>
      <c r="E338" s="147">
        <f t="shared" si="16"/>
        <v>4</v>
      </c>
      <c r="F338">
        <f t="shared" si="17"/>
        <v>4</v>
      </c>
    </row>
    <row r="339" spans="1:6" ht="15.6">
      <c r="A339" s="67">
        <v>44169</v>
      </c>
      <c r="B339" s="69" t="s">
        <v>270</v>
      </c>
      <c r="C339" s="69">
        <f t="shared" si="15"/>
        <v>5</v>
      </c>
      <c r="D339" s="147"/>
      <c r="E339" s="147">
        <f t="shared" si="16"/>
        <v>4</v>
      </c>
      <c r="F339">
        <f t="shared" si="17"/>
        <v>4</v>
      </c>
    </row>
    <row r="340" spans="1:6" ht="15.6">
      <c r="A340" s="67">
        <v>44170</v>
      </c>
      <c r="B340" s="69" t="s">
        <v>270</v>
      </c>
      <c r="C340" s="69">
        <f t="shared" si="15"/>
        <v>6</v>
      </c>
      <c r="D340" s="147"/>
      <c r="E340" s="147">
        <f t="shared" si="16"/>
        <v>4</v>
      </c>
      <c r="F340">
        <f t="shared" si="17"/>
        <v>4</v>
      </c>
    </row>
    <row r="341" spans="1:6" ht="15.6">
      <c r="A341" s="67">
        <v>44171</v>
      </c>
      <c r="B341" s="69" t="s">
        <v>270</v>
      </c>
      <c r="C341" s="69">
        <f t="shared" si="15"/>
        <v>7</v>
      </c>
      <c r="D341" s="147"/>
      <c r="E341" s="147">
        <f t="shared" si="16"/>
        <v>4</v>
      </c>
      <c r="F341">
        <f t="shared" si="17"/>
        <v>4</v>
      </c>
    </row>
    <row r="342" spans="1:6" ht="15.6">
      <c r="A342" s="67">
        <v>44172</v>
      </c>
      <c r="B342" s="69" t="s">
        <v>270</v>
      </c>
      <c r="C342" s="69">
        <f t="shared" si="15"/>
        <v>1</v>
      </c>
      <c r="D342" s="147"/>
      <c r="E342" s="147">
        <f t="shared" si="16"/>
        <v>4</v>
      </c>
      <c r="F342">
        <f t="shared" si="17"/>
        <v>4</v>
      </c>
    </row>
    <row r="343" spans="1:6" ht="15.6">
      <c r="A343" s="67">
        <v>44173</v>
      </c>
      <c r="B343" s="69" t="s">
        <v>270</v>
      </c>
      <c r="C343" s="69">
        <f t="shared" si="15"/>
        <v>2</v>
      </c>
      <c r="D343" s="147"/>
      <c r="E343" s="147">
        <f t="shared" si="16"/>
        <v>4</v>
      </c>
      <c r="F343">
        <f t="shared" si="17"/>
        <v>4</v>
      </c>
    </row>
    <row r="344" spans="1:6" ht="15.6">
      <c r="A344" s="67">
        <v>44174</v>
      </c>
      <c r="B344" s="69" t="s">
        <v>271</v>
      </c>
      <c r="C344" s="69">
        <f t="shared" si="15"/>
        <v>3</v>
      </c>
      <c r="D344" s="147"/>
      <c r="E344" s="147">
        <f t="shared" si="16"/>
        <v>4</v>
      </c>
      <c r="F344">
        <f t="shared" si="17"/>
        <v>4</v>
      </c>
    </row>
    <row r="345" spans="1:6" ht="15.6">
      <c r="A345" s="67">
        <v>44175</v>
      </c>
      <c r="B345" s="69" t="s">
        <v>271</v>
      </c>
      <c r="C345" s="69">
        <f t="shared" si="15"/>
        <v>4</v>
      </c>
      <c r="D345" s="147"/>
      <c r="E345" s="147">
        <f t="shared" si="16"/>
        <v>4</v>
      </c>
      <c r="F345">
        <f t="shared" si="17"/>
        <v>4</v>
      </c>
    </row>
    <row r="346" spans="1:6" ht="15.6">
      <c r="A346" s="67">
        <v>44176</v>
      </c>
      <c r="B346" s="69" t="s">
        <v>270</v>
      </c>
      <c r="C346" s="69">
        <f t="shared" si="15"/>
        <v>5</v>
      </c>
      <c r="D346" s="147"/>
      <c r="E346" s="147">
        <f t="shared" si="16"/>
        <v>4</v>
      </c>
      <c r="F346">
        <f t="shared" si="17"/>
        <v>4</v>
      </c>
    </row>
    <row r="347" spans="1:6" ht="15.6">
      <c r="A347" s="67">
        <v>44177</v>
      </c>
      <c r="B347" s="69" t="s">
        <v>270</v>
      </c>
      <c r="C347" s="69">
        <f t="shared" si="15"/>
        <v>6</v>
      </c>
      <c r="D347" s="147"/>
      <c r="E347" s="147">
        <f t="shared" si="16"/>
        <v>4</v>
      </c>
      <c r="F347">
        <f t="shared" si="17"/>
        <v>4</v>
      </c>
    </row>
    <row r="348" spans="1:6" ht="15.6">
      <c r="A348" s="67">
        <v>44178</v>
      </c>
      <c r="B348" s="69" t="s">
        <v>270</v>
      </c>
      <c r="C348" s="69">
        <f t="shared" si="15"/>
        <v>7</v>
      </c>
      <c r="D348" s="147"/>
      <c r="E348" s="147">
        <f t="shared" si="16"/>
        <v>4</v>
      </c>
      <c r="F348">
        <f t="shared" si="17"/>
        <v>4</v>
      </c>
    </row>
    <row r="349" spans="1:6" ht="15.6">
      <c r="A349" s="67">
        <v>44179</v>
      </c>
      <c r="B349" s="69" t="s">
        <v>270</v>
      </c>
      <c r="C349" s="69">
        <f t="shared" si="15"/>
        <v>1</v>
      </c>
      <c r="D349" s="147"/>
      <c r="E349" s="147">
        <f t="shared" si="16"/>
        <v>4</v>
      </c>
      <c r="F349">
        <f t="shared" si="17"/>
        <v>4</v>
      </c>
    </row>
    <row r="350" spans="1:6" ht="15.6">
      <c r="A350" s="67">
        <v>44180</v>
      </c>
      <c r="B350" s="69" t="s">
        <v>270</v>
      </c>
      <c r="C350" s="69">
        <f t="shared" si="15"/>
        <v>2</v>
      </c>
      <c r="D350" s="147"/>
      <c r="E350" s="147">
        <f t="shared" si="16"/>
        <v>4</v>
      </c>
      <c r="F350">
        <f t="shared" si="17"/>
        <v>4</v>
      </c>
    </row>
    <row r="351" spans="1:6" ht="15.6">
      <c r="A351" s="67">
        <v>44181</v>
      </c>
      <c r="B351" s="69" t="s">
        <v>271</v>
      </c>
      <c r="C351" s="69">
        <f t="shared" si="15"/>
        <v>3</v>
      </c>
      <c r="D351" s="147"/>
      <c r="E351" s="147">
        <f t="shared" si="16"/>
        <v>4</v>
      </c>
      <c r="F351">
        <f t="shared" si="17"/>
        <v>4</v>
      </c>
    </row>
    <row r="352" spans="1:6" ht="15.6">
      <c r="A352" s="67">
        <v>44182</v>
      </c>
      <c r="B352" s="69" t="s">
        <v>271</v>
      </c>
      <c r="C352" s="69">
        <f t="shared" si="15"/>
        <v>4</v>
      </c>
      <c r="D352" s="147"/>
      <c r="E352" s="147">
        <f t="shared" si="16"/>
        <v>4</v>
      </c>
      <c r="F352">
        <f t="shared" si="17"/>
        <v>4</v>
      </c>
    </row>
    <row r="353" spans="1:6" ht="15.6">
      <c r="A353" s="67">
        <v>44183</v>
      </c>
      <c r="B353" s="69" t="s">
        <v>270</v>
      </c>
      <c r="C353" s="69">
        <f t="shared" si="15"/>
        <v>5</v>
      </c>
      <c r="D353" s="147"/>
      <c r="E353" s="147">
        <f t="shared" si="16"/>
        <v>4</v>
      </c>
      <c r="F353">
        <f t="shared" si="17"/>
        <v>4</v>
      </c>
    </row>
    <row r="354" spans="1:6" ht="15.6">
      <c r="A354" s="67">
        <v>44184</v>
      </c>
      <c r="B354" s="69" t="s">
        <v>270</v>
      </c>
      <c r="C354" s="69">
        <f t="shared" si="15"/>
        <v>6</v>
      </c>
      <c r="D354" s="147"/>
      <c r="E354" s="147">
        <f t="shared" si="16"/>
        <v>4</v>
      </c>
      <c r="F354">
        <f t="shared" si="17"/>
        <v>4</v>
      </c>
    </row>
    <row r="355" spans="1:6" ht="15.6">
      <c r="A355" s="67">
        <v>44185</v>
      </c>
      <c r="B355" s="69" t="s">
        <v>270</v>
      </c>
      <c r="C355" s="69">
        <f t="shared" si="15"/>
        <v>7</v>
      </c>
      <c r="D355" s="147"/>
      <c r="E355" s="147">
        <f t="shared" si="16"/>
        <v>4</v>
      </c>
      <c r="F355">
        <f t="shared" si="17"/>
        <v>4</v>
      </c>
    </row>
    <row r="356" spans="1:6" ht="15.6">
      <c r="A356" s="67">
        <v>44186</v>
      </c>
      <c r="B356" s="69" t="s">
        <v>270</v>
      </c>
      <c r="C356" s="69">
        <f t="shared" si="15"/>
        <v>1</v>
      </c>
      <c r="D356" s="147"/>
      <c r="E356" s="147">
        <f t="shared" si="16"/>
        <v>4</v>
      </c>
      <c r="F356">
        <f t="shared" si="17"/>
        <v>4</v>
      </c>
    </row>
    <row r="357" spans="1:6" ht="15.6">
      <c r="A357" s="67">
        <v>44187</v>
      </c>
      <c r="B357" s="69" t="s">
        <v>270</v>
      </c>
      <c r="C357" s="69">
        <f t="shared" si="15"/>
        <v>2</v>
      </c>
      <c r="D357" s="147"/>
      <c r="E357" s="147">
        <f t="shared" si="16"/>
        <v>4</v>
      </c>
      <c r="F357">
        <f t="shared" si="17"/>
        <v>4</v>
      </c>
    </row>
    <row r="358" spans="1:6" ht="15.6">
      <c r="A358" s="67">
        <v>44188</v>
      </c>
      <c r="B358" s="69" t="s">
        <v>271</v>
      </c>
      <c r="C358" s="69">
        <f t="shared" si="15"/>
        <v>3</v>
      </c>
      <c r="D358" s="147"/>
      <c r="E358" s="147">
        <f t="shared" si="16"/>
        <v>4</v>
      </c>
      <c r="F358">
        <f t="shared" si="17"/>
        <v>4</v>
      </c>
    </row>
    <row r="359" spans="1:6" ht="15.6">
      <c r="A359" s="67">
        <v>44189</v>
      </c>
      <c r="B359" s="69" t="s">
        <v>271</v>
      </c>
      <c r="C359" s="69">
        <f t="shared" si="15"/>
        <v>4</v>
      </c>
      <c r="D359" s="147"/>
      <c r="E359" s="147">
        <f t="shared" si="16"/>
        <v>4</v>
      </c>
      <c r="F359">
        <f t="shared" si="17"/>
        <v>4</v>
      </c>
    </row>
    <row r="360" spans="1:6" ht="15.6">
      <c r="A360" s="67">
        <v>44190</v>
      </c>
      <c r="B360" s="69" t="s">
        <v>270</v>
      </c>
      <c r="C360" s="69">
        <f t="shared" si="15"/>
        <v>5</v>
      </c>
      <c r="D360" s="147"/>
      <c r="E360" s="147">
        <f t="shared" si="16"/>
        <v>4</v>
      </c>
      <c r="F360">
        <f t="shared" si="17"/>
        <v>4</v>
      </c>
    </row>
    <row r="361" spans="1:6" ht="15.6">
      <c r="A361" s="67">
        <v>44191</v>
      </c>
      <c r="B361" s="69" t="s">
        <v>270</v>
      </c>
      <c r="C361" s="69">
        <f t="shared" si="15"/>
        <v>6</v>
      </c>
      <c r="D361" s="147"/>
      <c r="E361" s="147">
        <f t="shared" si="16"/>
        <v>4</v>
      </c>
      <c r="F361">
        <f t="shared" si="17"/>
        <v>4</v>
      </c>
    </row>
    <row r="362" spans="1:6" ht="15.6">
      <c r="A362" s="67">
        <v>44192</v>
      </c>
      <c r="B362" s="69" t="s">
        <v>270</v>
      </c>
      <c r="C362" s="69">
        <f t="shared" si="15"/>
        <v>7</v>
      </c>
      <c r="D362" s="147"/>
      <c r="E362" s="147">
        <f t="shared" si="16"/>
        <v>4</v>
      </c>
      <c r="F362">
        <f t="shared" si="17"/>
        <v>4</v>
      </c>
    </row>
    <row r="363" spans="1:6" ht="15.6">
      <c r="A363" s="67">
        <v>44193</v>
      </c>
      <c r="B363" s="69" t="s">
        <v>270</v>
      </c>
      <c r="C363" s="69">
        <f t="shared" si="15"/>
        <v>1</v>
      </c>
      <c r="D363" s="147"/>
      <c r="E363" s="147">
        <f t="shared" si="16"/>
        <v>4</v>
      </c>
      <c r="F363">
        <f t="shared" si="17"/>
        <v>4</v>
      </c>
    </row>
    <row r="364" spans="1:6" ht="15.6">
      <c r="A364" s="67">
        <v>44194</v>
      </c>
      <c r="B364" s="69" t="s">
        <v>270</v>
      </c>
      <c r="C364" s="69">
        <f t="shared" si="15"/>
        <v>2</v>
      </c>
      <c r="D364" s="147"/>
      <c r="E364" s="147">
        <f t="shared" si="16"/>
        <v>4</v>
      </c>
      <c r="F364">
        <f t="shared" si="17"/>
        <v>4</v>
      </c>
    </row>
    <row r="365" spans="1:6" ht="15.6">
      <c r="A365" s="67">
        <v>44195</v>
      </c>
      <c r="B365" s="69" t="s">
        <v>271</v>
      </c>
      <c r="C365" s="69">
        <f t="shared" si="15"/>
        <v>3</v>
      </c>
      <c r="D365" s="147"/>
      <c r="E365" s="147">
        <f t="shared" si="16"/>
        <v>4</v>
      </c>
      <c r="F365">
        <f t="shared" si="17"/>
        <v>4</v>
      </c>
    </row>
    <row r="366" spans="1:6" ht="15.6">
      <c r="A366" s="67">
        <v>44196</v>
      </c>
      <c r="B366" s="69" t="s">
        <v>271</v>
      </c>
      <c r="C366" s="69">
        <f t="shared" si="15"/>
        <v>4</v>
      </c>
      <c r="D366" s="147"/>
      <c r="E366" s="147">
        <f t="shared" si="16"/>
        <v>4</v>
      </c>
      <c r="F366">
        <f t="shared" si="17"/>
        <v>4</v>
      </c>
    </row>
  </sheetData>
  <autoFilter ref="A1:E366" xr:uid="{9DCDD0CB-D99C-4F45-8E5D-C4B1183A22B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2B50-2CD7-41E1-995E-B7027606A500}">
  <dimension ref="A1:O1462"/>
  <sheetViews>
    <sheetView workbookViewId="0">
      <selection activeCell="G3" sqref="G3"/>
    </sheetView>
  </sheetViews>
  <sheetFormatPr defaultRowHeight="15"/>
  <cols>
    <col min="1" max="1" width="12.69921875" style="68" customWidth="1"/>
    <col min="2" max="3" width="10.3984375" style="68" customWidth="1"/>
    <col min="4" max="4" width="9" style="65"/>
    <col min="5" max="5" width="22.3984375" style="65" customWidth="1"/>
    <col min="6" max="9" width="9" style="65"/>
    <col min="10" max="10" width="9.3984375" style="65" bestFit="1" customWidth="1"/>
    <col min="11" max="11" width="15.19921875" style="65" customWidth="1"/>
    <col min="12" max="15" width="8.796875" style="65"/>
  </cols>
  <sheetData>
    <row r="1" spans="1:14" ht="17.399999999999999">
      <c r="A1" s="63" t="s">
        <v>266</v>
      </c>
      <c r="B1" s="63" t="s">
        <v>267</v>
      </c>
      <c r="C1" s="63" t="s">
        <v>268</v>
      </c>
      <c r="D1" s="66"/>
      <c r="E1" s="150" t="s">
        <v>4362</v>
      </c>
      <c r="I1" s="151" t="s">
        <v>4363</v>
      </c>
      <c r="J1" s="68"/>
      <c r="K1" s="68"/>
      <c r="L1" s="68"/>
      <c r="M1" s="68"/>
      <c r="N1" s="68"/>
    </row>
    <row r="2" spans="1:14" ht="17.399999999999999">
      <c r="A2" s="67">
        <v>41640</v>
      </c>
      <c r="B2" s="69" t="s">
        <v>269</v>
      </c>
      <c r="C2" s="69">
        <f>WEEKDAY(A2,2)</f>
        <v>3</v>
      </c>
      <c r="D2" s="66"/>
      <c r="E2" s="63" t="s">
        <v>253</v>
      </c>
      <c r="F2" s="149" t="s">
        <v>4361</v>
      </c>
      <c r="I2" s="68"/>
      <c r="J2" s="68" t="s">
        <v>272</v>
      </c>
      <c r="K2" s="67">
        <v>43001</v>
      </c>
      <c r="L2" s="68"/>
      <c r="M2" s="68"/>
      <c r="N2" s="68"/>
    </row>
    <row r="3" spans="1:14" ht="15.6">
      <c r="A3" s="67">
        <v>41641</v>
      </c>
      <c r="B3" s="69" t="s">
        <v>270</v>
      </c>
      <c r="C3" s="69">
        <f t="shared" ref="C3:C65" si="0">WEEKDAY(A3,2)</f>
        <v>4</v>
      </c>
      <c r="D3" s="66"/>
      <c r="E3" s="64" t="s">
        <v>254</v>
      </c>
      <c r="F3" s="64">
        <f t="shared" ref="F3:F14" si="1">COUNTIFS(A:A,"&gt;="&amp;DATE(2017,LEFTB(E3,2),1),A:A,"&lt;"&amp;DATE(2017,LEFTB(E3,2)+1,1),B:B,"工作日")</f>
        <v>19</v>
      </c>
      <c r="G3" s="65">
        <f>COUNTIFS(B:B,"工作日",A:A,"&gt;="&amp;DATE(2017,LEFTB(E3,2),1),A:A,"&lt;"&amp;DATE(2017,LEFTB(E3,2)+1,1))</f>
        <v>19</v>
      </c>
      <c r="I3" s="68"/>
      <c r="J3" s="68" t="s">
        <v>273</v>
      </c>
      <c r="K3" s="68">
        <f>COUNTIFS(B:B,"工作日",A:A,"&gt;"&amp;EOMONTH(K2,-1),A:A,"&lt;="&amp;K2)</f>
        <v>16</v>
      </c>
      <c r="L3" s="68">
        <v>16</v>
      </c>
      <c r="M3" s="68"/>
      <c r="N3" s="68"/>
    </row>
    <row r="4" spans="1:14" ht="15.6">
      <c r="A4" s="67">
        <v>41642</v>
      </c>
      <c r="B4" s="69" t="s">
        <v>270</v>
      </c>
      <c r="C4" s="69">
        <f t="shared" si="0"/>
        <v>5</v>
      </c>
      <c r="D4" s="66"/>
      <c r="E4" s="64" t="s">
        <v>255</v>
      </c>
      <c r="F4" s="64">
        <f t="shared" si="1"/>
        <v>19</v>
      </c>
      <c r="G4" s="65">
        <f t="shared" ref="G4:G14" si="2">COUNTIFS(B:B,"工作日",A:A,"&gt;="&amp;DATE(2017,LEFTB(E4,2),1),A:A,"&lt;"&amp;DATE(2017,LEFTB(E4,2)+1,1))</f>
        <v>19</v>
      </c>
      <c r="I4" s="68"/>
      <c r="J4" s="68"/>
      <c r="K4" s="68"/>
      <c r="L4" s="68"/>
      <c r="M4" s="68"/>
      <c r="N4" s="68"/>
    </row>
    <row r="5" spans="1:14" ht="15.6">
      <c r="A5" s="67">
        <v>41643</v>
      </c>
      <c r="B5" s="69" t="s">
        <v>271</v>
      </c>
      <c r="C5" s="69">
        <f t="shared" si="0"/>
        <v>6</v>
      </c>
      <c r="D5" s="66"/>
      <c r="E5" s="64" t="s">
        <v>256</v>
      </c>
      <c r="F5" s="64">
        <f t="shared" si="1"/>
        <v>23</v>
      </c>
      <c r="G5" s="65">
        <f t="shared" si="2"/>
        <v>23</v>
      </c>
      <c r="I5"/>
      <c r="J5"/>
      <c r="K5"/>
      <c r="L5"/>
      <c r="M5"/>
    </row>
    <row r="6" spans="1:14" ht="15.6">
      <c r="A6" s="67">
        <v>41644</v>
      </c>
      <c r="B6" s="69" t="s">
        <v>271</v>
      </c>
      <c r="C6" s="69">
        <f t="shared" si="0"/>
        <v>7</v>
      </c>
      <c r="D6" s="66"/>
      <c r="E6" s="64" t="s">
        <v>257</v>
      </c>
      <c r="F6" s="64">
        <f t="shared" si="1"/>
        <v>19</v>
      </c>
      <c r="G6" s="65">
        <f t="shared" si="2"/>
        <v>19</v>
      </c>
      <c r="I6"/>
      <c r="J6" s="20"/>
      <c r="K6"/>
      <c r="L6"/>
      <c r="M6"/>
    </row>
    <row r="7" spans="1:14" ht="15.6">
      <c r="A7" s="67">
        <v>41645</v>
      </c>
      <c r="B7" s="69" t="s">
        <v>270</v>
      </c>
      <c r="C7" s="69">
        <f t="shared" si="0"/>
        <v>1</v>
      </c>
      <c r="D7" s="66"/>
      <c r="E7" s="64" t="s">
        <v>258</v>
      </c>
      <c r="F7" s="64">
        <f t="shared" si="1"/>
        <v>21</v>
      </c>
      <c r="G7" s="65">
        <f t="shared" si="2"/>
        <v>21</v>
      </c>
      <c r="I7"/>
      <c r="J7"/>
      <c r="K7"/>
      <c r="L7"/>
      <c r="M7"/>
    </row>
    <row r="8" spans="1:14" ht="15.6">
      <c r="A8" s="67">
        <v>41646</v>
      </c>
      <c r="B8" s="69" t="s">
        <v>270</v>
      </c>
      <c r="C8" s="69">
        <f t="shared" si="0"/>
        <v>2</v>
      </c>
      <c r="D8" s="66"/>
      <c r="E8" s="64" t="s">
        <v>259</v>
      </c>
      <c r="F8" s="64">
        <f t="shared" si="1"/>
        <v>22</v>
      </c>
      <c r="G8" s="65">
        <f t="shared" si="2"/>
        <v>22</v>
      </c>
      <c r="I8"/>
      <c r="J8"/>
      <c r="K8"/>
      <c r="L8"/>
      <c r="M8"/>
    </row>
    <row r="9" spans="1:14" ht="15.6">
      <c r="A9" s="67">
        <v>41647</v>
      </c>
      <c r="B9" s="69" t="s">
        <v>270</v>
      </c>
      <c r="C9" s="69">
        <f t="shared" si="0"/>
        <v>3</v>
      </c>
      <c r="D9" s="66"/>
      <c r="E9" s="64" t="s">
        <v>260</v>
      </c>
      <c r="F9" s="64">
        <f t="shared" si="1"/>
        <v>21</v>
      </c>
      <c r="G9" s="65">
        <f t="shared" si="2"/>
        <v>21</v>
      </c>
      <c r="I9"/>
      <c r="J9"/>
      <c r="K9"/>
      <c r="L9"/>
      <c r="M9"/>
    </row>
    <row r="10" spans="1:14" ht="15.6">
      <c r="A10" s="67">
        <v>41648</v>
      </c>
      <c r="B10" s="69" t="s">
        <v>270</v>
      </c>
      <c r="C10" s="69">
        <f t="shared" si="0"/>
        <v>4</v>
      </c>
      <c r="D10" s="66"/>
      <c r="E10" s="64" t="s">
        <v>261</v>
      </c>
      <c r="F10" s="64">
        <f t="shared" si="1"/>
        <v>23</v>
      </c>
      <c r="G10" s="65">
        <f t="shared" si="2"/>
        <v>23</v>
      </c>
      <c r="I10"/>
      <c r="J10"/>
      <c r="K10"/>
      <c r="L10"/>
      <c r="M10" s="111"/>
    </row>
    <row r="11" spans="1:14" ht="15.6">
      <c r="A11" s="67">
        <v>41649</v>
      </c>
      <c r="B11" s="69" t="s">
        <v>270</v>
      </c>
      <c r="C11" s="69">
        <f t="shared" si="0"/>
        <v>5</v>
      </c>
      <c r="D11" s="66"/>
      <c r="E11" s="64" t="s">
        <v>262</v>
      </c>
      <c r="F11" s="64">
        <f t="shared" si="1"/>
        <v>22</v>
      </c>
      <c r="G11" s="65">
        <f t="shared" si="2"/>
        <v>22</v>
      </c>
      <c r="I11"/>
      <c r="J11"/>
      <c r="K11"/>
      <c r="L11"/>
      <c r="M11"/>
    </row>
    <row r="12" spans="1:14" ht="15.6">
      <c r="A12" s="67">
        <v>41650</v>
      </c>
      <c r="B12" s="69" t="s">
        <v>271</v>
      </c>
      <c r="C12" s="69">
        <f t="shared" si="0"/>
        <v>6</v>
      </c>
      <c r="D12" s="66"/>
      <c r="E12" s="64" t="s">
        <v>263</v>
      </c>
      <c r="F12" s="64">
        <f t="shared" si="1"/>
        <v>17</v>
      </c>
      <c r="G12" s="65">
        <f t="shared" si="2"/>
        <v>17</v>
      </c>
      <c r="I12"/>
      <c r="J12"/>
      <c r="K12"/>
      <c r="L12"/>
      <c r="M12"/>
    </row>
    <row r="13" spans="1:14" ht="15.6">
      <c r="A13" s="67">
        <v>41651</v>
      </c>
      <c r="B13" s="69" t="s">
        <v>271</v>
      </c>
      <c r="C13" s="69">
        <f t="shared" si="0"/>
        <v>7</v>
      </c>
      <c r="D13" s="66"/>
      <c r="E13" s="64" t="s">
        <v>264</v>
      </c>
      <c r="F13" s="64">
        <f t="shared" si="1"/>
        <v>22</v>
      </c>
      <c r="G13" s="65">
        <f t="shared" si="2"/>
        <v>22</v>
      </c>
      <c r="I13"/>
      <c r="J13"/>
      <c r="K13"/>
      <c r="L13"/>
      <c r="M13"/>
    </row>
    <row r="14" spans="1:14" ht="15.6">
      <c r="A14" s="67">
        <v>41652</v>
      </c>
      <c r="B14" s="69" t="s">
        <v>270</v>
      </c>
      <c r="C14" s="69">
        <f t="shared" si="0"/>
        <v>1</v>
      </c>
      <c r="D14" s="66"/>
      <c r="E14" s="64" t="s">
        <v>265</v>
      </c>
      <c r="F14" s="64">
        <f t="shared" si="1"/>
        <v>21</v>
      </c>
      <c r="G14" s="65">
        <f t="shared" si="2"/>
        <v>21</v>
      </c>
      <c r="I14"/>
      <c r="J14"/>
      <c r="K14"/>
      <c r="L14"/>
      <c r="M14"/>
    </row>
    <row r="15" spans="1:14" ht="15.6">
      <c r="A15" s="67">
        <v>41653</v>
      </c>
      <c r="B15" s="69" t="s">
        <v>270</v>
      </c>
      <c r="C15" s="69">
        <f t="shared" si="0"/>
        <v>2</v>
      </c>
      <c r="D15" s="66"/>
    </row>
    <row r="16" spans="1:14" ht="15.6">
      <c r="A16" s="67">
        <v>41654</v>
      </c>
      <c r="B16" s="69" t="s">
        <v>270</v>
      </c>
      <c r="C16" s="69">
        <f t="shared" si="0"/>
        <v>3</v>
      </c>
      <c r="D16" s="66"/>
    </row>
    <row r="17" spans="1:4" ht="15.6">
      <c r="A17" s="67">
        <v>41655</v>
      </c>
      <c r="B17" s="69" t="s">
        <v>270</v>
      </c>
      <c r="C17" s="69">
        <f t="shared" si="0"/>
        <v>4</v>
      </c>
      <c r="D17" s="66"/>
    </row>
    <row r="18" spans="1:4" ht="15.6">
      <c r="A18" s="67">
        <v>41656</v>
      </c>
      <c r="B18" s="69" t="s">
        <v>270</v>
      </c>
      <c r="C18" s="69">
        <f t="shared" si="0"/>
        <v>5</v>
      </c>
      <c r="D18" s="66"/>
    </row>
    <row r="19" spans="1:4" ht="15.6">
      <c r="A19" s="67">
        <v>41657</v>
      </c>
      <c r="B19" s="69" t="s">
        <v>271</v>
      </c>
      <c r="C19" s="69">
        <f t="shared" si="0"/>
        <v>6</v>
      </c>
      <c r="D19" s="66"/>
    </row>
    <row r="20" spans="1:4" ht="15.6">
      <c r="A20" s="67">
        <v>41658</v>
      </c>
      <c r="B20" s="69" t="s">
        <v>271</v>
      </c>
      <c r="C20" s="69">
        <f t="shared" si="0"/>
        <v>7</v>
      </c>
      <c r="D20" s="66"/>
    </row>
    <row r="21" spans="1:4" ht="15.6">
      <c r="A21" s="67">
        <v>41659</v>
      </c>
      <c r="B21" s="69" t="s">
        <v>270</v>
      </c>
      <c r="C21" s="69">
        <f t="shared" si="0"/>
        <v>1</v>
      </c>
      <c r="D21" s="66"/>
    </row>
    <row r="22" spans="1:4" ht="15.6">
      <c r="A22" s="67">
        <v>41660</v>
      </c>
      <c r="B22" s="69" t="s">
        <v>270</v>
      </c>
      <c r="C22" s="69">
        <f t="shared" si="0"/>
        <v>2</v>
      </c>
      <c r="D22" s="66"/>
    </row>
    <row r="23" spans="1:4" ht="15.6">
      <c r="A23" s="67">
        <v>41661</v>
      </c>
      <c r="B23" s="69" t="s">
        <v>270</v>
      </c>
      <c r="C23" s="69">
        <f t="shared" si="0"/>
        <v>3</v>
      </c>
      <c r="D23" s="66"/>
    </row>
    <row r="24" spans="1:4" ht="15.6">
      <c r="A24" s="67">
        <v>41662</v>
      </c>
      <c r="B24" s="69" t="s">
        <v>270</v>
      </c>
      <c r="C24" s="69">
        <f t="shared" si="0"/>
        <v>4</v>
      </c>
      <c r="D24" s="66"/>
    </row>
    <row r="25" spans="1:4" ht="15.6">
      <c r="A25" s="67">
        <v>41663</v>
      </c>
      <c r="B25" s="69" t="s">
        <v>270</v>
      </c>
      <c r="C25" s="69">
        <f t="shared" si="0"/>
        <v>5</v>
      </c>
      <c r="D25" s="66"/>
    </row>
    <row r="26" spans="1:4" ht="15.6">
      <c r="A26" s="67">
        <v>41664</v>
      </c>
      <c r="B26" s="69" t="s">
        <v>271</v>
      </c>
      <c r="C26" s="69">
        <f t="shared" si="0"/>
        <v>6</v>
      </c>
      <c r="D26" s="66"/>
    </row>
    <row r="27" spans="1:4" ht="15.6">
      <c r="A27" s="67">
        <v>41665</v>
      </c>
      <c r="B27" s="69" t="s">
        <v>270</v>
      </c>
      <c r="C27" s="69">
        <f t="shared" si="0"/>
        <v>7</v>
      </c>
      <c r="D27" s="66"/>
    </row>
    <row r="28" spans="1:4" ht="15.6">
      <c r="A28" s="67">
        <v>41666</v>
      </c>
      <c r="B28" s="69" t="s">
        <v>270</v>
      </c>
      <c r="C28" s="69">
        <f t="shared" si="0"/>
        <v>1</v>
      </c>
      <c r="D28" s="66"/>
    </row>
    <row r="29" spans="1:4" ht="15.6">
      <c r="A29" s="67">
        <v>41667</v>
      </c>
      <c r="B29" s="69" t="s">
        <v>270</v>
      </c>
      <c r="C29" s="69">
        <f t="shared" si="0"/>
        <v>2</v>
      </c>
      <c r="D29" s="66"/>
    </row>
    <row r="30" spans="1:4" ht="15.6">
      <c r="A30" s="67">
        <v>41668</v>
      </c>
      <c r="B30" s="69" t="s">
        <v>270</v>
      </c>
      <c r="C30" s="69">
        <f t="shared" si="0"/>
        <v>3</v>
      </c>
      <c r="D30" s="66"/>
    </row>
    <row r="31" spans="1:4" ht="15.6">
      <c r="A31" s="67">
        <v>41669</v>
      </c>
      <c r="B31" s="69" t="s">
        <v>270</v>
      </c>
      <c r="C31" s="69">
        <f t="shared" si="0"/>
        <v>4</v>
      </c>
      <c r="D31" s="66"/>
    </row>
    <row r="32" spans="1:4" ht="15.6">
      <c r="A32" s="67">
        <v>41670</v>
      </c>
      <c r="B32" s="69" t="s">
        <v>269</v>
      </c>
      <c r="C32" s="69">
        <f t="shared" si="0"/>
        <v>5</v>
      </c>
      <c r="D32" s="66"/>
    </row>
    <row r="33" spans="1:4" ht="15.6">
      <c r="A33" s="67">
        <v>41671</v>
      </c>
      <c r="B33" s="69" t="s">
        <v>269</v>
      </c>
      <c r="C33" s="69">
        <f t="shared" si="0"/>
        <v>6</v>
      </c>
      <c r="D33" s="66"/>
    </row>
    <row r="34" spans="1:4" ht="15.6">
      <c r="A34" s="67">
        <v>41672</v>
      </c>
      <c r="B34" s="69" t="s">
        <v>269</v>
      </c>
      <c r="C34" s="69">
        <f t="shared" si="0"/>
        <v>7</v>
      </c>
      <c r="D34" s="66"/>
    </row>
    <row r="35" spans="1:4" ht="15.6">
      <c r="A35" s="67">
        <v>41673</v>
      </c>
      <c r="B35" s="69" t="s">
        <v>271</v>
      </c>
      <c r="C35" s="69">
        <f t="shared" si="0"/>
        <v>1</v>
      </c>
      <c r="D35" s="66"/>
    </row>
    <row r="36" spans="1:4" ht="15.6">
      <c r="A36" s="67">
        <v>41674</v>
      </c>
      <c r="B36" s="69" t="s">
        <v>271</v>
      </c>
      <c r="C36" s="69">
        <f t="shared" si="0"/>
        <v>2</v>
      </c>
      <c r="D36" s="66"/>
    </row>
    <row r="37" spans="1:4" ht="15.6">
      <c r="A37" s="67">
        <v>41675</v>
      </c>
      <c r="B37" s="69" t="s">
        <v>271</v>
      </c>
      <c r="C37" s="69">
        <f t="shared" si="0"/>
        <v>3</v>
      </c>
      <c r="D37" s="66"/>
    </row>
    <row r="38" spans="1:4" ht="15.6">
      <c r="A38" s="67">
        <v>41676</v>
      </c>
      <c r="B38" s="69" t="s">
        <v>271</v>
      </c>
      <c r="C38" s="69">
        <f t="shared" si="0"/>
        <v>4</v>
      </c>
      <c r="D38" s="66"/>
    </row>
    <row r="39" spans="1:4" ht="15.6">
      <c r="A39" s="67">
        <v>41677</v>
      </c>
      <c r="B39" s="69" t="s">
        <v>270</v>
      </c>
      <c r="C39" s="69">
        <f t="shared" si="0"/>
        <v>5</v>
      </c>
      <c r="D39" s="66"/>
    </row>
    <row r="40" spans="1:4" ht="15.6">
      <c r="A40" s="67">
        <v>41678</v>
      </c>
      <c r="B40" s="69" t="s">
        <v>270</v>
      </c>
      <c r="C40" s="69">
        <f t="shared" si="0"/>
        <v>6</v>
      </c>
      <c r="D40" s="66"/>
    </row>
    <row r="41" spans="1:4" ht="15.6">
      <c r="A41" s="67">
        <v>41679</v>
      </c>
      <c r="B41" s="69" t="s">
        <v>271</v>
      </c>
      <c r="C41" s="69">
        <f t="shared" si="0"/>
        <v>7</v>
      </c>
      <c r="D41" s="66"/>
    </row>
    <row r="42" spans="1:4" ht="15.6">
      <c r="A42" s="67">
        <v>41680</v>
      </c>
      <c r="B42" s="69" t="s">
        <v>270</v>
      </c>
      <c r="C42" s="69">
        <f t="shared" si="0"/>
        <v>1</v>
      </c>
      <c r="D42" s="66"/>
    </row>
    <row r="43" spans="1:4" ht="15.6">
      <c r="A43" s="67">
        <v>41681</v>
      </c>
      <c r="B43" s="69" t="s">
        <v>270</v>
      </c>
      <c r="C43" s="69">
        <f t="shared" si="0"/>
        <v>2</v>
      </c>
      <c r="D43" s="66"/>
    </row>
    <row r="44" spans="1:4" ht="15.6">
      <c r="A44" s="67">
        <v>41682</v>
      </c>
      <c r="B44" s="69" t="s">
        <v>270</v>
      </c>
      <c r="C44" s="69">
        <f t="shared" si="0"/>
        <v>3</v>
      </c>
      <c r="D44" s="66"/>
    </row>
    <row r="45" spans="1:4" ht="15.6">
      <c r="A45" s="67">
        <v>41683</v>
      </c>
      <c r="B45" s="69" t="s">
        <v>270</v>
      </c>
      <c r="C45" s="69">
        <f t="shared" si="0"/>
        <v>4</v>
      </c>
      <c r="D45" s="66"/>
    </row>
    <row r="46" spans="1:4" ht="15.6">
      <c r="A46" s="67">
        <v>41684</v>
      </c>
      <c r="B46" s="69" t="s">
        <v>270</v>
      </c>
      <c r="C46" s="69">
        <f t="shared" si="0"/>
        <v>5</v>
      </c>
      <c r="D46" s="66"/>
    </row>
    <row r="47" spans="1:4" ht="15.6">
      <c r="A47" s="67">
        <v>41685</v>
      </c>
      <c r="B47" s="69" t="s">
        <v>271</v>
      </c>
      <c r="C47" s="69">
        <f t="shared" si="0"/>
        <v>6</v>
      </c>
      <c r="D47" s="66"/>
    </row>
    <row r="48" spans="1:4" ht="15.6">
      <c r="A48" s="67">
        <v>41686</v>
      </c>
      <c r="B48" s="69" t="s">
        <v>271</v>
      </c>
      <c r="C48" s="69">
        <f t="shared" si="0"/>
        <v>7</v>
      </c>
      <c r="D48" s="66"/>
    </row>
    <row r="49" spans="1:4" ht="15.6">
      <c r="A49" s="67">
        <v>41687</v>
      </c>
      <c r="B49" s="69" t="s">
        <v>270</v>
      </c>
      <c r="C49" s="69">
        <f t="shared" si="0"/>
        <v>1</v>
      </c>
      <c r="D49" s="66"/>
    </row>
    <row r="50" spans="1:4" ht="15.6">
      <c r="A50" s="67">
        <v>41688</v>
      </c>
      <c r="B50" s="69" t="s">
        <v>270</v>
      </c>
      <c r="C50" s="69">
        <f t="shared" si="0"/>
        <v>2</v>
      </c>
      <c r="D50" s="66"/>
    </row>
    <row r="51" spans="1:4" ht="15.6">
      <c r="A51" s="67">
        <v>41689</v>
      </c>
      <c r="B51" s="69" t="s">
        <v>270</v>
      </c>
      <c r="C51" s="69">
        <f t="shared" si="0"/>
        <v>3</v>
      </c>
      <c r="D51" s="66"/>
    </row>
    <row r="52" spans="1:4" ht="15.6">
      <c r="A52" s="67">
        <v>41690</v>
      </c>
      <c r="B52" s="69" t="s">
        <v>270</v>
      </c>
      <c r="C52" s="69">
        <f t="shared" si="0"/>
        <v>4</v>
      </c>
      <c r="D52" s="66"/>
    </row>
    <row r="53" spans="1:4" ht="15.6">
      <c r="A53" s="67">
        <v>41691</v>
      </c>
      <c r="B53" s="69" t="s">
        <v>270</v>
      </c>
      <c r="C53" s="69">
        <f t="shared" si="0"/>
        <v>5</v>
      </c>
      <c r="D53" s="66"/>
    </row>
    <row r="54" spans="1:4" ht="15.6">
      <c r="A54" s="67">
        <v>41692</v>
      </c>
      <c r="B54" s="69" t="s">
        <v>271</v>
      </c>
      <c r="C54" s="69">
        <f t="shared" si="0"/>
        <v>6</v>
      </c>
      <c r="D54" s="66"/>
    </row>
    <row r="55" spans="1:4" ht="15.6">
      <c r="A55" s="67">
        <v>41693</v>
      </c>
      <c r="B55" s="69" t="s">
        <v>271</v>
      </c>
      <c r="C55" s="69">
        <f t="shared" si="0"/>
        <v>7</v>
      </c>
      <c r="D55" s="66"/>
    </row>
    <row r="56" spans="1:4" ht="15.6">
      <c r="A56" s="67">
        <v>41694</v>
      </c>
      <c r="B56" s="69" t="s">
        <v>270</v>
      </c>
      <c r="C56" s="69">
        <f t="shared" si="0"/>
        <v>1</v>
      </c>
      <c r="D56" s="66"/>
    </row>
    <row r="57" spans="1:4" ht="15.6">
      <c r="A57" s="67">
        <v>41695</v>
      </c>
      <c r="B57" s="69" t="s">
        <v>270</v>
      </c>
      <c r="C57" s="69">
        <f t="shared" si="0"/>
        <v>2</v>
      </c>
      <c r="D57" s="66"/>
    </row>
    <row r="58" spans="1:4" ht="15.6">
      <c r="A58" s="67">
        <v>41696</v>
      </c>
      <c r="B58" s="69" t="s">
        <v>270</v>
      </c>
      <c r="C58" s="69">
        <f t="shared" si="0"/>
        <v>3</v>
      </c>
      <c r="D58" s="66"/>
    </row>
    <row r="59" spans="1:4" ht="15.6">
      <c r="A59" s="67">
        <v>41697</v>
      </c>
      <c r="B59" s="69" t="s">
        <v>270</v>
      </c>
      <c r="C59" s="69">
        <f t="shared" si="0"/>
        <v>4</v>
      </c>
      <c r="D59" s="66"/>
    </row>
    <row r="60" spans="1:4" ht="15.6">
      <c r="A60" s="67">
        <v>41698</v>
      </c>
      <c r="B60" s="69" t="s">
        <v>270</v>
      </c>
      <c r="C60" s="69">
        <f t="shared" si="0"/>
        <v>5</v>
      </c>
      <c r="D60" s="66"/>
    </row>
    <row r="61" spans="1:4" ht="15.6">
      <c r="A61" s="67">
        <v>41699</v>
      </c>
      <c r="B61" s="69" t="s">
        <v>271</v>
      </c>
      <c r="C61" s="69">
        <f t="shared" si="0"/>
        <v>6</v>
      </c>
      <c r="D61" s="66"/>
    </row>
    <row r="62" spans="1:4" ht="15.6">
      <c r="A62" s="67">
        <v>41700</v>
      </c>
      <c r="B62" s="69" t="s">
        <v>271</v>
      </c>
      <c r="C62" s="69">
        <f t="shared" si="0"/>
        <v>7</v>
      </c>
      <c r="D62" s="66"/>
    </row>
    <row r="63" spans="1:4" ht="15.6">
      <c r="A63" s="67">
        <v>41701</v>
      </c>
      <c r="B63" s="69" t="s">
        <v>270</v>
      </c>
      <c r="C63" s="69">
        <f t="shared" si="0"/>
        <v>1</v>
      </c>
      <c r="D63" s="66"/>
    </row>
    <row r="64" spans="1:4" ht="15.6">
      <c r="A64" s="67">
        <v>41702</v>
      </c>
      <c r="B64" s="69" t="s">
        <v>270</v>
      </c>
      <c r="C64" s="69">
        <f t="shared" si="0"/>
        <v>2</v>
      </c>
      <c r="D64" s="66"/>
    </row>
    <row r="65" spans="1:4" ht="15.6">
      <c r="A65" s="67">
        <v>41703</v>
      </c>
      <c r="B65" s="69" t="s">
        <v>270</v>
      </c>
      <c r="C65" s="69">
        <f t="shared" si="0"/>
        <v>3</v>
      </c>
      <c r="D65" s="66"/>
    </row>
    <row r="66" spans="1:4" ht="15.6">
      <c r="A66" s="67">
        <v>41704</v>
      </c>
      <c r="B66" s="69" t="s">
        <v>270</v>
      </c>
      <c r="C66" s="69">
        <f t="shared" ref="C66:C129" si="3">WEEKDAY(A66,2)</f>
        <v>4</v>
      </c>
      <c r="D66" s="66"/>
    </row>
    <row r="67" spans="1:4" ht="15.6">
      <c r="A67" s="67">
        <v>41705</v>
      </c>
      <c r="B67" s="69" t="s">
        <v>270</v>
      </c>
      <c r="C67" s="69">
        <f t="shared" si="3"/>
        <v>5</v>
      </c>
      <c r="D67" s="66"/>
    </row>
    <row r="68" spans="1:4" ht="15.6">
      <c r="A68" s="67">
        <v>41706</v>
      </c>
      <c r="B68" s="69" t="s">
        <v>271</v>
      </c>
      <c r="C68" s="69">
        <f t="shared" si="3"/>
        <v>6</v>
      </c>
      <c r="D68" s="66"/>
    </row>
    <row r="69" spans="1:4" ht="15.6">
      <c r="A69" s="67">
        <v>41707</v>
      </c>
      <c r="B69" s="69" t="s">
        <v>271</v>
      </c>
      <c r="C69" s="69">
        <f t="shared" si="3"/>
        <v>7</v>
      </c>
      <c r="D69" s="66"/>
    </row>
    <row r="70" spans="1:4" ht="15.6">
      <c r="A70" s="67">
        <v>41708</v>
      </c>
      <c r="B70" s="69" t="s">
        <v>270</v>
      </c>
      <c r="C70" s="69">
        <f t="shared" si="3"/>
        <v>1</v>
      </c>
      <c r="D70" s="66"/>
    </row>
    <row r="71" spans="1:4" ht="15.6">
      <c r="A71" s="67">
        <v>41709</v>
      </c>
      <c r="B71" s="69" t="s">
        <v>270</v>
      </c>
      <c r="C71" s="69">
        <f t="shared" si="3"/>
        <v>2</v>
      </c>
      <c r="D71" s="66"/>
    </row>
    <row r="72" spans="1:4" ht="15.6">
      <c r="A72" s="67">
        <v>41710</v>
      </c>
      <c r="B72" s="69" t="s">
        <v>270</v>
      </c>
      <c r="C72" s="69">
        <f t="shared" si="3"/>
        <v>3</v>
      </c>
      <c r="D72" s="66"/>
    </row>
    <row r="73" spans="1:4" ht="15.6">
      <c r="A73" s="67">
        <v>41711</v>
      </c>
      <c r="B73" s="69" t="s">
        <v>270</v>
      </c>
      <c r="C73" s="69">
        <f t="shared" si="3"/>
        <v>4</v>
      </c>
      <c r="D73" s="66"/>
    </row>
    <row r="74" spans="1:4" ht="15.6">
      <c r="A74" s="67">
        <v>41712</v>
      </c>
      <c r="B74" s="69" t="s">
        <v>270</v>
      </c>
      <c r="C74" s="69">
        <f t="shared" si="3"/>
        <v>5</v>
      </c>
      <c r="D74" s="66"/>
    </row>
    <row r="75" spans="1:4" ht="15.6">
      <c r="A75" s="67">
        <v>41713</v>
      </c>
      <c r="B75" s="69" t="s">
        <v>271</v>
      </c>
      <c r="C75" s="69">
        <f t="shared" si="3"/>
        <v>6</v>
      </c>
      <c r="D75" s="66"/>
    </row>
    <row r="76" spans="1:4" ht="15.6">
      <c r="A76" s="67">
        <v>41714</v>
      </c>
      <c r="B76" s="69" t="s">
        <v>271</v>
      </c>
      <c r="C76" s="69">
        <f t="shared" si="3"/>
        <v>7</v>
      </c>
      <c r="D76" s="66"/>
    </row>
    <row r="77" spans="1:4" ht="15.6">
      <c r="A77" s="67">
        <v>41715</v>
      </c>
      <c r="B77" s="69" t="s">
        <v>270</v>
      </c>
      <c r="C77" s="69">
        <f t="shared" si="3"/>
        <v>1</v>
      </c>
      <c r="D77" s="66"/>
    </row>
    <row r="78" spans="1:4" ht="15.6">
      <c r="A78" s="67">
        <v>41716</v>
      </c>
      <c r="B78" s="69" t="s">
        <v>270</v>
      </c>
      <c r="C78" s="69">
        <f t="shared" si="3"/>
        <v>2</v>
      </c>
      <c r="D78" s="66"/>
    </row>
    <row r="79" spans="1:4" ht="15.6">
      <c r="A79" s="67">
        <v>41717</v>
      </c>
      <c r="B79" s="69" t="s">
        <v>270</v>
      </c>
      <c r="C79" s="69">
        <f t="shared" si="3"/>
        <v>3</v>
      </c>
      <c r="D79" s="66"/>
    </row>
    <row r="80" spans="1:4" ht="15.6">
      <c r="A80" s="67">
        <v>41718</v>
      </c>
      <c r="B80" s="69" t="s">
        <v>270</v>
      </c>
      <c r="C80" s="69">
        <f t="shared" si="3"/>
        <v>4</v>
      </c>
      <c r="D80" s="66"/>
    </row>
    <row r="81" spans="1:4" ht="15.6">
      <c r="A81" s="67">
        <v>41719</v>
      </c>
      <c r="B81" s="69" t="s">
        <v>270</v>
      </c>
      <c r="C81" s="69">
        <f t="shared" si="3"/>
        <v>5</v>
      </c>
      <c r="D81" s="66"/>
    </row>
    <row r="82" spans="1:4" ht="15.6">
      <c r="A82" s="67">
        <v>41720</v>
      </c>
      <c r="B82" s="69" t="s">
        <v>271</v>
      </c>
      <c r="C82" s="69">
        <f t="shared" si="3"/>
        <v>6</v>
      </c>
      <c r="D82" s="66"/>
    </row>
    <row r="83" spans="1:4" ht="15.6">
      <c r="A83" s="67">
        <v>41721</v>
      </c>
      <c r="B83" s="69" t="s">
        <v>271</v>
      </c>
      <c r="C83" s="69">
        <f t="shared" si="3"/>
        <v>7</v>
      </c>
      <c r="D83" s="66"/>
    </row>
    <row r="84" spans="1:4" ht="15.6">
      <c r="A84" s="67">
        <v>41722</v>
      </c>
      <c r="B84" s="69" t="s">
        <v>270</v>
      </c>
      <c r="C84" s="69">
        <f t="shared" si="3"/>
        <v>1</v>
      </c>
      <c r="D84" s="66"/>
    </row>
    <row r="85" spans="1:4" ht="15.6">
      <c r="A85" s="67">
        <v>41723</v>
      </c>
      <c r="B85" s="69" t="s">
        <v>270</v>
      </c>
      <c r="C85" s="69">
        <f t="shared" si="3"/>
        <v>2</v>
      </c>
      <c r="D85" s="66"/>
    </row>
    <row r="86" spans="1:4" ht="15.6">
      <c r="A86" s="67">
        <v>41724</v>
      </c>
      <c r="B86" s="69" t="s">
        <v>270</v>
      </c>
      <c r="C86" s="69">
        <f t="shared" si="3"/>
        <v>3</v>
      </c>
      <c r="D86" s="66"/>
    </row>
    <row r="87" spans="1:4" ht="15.6">
      <c r="A87" s="67">
        <v>41725</v>
      </c>
      <c r="B87" s="69" t="s">
        <v>270</v>
      </c>
      <c r="C87" s="69">
        <f t="shared" si="3"/>
        <v>4</v>
      </c>
      <c r="D87" s="66"/>
    </row>
    <row r="88" spans="1:4" ht="15.6">
      <c r="A88" s="67">
        <v>41726</v>
      </c>
      <c r="B88" s="69" t="s">
        <v>270</v>
      </c>
      <c r="C88" s="69">
        <f t="shared" si="3"/>
        <v>5</v>
      </c>
      <c r="D88" s="66"/>
    </row>
    <row r="89" spans="1:4" ht="15.6">
      <c r="A89" s="67">
        <v>41727</v>
      </c>
      <c r="B89" s="69" t="s">
        <v>271</v>
      </c>
      <c r="C89" s="69">
        <f t="shared" si="3"/>
        <v>6</v>
      </c>
      <c r="D89" s="66"/>
    </row>
    <row r="90" spans="1:4" ht="15.6">
      <c r="A90" s="67">
        <v>41728</v>
      </c>
      <c r="B90" s="69" t="s">
        <v>271</v>
      </c>
      <c r="C90" s="69">
        <f t="shared" si="3"/>
        <v>7</v>
      </c>
      <c r="D90" s="66"/>
    </row>
    <row r="91" spans="1:4" ht="15.6">
      <c r="A91" s="67">
        <v>41729</v>
      </c>
      <c r="B91" s="69" t="s">
        <v>270</v>
      </c>
      <c r="C91" s="69">
        <f t="shared" si="3"/>
        <v>1</v>
      </c>
      <c r="D91" s="66"/>
    </row>
    <row r="92" spans="1:4" ht="15.6">
      <c r="A92" s="67">
        <v>41730</v>
      </c>
      <c r="B92" s="69" t="s">
        <v>270</v>
      </c>
      <c r="C92" s="69">
        <f t="shared" si="3"/>
        <v>2</v>
      </c>
      <c r="D92" s="66"/>
    </row>
    <row r="93" spans="1:4" ht="15.6">
      <c r="A93" s="67">
        <v>41731</v>
      </c>
      <c r="B93" s="69" t="s">
        <v>270</v>
      </c>
      <c r="C93" s="69">
        <f t="shared" si="3"/>
        <v>3</v>
      </c>
      <c r="D93" s="66"/>
    </row>
    <row r="94" spans="1:4" ht="15.6">
      <c r="A94" s="67">
        <v>41732</v>
      </c>
      <c r="B94" s="69" t="s">
        <v>270</v>
      </c>
      <c r="C94" s="69">
        <f t="shared" si="3"/>
        <v>4</v>
      </c>
      <c r="D94" s="66"/>
    </row>
    <row r="95" spans="1:4" ht="15.6">
      <c r="A95" s="67">
        <v>41733</v>
      </c>
      <c r="B95" s="69" t="s">
        <v>270</v>
      </c>
      <c r="C95" s="69">
        <f t="shared" si="3"/>
        <v>5</v>
      </c>
      <c r="D95" s="66"/>
    </row>
    <row r="96" spans="1:4" ht="15.6">
      <c r="A96" s="67">
        <v>41734</v>
      </c>
      <c r="B96" s="69" t="s">
        <v>269</v>
      </c>
      <c r="C96" s="69">
        <f t="shared" si="3"/>
        <v>6</v>
      </c>
      <c r="D96" s="66"/>
    </row>
    <row r="97" spans="1:4" ht="15.6">
      <c r="A97" s="67">
        <v>41735</v>
      </c>
      <c r="B97" s="69" t="s">
        <v>271</v>
      </c>
      <c r="C97" s="69">
        <f t="shared" si="3"/>
        <v>7</v>
      </c>
      <c r="D97" s="66"/>
    </row>
    <row r="98" spans="1:4" ht="15.6">
      <c r="A98" s="67">
        <v>41736</v>
      </c>
      <c r="B98" s="69" t="s">
        <v>271</v>
      </c>
      <c r="C98" s="69">
        <f t="shared" si="3"/>
        <v>1</v>
      </c>
      <c r="D98" s="66"/>
    </row>
    <row r="99" spans="1:4" ht="15.6">
      <c r="A99" s="67">
        <v>41737</v>
      </c>
      <c r="B99" s="69" t="s">
        <v>270</v>
      </c>
      <c r="C99" s="69">
        <f t="shared" si="3"/>
        <v>2</v>
      </c>
      <c r="D99" s="66"/>
    </row>
    <row r="100" spans="1:4" ht="15.6">
      <c r="A100" s="67">
        <v>41738</v>
      </c>
      <c r="B100" s="69" t="s">
        <v>270</v>
      </c>
      <c r="C100" s="69">
        <f t="shared" si="3"/>
        <v>3</v>
      </c>
      <c r="D100" s="66"/>
    </row>
    <row r="101" spans="1:4" ht="15.6">
      <c r="A101" s="67">
        <v>41739</v>
      </c>
      <c r="B101" s="69" t="s">
        <v>270</v>
      </c>
      <c r="C101" s="69">
        <f t="shared" si="3"/>
        <v>4</v>
      </c>
      <c r="D101" s="66"/>
    </row>
    <row r="102" spans="1:4" ht="15.6">
      <c r="A102" s="67">
        <v>41740</v>
      </c>
      <c r="B102" s="69" t="s">
        <v>270</v>
      </c>
      <c r="C102" s="69">
        <f t="shared" si="3"/>
        <v>5</v>
      </c>
      <c r="D102" s="66"/>
    </row>
    <row r="103" spans="1:4" ht="15.6">
      <c r="A103" s="67">
        <v>41741</v>
      </c>
      <c r="B103" s="69" t="s">
        <v>271</v>
      </c>
      <c r="C103" s="69">
        <f t="shared" si="3"/>
        <v>6</v>
      </c>
      <c r="D103" s="66"/>
    </row>
    <row r="104" spans="1:4" ht="15.6">
      <c r="A104" s="67">
        <v>41742</v>
      </c>
      <c r="B104" s="69" t="s">
        <v>271</v>
      </c>
      <c r="C104" s="69">
        <f t="shared" si="3"/>
        <v>7</v>
      </c>
      <c r="D104" s="66"/>
    </row>
    <row r="105" spans="1:4" ht="15.6">
      <c r="A105" s="67">
        <v>41743</v>
      </c>
      <c r="B105" s="69" t="s">
        <v>270</v>
      </c>
      <c r="C105" s="69">
        <f t="shared" si="3"/>
        <v>1</v>
      </c>
      <c r="D105" s="66"/>
    </row>
    <row r="106" spans="1:4" ht="15.6">
      <c r="A106" s="67">
        <v>41744</v>
      </c>
      <c r="B106" s="69" t="s">
        <v>270</v>
      </c>
      <c r="C106" s="69">
        <f t="shared" si="3"/>
        <v>2</v>
      </c>
      <c r="D106" s="66"/>
    </row>
    <row r="107" spans="1:4" ht="15.6">
      <c r="A107" s="67">
        <v>41745</v>
      </c>
      <c r="B107" s="69" t="s">
        <v>270</v>
      </c>
      <c r="C107" s="69">
        <f t="shared" si="3"/>
        <v>3</v>
      </c>
      <c r="D107" s="66"/>
    </row>
    <row r="108" spans="1:4" ht="15.6">
      <c r="A108" s="67">
        <v>41746</v>
      </c>
      <c r="B108" s="69" t="s">
        <v>270</v>
      </c>
      <c r="C108" s="69">
        <f t="shared" si="3"/>
        <v>4</v>
      </c>
      <c r="D108" s="66"/>
    </row>
    <row r="109" spans="1:4" ht="15.6">
      <c r="A109" s="67">
        <v>41747</v>
      </c>
      <c r="B109" s="69" t="s">
        <v>270</v>
      </c>
      <c r="C109" s="69">
        <f t="shared" si="3"/>
        <v>5</v>
      </c>
      <c r="D109" s="66"/>
    </row>
    <row r="110" spans="1:4" ht="15.6">
      <c r="A110" s="67">
        <v>41748</v>
      </c>
      <c r="B110" s="69" t="s">
        <v>271</v>
      </c>
      <c r="C110" s="69">
        <f t="shared" si="3"/>
        <v>6</v>
      </c>
      <c r="D110" s="66"/>
    </row>
    <row r="111" spans="1:4" ht="15.6">
      <c r="A111" s="67">
        <v>41749</v>
      </c>
      <c r="B111" s="69" t="s">
        <v>271</v>
      </c>
      <c r="C111" s="69">
        <f t="shared" si="3"/>
        <v>7</v>
      </c>
      <c r="D111" s="66"/>
    </row>
    <row r="112" spans="1:4" ht="15.6">
      <c r="A112" s="67">
        <v>41750</v>
      </c>
      <c r="B112" s="69" t="s">
        <v>270</v>
      </c>
      <c r="C112" s="69">
        <f t="shared" si="3"/>
        <v>1</v>
      </c>
      <c r="D112" s="66"/>
    </row>
    <row r="113" spans="1:4" ht="15.6">
      <c r="A113" s="67">
        <v>41751</v>
      </c>
      <c r="B113" s="69" t="s">
        <v>270</v>
      </c>
      <c r="C113" s="69">
        <f t="shared" si="3"/>
        <v>2</v>
      </c>
      <c r="D113" s="66"/>
    </row>
    <row r="114" spans="1:4" ht="15.6">
      <c r="A114" s="67">
        <v>41752</v>
      </c>
      <c r="B114" s="69" t="s">
        <v>270</v>
      </c>
      <c r="C114" s="69">
        <f t="shared" si="3"/>
        <v>3</v>
      </c>
      <c r="D114" s="66"/>
    </row>
    <row r="115" spans="1:4" ht="15.6">
      <c r="A115" s="67">
        <v>41753</v>
      </c>
      <c r="B115" s="69" t="s">
        <v>270</v>
      </c>
      <c r="C115" s="69">
        <f t="shared" si="3"/>
        <v>4</v>
      </c>
      <c r="D115" s="66"/>
    </row>
    <row r="116" spans="1:4" ht="15.6">
      <c r="A116" s="67">
        <v>41754</v>
      </c>
      <c r="B116" s="69" t="s">
        <v>270</v>
      </c>
      <c r="C116" s="69">
        <f t="shared" si="3"/>
        <v>5</v>
      </c>
      <c r="D116" s="66"/>
    </row>
    <row r="117" spans="1:4" ht="15.6">
      <c r="A117" s="67">
        <v>41755</v>
      </c>
      <c r="B117" s="69" t="s">
        <v>271</v>
      </c>
      <c r="C117" s="69">
        <f t="shared" si="3"/>
        <v>6</v>
      </c>
      <c r="D117" s="66"/>
    </row>
    <row r="118" spans="1:4" ht="15.6">
      <c r="A118" s="67">
        <v>41756</v>
      </c>
      <c r="B118" s="69" t="s">
        <v>271</v>
      </c>
      <c r="C118" s="69">
        <f t="shared" si="3"/>
        <v>7</v>
      </c>
      <c r="D118" s="66"/>
    </row>
    <row r="119" spans="1:4" ht="15.6">
      <c r="A119" s="67">
        <v>41757</v>
      </c>
      <c r="B119" s="69" t="s">
        <v>270</v>
      </c>
      <c r="C119" s="69">
        <f t="shared" si="3"/>
        <v>1</v>
      </c>
      <c r="D119" s="66"/>
    </row>
    <row r="120" spans="1:4" ht="15.6">
      <c r="A120" s="67">
        <v>41758</v>
      </c>
      <c r="B120" s="69" t="s">
        <v>270</v>
      </c>
      <c r="C120" s="69">
        <f t="shared" si="3"/>
        <v>2</v>
      </c>
      <c r="D120" s="66"/>
    </row>
    <row r="121" spans="1:4" ht="15.6">
      <c r="A121" s="67">
        <v>41759</v>
      </c>
      <c r="B121" s="69" t="s">
        <v>270</v>
      </c>
      <c r="C121" s="69">
        <f t="shared" si="3"/>
        <v>3</v>
      </c>
      <c r="D121" s="66"/>
    </row>
    <row r="122" spans="1:4" ht="15.6">
      <c r="A122" s="67">
        <v>41760</v>
      </c>
      <c r="B122" s="69" t="s">
        <v>269</v>
      </c>
      <c r="C122" s="69">
        <f t="shared" si="3"/>
        <v>4</v>
      </c>
      <c r="D122" s="66"/>
    </row>
    <row r="123" spans="1:4" ht="15.6">
      <c r="A123" s="67">
        <v>41761</v>
      </c>
      <c r="B123" s="69" t="s">
        <v>271</v>
      </c>
      <c r="C123" s="69">
        <f t="shared" si="3"/>
        <v>5</v>
      </c>
      <c r="D123" s="66"/>
    </row>
    <row r="124" spans="1:4" ht="15.6">
      <c r="A124" s="67">
        <v>41762</v>
      </c>
      <c r="B124" s="69" t="s">
        <v>271</v>
      </c>
      <c r="C124" s="69">
        <f t="shared" si="3"/>
        <v>6</v>
      </c>
      <c r="D124" s="66"/>
    </row>
    <row r="125" spans="1:4" ht="15.6">
      <c r="A125" s="67">
        <v>41763</v>
      </c>
      <c r="B125" s="69" t="s">
        <v>270</v>
      </c>
      <c r="C125" s="69">
        <f t="shared" si="3"/>
        <v>7</v>
      </c>
      <c r="D125" s="66"/>
    </row>
    <row r="126" spans="1:4" ht="15.6">
      <c r="A126" s="67">
        <v>41764</v>
      </c>
      <c r="B126" s="69" t="s">
        <v>270</v>
      </c>
      <c r="C126" s="69">
        <f t="shared" si="3"/>
        <v>1</v>
      </c>
      <c r="D126" s="66"/>
    </row>
    <row r="127" spans="1:4" ht="15.6">
      <c r="A127" s="67">
        <v>41765</v>
      </c>
      <c r="B127" s="69" t="s">
        <v>270</v>
      </c>
      <c r="C127" s="69">
        <f t="shared" si="3"/>
        <v>2</v>
      </c>
      <c r="D127" s="66"/>
    </row>
    <row r="128" spans="1:4" ht="15.6">
      <c r="A128" s="67">
        <v>41766</v>
      </c>
      <c r="B128" s="69" t="s">
        <v>270</v>
      </c>
      <c r="C128" s="69">
        <f t="shared" si="3"/>
        <v>3</v>
      </c>
      <c r="D128" s="66"/>
    </row>
    <row r="129" spans="1:4" ht="15.6">
      <c r="A129" s="67">
        <v>41767</v>
      </c>
      <c r="B129" s="69" t="s">
        <v>270</v>
      </c>
      <c r="C129" s="69">
        <f t="shared" si="3"/>
        <v>4</v>
      </c>
      <c r="D129" s="66"/>
    </row>
    <row r="130" spans="1:4" ht="15.6">
      <c r="A130" s="67">
        <v>41768</v>
      </c>
      <c r="B130" s="69" t="s">
        <v>270</v>
      </c>
      <c r="C130" s="69">
        <f t="shared" ref="C130:C193" si="4">WEEKDAY(A130,2)</f>
        <v>5</v>
      </c>
      <c r="D130" s="66"/>
    </row>
    <row r="131" spans="1:4" ht="15.6">
      <c r="A131" s="67">
        <v>41769</v>
      </c>
      <c r="B131" s="69" t="s">
        <v>271</v>
      </c>
      <c r="C131" s="69">
        <f t="shared" si="4"/>
        <v>6</v>
      </c>
      <c r="D131" s="66"/>
    </row>
    <row r="132" spans="1:4" ht="15.6">
      <c r="A132" s="67">
        <v>41770</v>
      </c>
      <c r="B132" s="69" t="s">
        <v>271</v>
      </c>
      <c r="C132" s="69">
        <f t="shared" si="4"/>
        <v>7</v>
      </c>
      <c r="D132" s="66"/>
    </row>
    <row r="133" spans="1:4" ht="15.6">
      <c r="A133" s="67">
        <v>41771</v>
      </c>
      <c r="B133" s="69" t="s">
        <v>270</v>
      </c>
      <c r="C133" s="69">
        <f t="shared" si="4"/>
        <v>1</v>
      </c>
      <c r="D133" s="66"/>
    </row>
    <row r="134" spans="1:4" ht="15.6">
      <c r="A134" s="67">
        <v>41772</v>
      </c>
      <c r="B134" s="69" t="s">
        <v>270</v>
      </c>
      <c r="C134" s="69">
        <f t="shared" si="4"/>
        <v>2</v>
      </c>
      <c r="D134" s="66"/>
    </row>
    <row r="135" spans="1:4" ht="15.6">
      <c r="A135" s="67">
        <v>41773</v>
      </c>
      <c r="B135" s="69" t="s">
        <v>270</v>
      </c>
      <c r="C135" s="69">
        <f t="shared" si="4"/>
        <v>3</v>
      </c>
      <c r="D135" s="66"/>
    </row>
    <row r="136" spans="1:4" ht="15.6">
      <c r="A136" s="67">
        <v>41774</v>
      </c>
      <c r="B136" s="69" t="s">
        <v>270</v>
      </c>
      <c r="C136" s="69">
        <f t="shared" si="4"/>
        <v>4</v>
      </c>
      <c r="D136" s="66"/>
    </row>
    <row r="137" spans="1:4" ht="15.6">
      <c r="A137" s="67">
        <v>41775</v>
      </c>
      <c r="B137" s="69" t="s">
        <v>270</v>
      </c>
      <c r="C137" s="69">
        <f t="shared" si="4"/>
        <v>5</v>
      </c>
      <c r="D137" s="66"/>
    </row>
    <row r="138" spans="1:4" ht="15.6">
      <c r="A138" s="67">
        <v>41776</v>
      </c>
      <c r="B138" s="69" t="s">
        <v>271</v>
      </c>
      <c r="C138" s="69">
        <f t="shared" si="4"/>
        <v>6</v>
      </c>
      <c r="D138" s="66"/>
    </row>
    <row r="139" spans="1:4" ht="15.6">
      <c r="A139" s="67">
        <v>41777</v>
      </c>
      <c r="B139" s="69" t="s">
        <v>271</v>
      </c>
      <c r="C139" s="69">
        <f t="shared" si="4"/>
        <v>7</v>
      </c>
      <c r="D139" s="66"/>
    </row>
    <row r="140" spans="1:4" ht="15.6">
      <c r="A140" s="67">
        <v>41778</v>
      </c>
      <c r="B140" s="69" t="s">
        <v>270</v>
      </c>
      <c r="C140" s="69">
        <f t="shared" si="4"/>
        <v>1</v>
      </c>
      <c r="D140" s="66"/>
    </row>
    <row r="141" spans="1:4" ht="15.6">
      <c r="A141" s="67">
        <v>41779</v>
      </c>
      <c r="B141" s="69" t="s">
        <v>270</v>
      </c>
      <c r="C141" s="69">
        <f t="shared" si="4"/>
        <v>2</v>
      </c>
      <c r="D141" s="66"/>
    </row>
    <row r="142" spans="1:4" ht="15.6">
      <c r="A142" s="67">
        <v>41780</v>
      </c>
      <c r="B142" s="69" t="s">
        <v>270</v>
      </c>
      <c r="C142" s="69">
        <f t="shared" si="4"/>
        <v>3</v>
      </c>
      <c r="D142" s="66"/>
    </row>
    <row r="143" spans="1:4" ht="15.6">
      <c r="A143" s="67">
        <v>41781</v>
      </c>
      <c r="B143" s="69" t="s">
        <v>270</v>
      </c>
      <c r="C143" s="69">
        <f t="shared" si="4"/>
        <v>4</v>
      </c>
      <c r="D143" s="66"/>
    </row>
    <row r="144" spans="1:4" ht="15.6">
      <c r="A144" s="67">
        <v>41782</v>
      </c>
      <c r="B144" s="69" t="s">
        <v>270</v>
      </c>
      <c r="C144" s="69">
        <f t="shared" si="4"/>
        <v>5</v>
      </c>
      <c r="D144" s="66"/>
    </row>
    <row r="145" spans="1:4" ht="15.6">
      <c r="A145" s="67">
        <v>41783</v>
      </c>
      <c r="B145" s="69" t="s">
        <v>271</v>
      </c>
      <c r="C145" s="69">
        <f t="shared" si="4"/>
        <v>6</v>
      </c>
      <c r="D145" s="66"/>
    </row>
    <row r="146" spans="1:4" ht="15.6">
      <c r="A146" s="67">
        <v>41784</v>
      </c>
      <c r="B146" s="69" t="s">
        <v>271</v>
      </c>
      <c r="C146" s="69">
        <f t="shared" si="4"/>
        <v>7</v>
      </c>
      <c r="D146" s="66"/>
    </row>
    <row r="147" spans="1:4" ht="15.6">
      <c r="A147" s="67">
        <v>41785</v>
      </c>
      <c r="B147" s="69" t="s">
        <v>270</v>
      </c>
      <c r="C147" s="69">
        <f t="shared" si="4"/>
        <v>1</v>
      </c>
      <c r="D147" s="66"/>
    </row>
    <row r="148" spans="1:4" ht="15.6">
      <c r="A148" s="67">
        <v>41786</v>
      </c>
      <c r="B148" s="69" t="s">
        <v>270</v>
      </c>
      <c r="C148" s="69">
        <f t="shared" si="4"/>
        <v>2</v>
      </c>
      <c r="D148" s="66"/>
    </row>
    <row r="149" spans="1:4" ht="15.6">
      <c r="A149" s="67">
        <v>41787</v>
      </c>
      <c r="B149" s="69" t="s">
        <v>270</v>
      </c>
      <c r="C149" s="69">
        <f t="shared" si="4"/>
        <v>3</v>
      </c>
      <c r="D149" s="66"/>
    </row>
    <row r="150" spans="1:4" ht="15.6">
      <c r="A150" s="67">
        <v>41788</v>
      </c>
      <c r="B150" s="69" t="s">
        <v>270</v>
      </c>
      <c r="C150" s="69">
        <f t="shared" si="4"/>
        <v>4</v>
      </c>
      <c r="D150" s="66"/>
    </row>
    <row r="151" spans="1:4" ht="15.6">
      <c r="A151" s="67">
        <v>41789</v>
      </c>
      <c r="B151" s="69" t="s">
        <v>270</v>
      </c>
      <c r="C151" s="69">
        <f t="shared" si="4"/>
        <v>5</v>
      </c>
      <c r="D151" s="66"/>
    </row>
    <row r="152" spans="1:4" ht="15.6">
      <c r="A152" s="67">
        <v>41790</v>
      </c>
      <c r="B152" s="69" t="s">
        <v>271</v>
      </c>
      <c r="C152" s="69">
        <f t="shared" si="4"/>
        <v>6</v>
      </c>
      <c r="D152" s="66"/>
    </row>
    <row r="153" spans="1:4" ht="15.6">
      <c r="A153" s="67">
        <v>41791</v>
      </c>
      <c r="B153" s="69" t="s">
        <v>271</v>
      </c>
      <c r="C153" s="69">
        <f t="shared" si="4"/>
        <v>7</v>
      </c>
      <c r="D153" s="66"/>
    </row>
    <row r="154" spans="1:4" ht="15.6">
      <c r="A154" s="67">
        <v>41792</v>
      </c>
      <c r="B154" s="69" t="s">
        <v>269</v>
      </c>
      <c r="C154" s="69">
        <f t="shared" si="4"/>
        <v>1</v>
      </c>
      <c r="D154" s="66"/>
    </row>
    <row r="155" spans="1:4" ht="15.6">
      <c r="A155" s="67">
        <v>41793</v>
      </c>
      <c r="B155" s="69" t="s">
        <v>270</v>
      </c>
      <c r="C155" s="69">
        <f t="shared" si="4"/>
        <v>2</v>
      </c>
      <c r="D155" s="66"/>
    </row>
    <row r="156" spans="1:4" ht="15.6">
      <c r="A156" s="67">
        <v>41794</v>
      </c>
      <c r="B156" s="69" t="s">
        <v>270</v>
      </c>
      <c r="C156" s="69">
        <f t="shared" si="4"/>
        <v>3</v>
      </c>
      <c r="D156" s="66"/>
    </row>
    <row r="157" spans="1:4" ht="15.6">
      <c r="A157" s="67">
        <v>41795</v>
      </c>
      <c r="B157" s="69" t="s">
        <v>270</v>
      </c>
      <c r="C157" s="69">
        <f t="shared" si="4"/>
        <v>4</v>
      </c>
      <c r="D157" s="66"/>
    </row>
    <row r="158" spans="1:4" ht="15.6">
      <c r="A158" s="67">
        <v>41796</v>
      </c>
      <c r="B158" s="69" t="s">
        <v>270</v>
      </c>
      <c r="C158" s="69">
        <f t="shared" si="4"/>
        <v>5</v>
      </c>
      <c r="D158" s="66"/>
    </row>
    <row r="159" spans="1:4" ht="15.6">
      <c r="A159" s="67">
        <v>41797</v>
      </c>
      <c r="B159" s="69" t="s">
        <v>271</v>
      </c>
      <c r="C159" s="69">
        <f t="shared" si="4"/>
        <v>6</v>
      </c>
      <c r="D159" s="66"/>
    </row>
    <row r="160" spans="1:4" ht="15.6">
      <c r="A160" s="67">
        <v>41798</v>
      </c>
      <c r="B160" s="69" t="s">
        <v>271</v>
      </c>
      <c r="C160" s="69">
        <f t="shared" si="4"/>
        <v>7</v>
      </c>
      <c r="D160" s="66"/>
    </row>
    <row r="161" spans="1:4" ht="15.6">
      <c r="A161" s="67">
        <v>41799</v>
      </c>
      <c r="B161" s="69" t="s">
        <v>270</v>
      </c>
      <c r="C161" s="69">
        <f t="shared" si="4"/>
        <v>1</v>
      </c>
      <c r="D161" s="66"/>
    </row>
    <row r="162" spans="1:4" ht="15.6">
      <c r="A162" s="67">
        <v>41800</v>
      </c>
      <c r="B162" s="69" t="s">
        <v>270</v>
      </c>
      <c r="C162" s="69">
        <f t="shared" si="4"/>
        <v>2</v>
      </c>
      <c r="D162" s="66"/>
    </row>
    <row r="163" spans="1:4" ht="15.6">
      <c r="A163" s="67">
        <v>41801</v>
      </c>
      <c r="B163" s="69" t="s">
        <v>270</v>
      </c>
      <c r="C163" s="69">
        <f t="shared" si="4"/>
        <v>3</v>
      </c>
      <c r="D163" s="66"/>
    </row>
    <row r="164" spans="1:4" ht="15.6">
      <c r="A164" s="67">
        <v>41802</v>
      </c>
      <c r="B164" s="69" t="s">
        <v>270</v>
      </c>
      <c r="C164" s="69">
        <f t="shared" si="4"/>
        <v>4</v>
      </c>
      <c r="D164" s="66"/>
    </row>
    <row r="165" spans="1:4" ht="15.6">
      <c r="A165" s="67">
        <v>41803</v>
      </c>
      <c r="B165" s="69" t="s">
        <v>270</v>
      </c>
      <c r="C165" s="69">
        <f t="shared" si="4"/>
        <v>5</v>
      </c>
      <c r="D165" s="66"/>
    </row>
    <row r="166" spans="1:4" ht="15.6">
      <c r="A166" s="67">
        <v>41804</v>
      </c>
      <c r="B166" s="69" t="s">
        <v>271</v>
      </c>
      <c r="C166" s="69">
        <f t="shared" si="4"/>
        <v>6</v>
      </c>
      <c r="D166" s="66"/>
    </row>
    <row r="167" spans="1:4" ht="15.6">
      <c r="A167" s="67">
        <v>41805</v>
      </c>
      <c r="B167" s="69" t="s">
        <v>271</v>
      </c>
      <c r="C167" s="69">
        <f t="shared" si="4"/>
        <v>7</v>
      </c>
      <c r="D167" s="66"/>
    </row>
    <row r="168" spans="1:4" ht="15.6">
      <c r="A168" s="67">
        <v>41806</v>
      </c>
      <c r="B168" s="69" t="s">
        <v>270</v>
      </c>
      <c r="C168" s="69">
        <f t="shared" si="4"/>
        <v>1</v>
      </c>
      <c r="D168" s="66"/>
    </row>
    <row r="169" spans="1:4" ht="15.6">
      <c r="A169" s="67">
        <v>41807</v>
      </c>
      <c r="B169" s="69" t="s">
        <v>270</v>
      </c>
      <c r="C169" s="69">
        <f t="shared" si="4"/>
        <v>2</v>
      </c>
      <c r="D169" s="66"/>
    </row>
    <row r="170" spans="1:4" ht="15.6">
      <c r="A170" s="67">
        <v>41808</v>
      </c>
      <c r="B170" s="69" t="s">
        <v>270</v>
      </c>
      <c r="C170" s="69">
        <f t="shared" si="4"/>
        <v>3</v>
      </c>
      <c r="D170" s="66"/>
    </row>
    <row r="171" spans="1:4" ht="15.6">
      <c r="A171" s="67">
        <v>41809</v>
      </c>
      <c r="B171" s="69" t="s">
        <v>270</v>
      </c>
      <c r="C171" s="69">
        <f t="shared" si="4"/>
        <v>4</v>
      </c>
      <c r="D171" s="66"/>
    </row>
    <row r="172" spans="1:4" ht="15.6">
      <c r="A172" s="67">
        <v>41810</v>
      </c>
      <c r="B172" s="69" t="s">
        <v>270</v>
      </c>
      <c r="C172" s="69">
        <f t="shared" si="4"/>
        <v>5</v>
      </c>
      <c r="D172" s="66"/>
    </row>
    <row r="173" spans="1:4" ht="15.6">
      <c r="A173" s="67">
        <v>41811</v>
      </c>
      <c r="B173" s="69" t="s">
        <v>271</v>
      </c>
      <c r="C173" s="69">
        <f t="shared" si="4"/>
        <v>6</v>
      </c>
      <c r="D173" s="66"/>
    </row>
    <row r="174" spans="1:4" ht="15.6">
      <c r="A174" s="67">
        <v>41812</v>
      </c>
      <c r="B174" s="69" t="s">
        <v>271</v>
      </c>
      <c r="C174" s="69">
        <f t="shared" si="4"/>
        <v>7</v>
      </c>
      <c r="D174" s="66"/>
    </row>
    <row r="175" spans="1:4" ht="15.6">
      <c r="A175" s="67">
        <v>41813</v>
      </c>
      <c r="B175" s="69" t="s">
        <v>270</v>
      </c>
      <c r="C175" s="69">
        <f t="shared" si="4"/>
        <v>1</v>
      </c>
      <c r="D175" s="66"/>
    </row>
    <row r="176" spans="1:4" ht="15.6">
      <c r="A176" s="67">
        <v>41814</v>
      </c>
      <c r="B176" s="69" t="s">
        <v>270</v>
      </c>
      <c r="C176" s="69">
        <f t="shared" si="4"/>
        <v>2</v>
      </c>
      <c r="D176" s="66"/>
    </row>
    <row r="177" spans="1:4" ht="15.6">
      <c r="A177" s="67">
        <v>41815</v>
      </c>
      <c r="B177" s="69" t="s">
        <v>270</v>
      </c>
      <c r="C177" s="69">
        <f t="shared" si="4"/>
        <v>3</v>
      </c>
      <c r="D177" s="66"/>
    </row>
    <row r="178" spans="1:4" ht="15.6">
      <c r="A178" s="67">
        <v>41816</v>
      </c>
      <c r="B178" s="69" t="s">
        <v>270</v>
      </c>
      <c r="C178" s="69">
        <f t="shared" si="4"/>
        <v>4</v>
      </c>
      <c r="D178" s="66"/>
    </row>
    <row r="179" spans="1:4" ht="15.6">
      <c r="A179" s="67">
        <v>41817</v>
      </c>
      <c r="B179" s="69" t="s">
        <v>270</v>
      </c>
      <c r="C179" s="69">
        <f t="shared" si="4"/>
        <v>5</v>
      </c>
      <c r="D179" s="66"/>
    </row>
    <row r="180" spans="1:4" ht="15.6">
      <c r="A180" s="67">
        <v>41818</v>
      </c>
      <c r="B180" s="69" t="s">
        <v>271</v>
      </c>
      <c r="C180" s="69">
        <f t="shared" si="4"/>
        <v>6</v>
      </c>
      <c r="D180" s="66"/>
    </row>
    <row r="181" spans="1:4" ht="15.6">
      <c r="A181" s="67">
        <v>41819</v>
      </c>
      <c r="B181" s="69" t="s">
        <v>271</v>
      </c>
      <c r="C181" s="69">
        <f t="shared" si="4"/>
        <v>7</v>
      </c>
      <c r="D181" s="66"/>
    </row>
    <row r="182" spans="1:4" ht="15.6">
      <c r="A182" s="67">
        <v>41820</v>
      </c>
      <c r="B182" s="69" t="s">
        <v>270</v>
      </c>
      <c r="C182" s="69">
        <f t="shared" si="4"/>
        <v>1</v>
      </c>
      <c r="D182" s="66"/>
    </row>
    <row r="183" spans="1:4" ht="15.6">
      <c r="A183" s="67">
        <v>41821</v>
      </c>
      <c r="B183" s="69" t="s">
        <v>270</v>
      </c>
      <c r="C183" s="69">
        <f t="shared" si="4"/>
        <v>2</v>
      </c>
      <c r="D183" s="66"/>
    </row>
    <row r="184" spans="1:4" ht="15.6">
      <c r="A184" s="67">
        <v>41822</v>
      </c>
      <c r="B184" s="69" t="s">
        <v>270</v>
      </c>
      <c r="C184" s="69">
        <f t="shared" si="4"/>
        <v>3</v>
      </c>
      <c r="D184" s="66"/>
    </row>
    <row r="185" spans="1:4" ht="15.6">
      <c r="A185" s="67">
        <v>41823</v>
      </c>
      <c r="B185" s="69" t="s">
        <v>270</v>
      </c>
      <c r="C185" s="69">
        <f t="shared" si="4"/>
        <v>4</v>
      </c>
      <c r="D185" s="66"/>
    </row>
    <row r="186" spans="1:4" ht="15.6">
      <c r="A186" s="67">
        <v>41824</v>
      </c>
      <c r="B186" s="69" t="s">
        <v>270</v>
      </c>
      <c r="C186" s="69">
        <f t="shared" si="4"/>
        <v>5</v>
      </c>
      <c r="D186" s="66"/>
    </row>
    <row r="187" spans="1:4" ht="15.6">
      <c r="A187" s="67">
        <v>41825</v>
      </c>
      <c r="B187" s="69" t="s">
        <v>271</v>
      </c>
      <c r="C187" s="69">
        <f t="shared" si="4"/>
        <v>6</v>
      </c>
      <c r="D187" s="66"/>
    </row>
    <row r="188" spans="1:4" ht="15.6">
      <c r="A188" s="67">
        <v>41826</v>
      </c>
      <c r="B188" s="69" t="s">
        <v>271</v>
      </c>
      <c r="C188" s="69">
        <f t="shared" si="4"/>
        <v>7</v>
      </c>
      <c r="D188" s="66"/>
    </row>
    <row r="189" spans="1:4" ht="15.6">
      <c r="A189" s="67">
        <v>41827</v>
      </c>
      <c r="B189" s="69" t="s">
        <v>270</v>
      </c>
      <c r="C189" s="69">
        <f t="shared" si="4"/>
        <v>1</v>
      </c>
      <c r="D189" s="66"/>
    </row>
    <row r="190" spans="1:4" ht="15.6">
      <c r="A190" s="67">
        <v>41828</v>
      </c>
      <c r="B190" s="69" t="s">
        <v>270</v>
      </c>
      <c r="C190" s="69">
        <f t="shared" si="4"/>
        <v>2</v>
      </c>
      <c r="D190" s="66"/>
    </row>
    <row r="191" spans="1:4" ht="15.6">
      <c r="A191" s="67">
        <v>41829</v>
      </c>
      <c r="B191" s="69" t="s">
        <v>270</v>
      </c>
      <c r="C191" s="69">
        <f t="shared" si="4"/>
        <v>3</v>
      </c>
      <c r="D191" s="66"/>
    </row>
    <row r="192" spans="1:4" ht="15.6">
      <c r="A192" s="67">
        <v>41830</v>
      </c>
      <c r="B192" s="69" t="s">
        <v>270</v>
      </c>
      <c r="C192" s="69">
        <f t="shared" si="4"/>
        <v>4</v>
      </c>
      <c r="D192" s="66"/>
    </row>
    <row r="193" spans="1:4" ht="15.6">
      <c r="A193" s="67">
        <v>41831</v>
      </c>
      <c r="B193" s="69" t="s">
        <v>270</v>
      </c>
      <c r="C193" s="69">
        <f t="shared" si="4"/>
        <v>5</v>
      </c>
      <c r="D193" s="66"/>
    </row>
    <row r="194" spans="1:4" ht="15.6">
      <c r="A194" s="67">
        <v>41832</v>
      </c>
      <c r="B194" s="69" t="s">
        <v>271</v>
      </c>
      <c r="C194" s="69">
        <f t="shared" ref="C194:C257" si="5">WEEKDAY(A194,2)</f>
        <v>6</v>
      </c>
      <c r="D194" s="66"/>
    </row>
    <row r="195" spans="1:4" ht="15.6">
      <c r="A195" s="67">
        <v>41833</v>
      </c>
      <c r="B195" s="69" t="s">
        <v>271</v>
      </c>
      <c r="C195" s="69">
        <f t="shared" si="5"/>
        <v>7</v>
      </c>
      <c r="D195" s="66"/>
    </row>
    <row r="196" spans="1:4" ht="15.6">
      <c r="A196" s="67">
        <v>41834</v>
      </c>
      <c r="B196" s="69" t="s">
        <v>270</v>
      </c>
      <c r="C196" s="69">
        <f t="shared" si="5"/>
        <v>1</v>
      </c>
      <c r="D196" s="66"/>
    </row>
    <row r="197" spans="1:4" ht="15.6">
      <c r="A197" s="67">
        <v>41835</v>
      </c>
      <c r="B197" s="69" t="s">
        <v>270</v>
      </c>
      <c r="C197" s="69">
        <f t="shared" si="5"/>
        <v>2</v>
      </c>
      <c r="D197" s="66"/>
    </row>
    <row r="198" spans="1:4" ht="15.6">
      <c r="A198" s="67">
        <v>41836</v>
      </c>
      <c r="B198" s="69" t="s">
        <v>270</v>
      </c>
      <c r="C198" s="69">
        <f t="shared" si="5"/>
        <v>3</v>
      </c>
      <c r="D198" s="66"/>
    </row>
    <row r="199" spans="1:4" ht="15.6">
      <c r="A199" s="67">
        <v>41837</v>
      </c>
      <c r="B199" s="69" t="s">
        <v>270</v>
      </c>
      <c r="C199" s="69">
        <f t="shared" si="5"/>
        <v>4</v>
      </c>
      <c r="D199" s="66"/>
    </row>
    <row r="200" spans="1:4" ht="15.6">
      <c r="A200" s="67">
        <v>41838</v>
      </c>
      <c r="B200" s="69" t="s">
        <v>270</v>
      </c>
      <c r="C200" s="69">
        <f t="shared" si="5"/>
        <v>5</v>
      </c>
      <c r="D200" s="66"/>
    </row>
    <row r="201" spans="1:4" ht="15.6">
      <c r="A201" s="67">
        <v>41839</v>
      </c>
      <c r="B201" s="69" t="s">
        <v>271</v>
      </c>
      <c r="C201" s="69">
        <f t="shared" si="5"/>
        <v>6</v>
      </c>
      <c r="D201" s="66"/>
    </row>
    <row r="202" spans="1:4" ht="15.6">
      <c r="A202" s="67">
        <v>41840</v>
      </c>
      <c r="B202" s="69" t="s">
        <v>271</v>
      </c>
      <c r="C202" s="69">
        <f t="shared" si="5"/>
        <v>7</v>
      </c>
      <c r="D202" s="66"/>
    </row>
    <row r="203" spans="1:4" ht="15.6">
      <c r="A203" s="67">
        <v>41841</v>
      </c>
      <c r="B203" s="69" t="s">
        <v>270</v>
      </c>
      <c r="C203" s="69">
        <f t="shared" si="5"/>
        <v>1</v>
      </c>
      <c r="D203" s="66"/>
    </row>
    <row r="204" spans="1:4" ht="15.6">
      <c r="A204" s="67">
        <v>41842</v>
      </c>
      <c r="B204" s="69" t="s">
        <v>270</v>
      </c>
      <c r="C204" s="69">
        <f t="shared" si="5"/>
        <v>2</v>
      </c>
      <c r="D204" s="66"/>
    </row>
    <row r="205" spans="1:4" ht="15.6">
      <c r="A205" s="67">
        <v>41843</v>
      </c>
      <c r="B205" s="69" t="s">
        <v>270</v>
      </c>
      <c r="C205" s="69">
        <f t="shared" si="5"/>
        <v>3</v>
      </c>
      <c r="D205" s="66"/>
    </row>
    <row r="206" spans="1:4" ht="15.6">
      <c r="A206" s="67">
        <v>41844</v>
      </c>
      <c r="B206" s="69" t="s">
        <v>270</v>
      </c>
      <c r="C206" s="69">
        <f t="shared" si="5"/>
        <v>4</v>
      </c>
      <c r="D206" s="66"/>
    </row>
    <row r="207" spans="1:4" ht="15.6">
      <c r="A207" s="67">
        <v>41845</v>
      </c>
      <c r="B207" s="69" t="s">
        <v>270</v>
      </c>
      <c r="C207" s="69">
        <f t="shared" si="5"/>
        <v>5</v>
      </c>
      <c r="D207" s="66"/>
    </row>
    <row r="208" spans="1:4" ht="15.6">
      <c r="A208" s="67">
        <v>41846</v>
      </c>
      <c r="B208" s="69" t="s">
        <v>271</v>
      </c>
      <c r="C208" s="69">
        <f t="shared" si="5"/>
        <v>6</v>
      </c>
      <c r="D208" s="66"/>
    </row>
    <row r="209" spans="1:4" ht="15.6">
      <c r="A209" s="67">
        <v>41847</v>
      </c>
      <c r="B209" s="69" t="s">
        <v>271</v>
      </c>
      <c r="C209" s="69">
        <f t="shared" si="5"/>
        <v>7</v>
      </c>
      <c r="D209" s="66"/>
    </row>
    <row r="210" spans="1:4" ht="15.6">
      <c r="A210" s="67">
        <v>41848</v>
      </c>
      <c r="B210" s="69" t="s">
        <v>270</v>
      </c>
      <c r="C210" s="69">
        <f t="shared" si="5"/>
        <v>1</v>
      </c>
      <c r="D210" s="66"/>
    </row>
    <row r="211" spans="1:4" ht="15.6">
      <c r="A211" s="67">
        <v>41849</v>
      </c>
      <c r="B211" s="69" t="s">
        <v>270</v>
      </c>
      <c r="C211" s="69">
        <f t="shared" si="5"/>
        <v>2</v>
      </c>
      <c r="D211" s="66"/>
    </row>
    <row r="212" spans="1:4" ht="15.6">
      <c r="A212" s="67">
        <v>41850</v>
      </c>
      <c r="B212" s="69" t="s">
        <v>270</v>
      </c>
      <c r="C212" s="69">
        <f t="shared" si="5"/>
        <v>3</v>
      </c>
      <c r="D212" s="66"/>
    </row>
    <row r="213" spans="1:4" ht="15.6">
      <c r="A213" s="67">
        <v>41851</v>
      </c>
      <c r="B213" s="69" t="s">
        <v>270</v>
      </c>
      <c r="C213" s="69">
        <f t="shared" si="5"/>
        <v>4</v>
      </c>
      <c r="D213" s="66"/>
    </row>
    <row r="214" spans="1:4" ht="15.6">
      <c r="A214" s="67">
        <v>41852</v>
      </c>
      <c r="B214" s="69" t="s">
        <v>270</v>
      </c>
      <c r="C214" s="69">
        <f t="shared" si="5"/>
        <v>5</v>
      </c>
      <c r="D214" s="66"/>
    </row>
    <row r="215" spans="1:4" ht="15.6">
      <c r="A215" s="67">
        <v>41853</v>
      </c>
      <c r="B215" s="69" t="s">
        <v>271</v>
      </c>
      <c r="C215" s="69">
        <f t="shared" si="5"/>
        <v>6</v>
      </c>
      <c r="D215" s="66"/>
    </row>
    <row r="216" spans="1:4" ht="15.6">
      <c r="A216" s="67">
        <v>41854</v>
      </c>
      <c r="B216" s="69" t="s">
        <v>271</v>
      </c>
      <c r="C216" s="69">
        <f t="shared" si="5"/>
        <v>7</v>
      </c>
      <c r="D216" s="66"/>
    </row>
    <row r="217" spans="1:4" ht="15.6">
      <c r="A217" s="67">
        <v>41855</v>
      </c>
      <c r="B217" s="69" t="s">
        <v>270</v>
      </c>
      <c r="C217" s="69">
        <f t="shared" si="5"/>
        <v>1</v>
      </c>
      <c r="D217" s="66"/>
    </row>
    <row r="218" spans="1:4" ht="15.6">
      <c r="A218" s="67">
        <v>41856</v>
      </c>
      <c r="B218" s="69" t="s">
        <v>270</v>
      </c>
      <c r="C218" s="69">
        <f t="shared" si="5"/>
        <v>2</v>
      </c>
      <c r="D218" s="66"/>
    </row>
    <row r="219" spans="1:4" ht="15.6">
      <c r="A219" s="67">
        <v>41857</v>
      </c>
      <c r="B219" s="69" t="s">
        <v>270</v>
      </c>
      <c r="C219" s="69">
        <f t="shared" si="5"/>
        <v>3</v>
      </c>
      <c r="D219" s="66"/>
    </row>
    <row r="220" spans="1:4" ht="15.6">
      <c r="A220" s="67">
        <v>41858</v>
      </c>
      <c r="B220" s="69" t="s">
        <v>270</v>
      </c>
      <c r="C220" s="69">
        <f t="shared" si="5"/>
        <v>4</v>
      </c>
      <c r="D220" s="66"/>
    </row>
    <row r="221" spans="1:4" ht="15.6">
      <c r="A221" s="67">
        <v>41859</v>
      </c>
      <c r="B221" s="69" t="s">
        <v>270</v>
      </c>
      <c r="C221" s="69">
        <f t="shared" si="5"/>
        <v>5</v>
      </c>
      <c r="D221" s="66"/>
    </row>
    <row r="222" spans="1:4" ht="15.6">
      <c r="A222" s="67">
        <v>41860</v>
      </c>
      <c r="B222" s="69" t="s">
        <v>271</v>
      </c>
      <c r="C222" s="69">
        <f t="shared" si="5"/>
        <v>6</v>
      </c>
      <c r="D222" s="66"/>
    </row>
    <row r="223" spans="1:4" ht="15.6">
      <c r="A223" s="67">
        <v>41861</v>
      </c>
      <c r="B223" s="69" t="s">
        <v>271</v>
      </c>
      <c r="C223" s="69">
        <f t="shared" si="5"/>
        <v>7</v>
      </c>
      <c r="D223" s="66"/>
    </row>
    <row r="224" spans="1:4" ht="15.6">
      <c r="A224" s="67">
        <v>41862</v>
      </c>
      <c r="B224" s="69" t="s">
        <v>270</v>
      </c>
      <c r="C224" s="69">
        <f t="shared" si="5"/>
        <v>1</v>
      </c>
      <c r="D224" s="66"/>
    </row>
    <row r="225" spans="1:4" ht="15.6">
      <c r="A225" s="67">
        <v>41863</v>
      </c>
      <c r="B225" s="69" t="s">
        <v>270</v>
      </c>
      <c r="C225" s="69">
        <f t="shared" si="5"/>
        <v>2</v>
      </c>
      <c r="D225" s="66"/>
    </row>
    <row r="226" spans="1:4" ht="15.6">
      <c r="A226" s="67">
        <v>41864</v>
      </c>
      <c r="B226" s="69" t="s">
        <v>270</v>
      </c>
      <c r="C226" s="69">
        <f t="shared" si="5"/>
        <v>3</v>
      </c>
      <c r="D226" s="66"/>
    </row>
    <row r="227" spans="1:4" ht="15.6">
      <c r="A227" s="67">
        <v>41865</v>
      </c>
      <c r="B227" s="69" t="s">
        <v>270</v>
      </c>
      <c r="C227" s="69">
        <f t="shared" si="5"/>
        <v>4</v>
      </c>
      <c r="D227" s="66"/>
    </row>
    <row r="228" spans="1:4" ht="15.6">
      <c r="A228" s="67">
        <v>41866</v>
      </c>
      <c r="B228" s="69" t="s">
        <v>270</v>
      </c>
      <c r="C228" s="69">
        <f t="shared" si="5"/>
        <v>5</v>
      </c>
      <c r="D228" s="66"/>
    </row>
    <row r="229" spans="1:4" ht="15.6">
      <c r="A229" s="67">
        <v>41867</v>
      </c>
      <c r="B229" s="69" t="s">
        <v>271</v>
      </c>
      <c r="C229" s="69">
        <f t="shared" si="5"/>
        <v>6</v>
      </c>
      <c r="D229" s="66"/>
    </row>
    <row r="230" spans="1:4" ht="15.6">
      <c r="A230" s="67">
        <v>41868</v>
      </c>
      <c r="B230" s="69" t="s">
        <v>271</v>
      </c>
      <c r="C230" s="69">
        <f t="shared" si="5"/>
        <v>7</v>
      </c>
      <c r="D230" s="66"/>
    </row>
    <row r="231" spans="1:4" ht="15.6">
      <c r="A231" s="67">
        <v>41869</v>
      </c>
      <c r="B231" s="69" t="s">
        <v>270</v>
      </c>
      <c r="C231" s="69">
        <f t="shared" si="5"/>
        <v>1</v>
      </c>
      <c r="D231" s="66"/>
    </row>
    <row r="232" spans="1:4" ht="15.6">
      <c r="A232" s="67">
        <v>41870</v>
      </c>
      <c r="B232" s="69" t="s">
        <v>270</v>
      </c>
      <c r="C232" s="69">
        <f t="shared" si="5"/>
        <v>2</v>
      </c>
      <c r="D232" s="66"/>
    </row>
    <row r="233" spans="1:4" ht="15.6">
      <c r="A233" s="67">
        <v>41871</v>
      </c>
      <c r="B233" s="69" t="s">
        <v>270</v>
      </c>
      <c r="C233" s="69">
        <f t="shared" si="5"/>
        <v>3</v>
      </c>
      <c r="D233" s="66"/>
    </row>
    <row r="234" spans="1:4" ht="15.6">
      <c r="A234" s="67">
        <v>41872</v>
      </c>
      <c r="B234" s="69" t="s">
        <v>270</v>
      </c>
      <c r="C234" s="69">
        <f t="shared" si="5"/>
        <v>4</v>
      </c>
      <c r="D234" s="66"/>
    </row>
    <row r="235" spans="1:4" ht="15.6">
      <c r="A235" s="67">
        <v>41873</v>
      </c>
      <c r="B235" s="69" t="s">
        <v>270</v>
      </c>
      <c r="C235" s="69">
        <f t="shared" si="5"/>
        <v>5</v>
      </c>
      <c r="D235" s="66"/>
    </row>
    <row r="236" spans="1:4" ht="15.6">
      <c r="A236" s="67">
        <v>41874</v>
      </c>
      <c r="B236" s="69" t="s">
        <v>271</v>
      </c>
      <c r="C236" s="69">
        <f t="shared" si="5"/>
        <v>6</v>
      </c>
      <c r="D236" s="66"/>
    </row>
    <row r="237" spans="1:4" ht="15.6">
      <c r="A237" s="67">
        <v>41875</v>
      </c>
      <c r="B237" s="69" t="s">
        <v>271</v>
      </c>
      <c r="C237" s="69">
        <f t="shared" si="5"/>
        <v>7</v>
      </c>
      <c r="D237" s="66"/>
    </row>
    <row r="238" spans="1:4" ht="15.6">
      <c r="A238" s="67">
        <v>41876</v>
      </c>
      <c r="B238" s="69" t="s">
        <v>270</v>
      </c>
      <c r="C238" s="69">
        <f t="shared" si="5"/>
        <v>1</v>
      </c>
      <c r="D238" s="66"/>
    </row>
    <row r="239" spans="1:4" ht="15.6">
      <c r="A239" s="67">
        <v>41877</v>
      </c>
      <c r="B239" s="69" t="s">
        <v>270</v>
      </c>
      <c r="C239" s="69">
        <f t="shared" si="5"/>
        <v>2</v>
      </c>
      <c r="D239" s="66"/>
    </row>
    <row r="240" spans="1:4" ht="15.6">
      <c r="A240" s="67">
        <v>41878</v>
      </c>
      <c r="B240" s="69" t="s">
        <v>270</v>
      </c>
      <c r="C240" s="69">
        <f t="shared" si="5"/>
        <v>3</v>
      </c>
      <c r="D240" s="66"/>
    </row>
    <row r="241" spans="1:4" ht="15.6">
      <c r="A241" s="67">
        <v>41879</v>
      </c>
      <c r="B241" s="69" t="s">
        <v>270</v>
      </c>
      <c r="C241" s="69">
        <f t="shared" si="5"/>
        <v>4</v>
      </c>
      <c r="D241" s="66"/>
    </row>
    <row r="242" spans="1:4" ht="15.6">
      <c r="A242" s="67">
        <v>41880</v>
      </c>
      <c r="B242" s="69" t="s">
        <v>270</v>
      </c>
      <c r="C242" s="69">
        <f t="shared" si="5"/>
        <v>5</v>
      </c>
      <c r="D242" s="66"/>
    </row>
    <row r="243" spans="1:4" ht="15.6">
      <c r="A243" s="67">
        <v>41881</v>
      </c>
      <c r="B243" s="69" t="s">
        <v>271</v>
      </c>
      <c r="C243" s="69">
        <f t="shared" si="5"/>
        <v>6</v>
      </c>
      <c r="D243" s="66"/>
    </row>
    <row r="244" spans="1:4" ht="15.6">
      <c r="A244" s="67">
        <v>41882</v>
      </c>
      <c r="B244" s="69" t="s">
        <v>271</v>
      </c>
      <c r="C244" s="69">
        <f t="shared" si="5"/>
        <v>7</v>
      </c>
      <c r="D244" s="66"/>
    </row>
    <row r="245" spans="1:4" ht="15.6">
      <c r="A245" s="67">
        <v>41883</v>
      </c>
      <c r="B245" s="69" t="s">
        <v>270</v>
      </c>
      <c r="C245" s="69">
        <f t="shared" si="5"/>
        <v>1</v>
      </c>
      <c r="D245" s="66"/>
    </row>
    <row r="246" spans="1:4" ht="15.6">
      <c r="A246" s="67">
        <v>41884</v>
      </c>
      <c r="B246" s="69" t="s">
        <v>270</v>
      </c>
      <c r="C246" s="69">
        <f t="shared" si="5"/>
        <v>2</v>
      </c>
      <c r="D246" s="66"/>
    </row>
    <row r="247" spans="1:4" ht="15.6">
      <c r="A247" s="67">
        <v>41885</v>
      </c>
      <c r="B247" s="69" t="s">
        <v>270</v>
      </c>
      <c r="C247" s="69">
        <f t="shared" si="5"/>
        <v>3</v>
      </c>
      <c r="D247" s="66"/>
    </row>
    <row r="248" spans="1:4" ht="15.6">
      <c r="A248" s="67">
        <v>41886</v>
      </c>
      <c r="B248" s="69" t="s">
        <v>270</v>
      </c>
      <c r="C248" s="69">
        <f t="shared" si="5"/>
        <v>4</v>
      </c>
      <c r="D248" s="66"/>
    </row>
    <row r="249" spans="1:4" ht="15.6">
      <c r="A249" s="67">
        <v>41887</v>
      </c>
      <c r="B249" s="69" t="s">
        <v>270</v>
      </c>
      <c r="C249" s="69">
        <f t="shared" si="5"/>
        <v>5</v>
      </c>
      <c r="D249" s="66"/>
    </row>
    <row r="250" spans="1:4" ht="15.6">
      <c r="A250" s="67">
        <v>41888</v>
      </c>
      <c r="B250" s="69" t="s">
        <v>271</v>
      </c>
      <c r="C250" s="69">
        <f t="shared" si="5"/>
        <v>6</v>
      </c>
      <c r="D250" s="66"/>
    </row>
    <row r="251" spans="1:4" ht="15.6">
      <c r="A251" s="67">
        <v>41889</v>
      </c>
      <c r="B251" s="69" t="s">
        <v>271</v>
      </c>
      <c r="C251" s="69">
        <f t="shared" si="5"/>
        <v>7</v>
      </c>
      <c r="D251" s="66"/>
    </row>
    <row r="252" spans="1:4" ht="15.6">
      <c r="A252" s="67">
        <v>41890</v>
      </c>
      <c r="B252" s="69" t="s">
        <v>269</v>
      </c>
      <c r="C252" s="69">
        <f t="shared" si="5"/>
        <v>1</v>
      </c>
      <c r="D252" s="66"/>
    </row>
    <row r="253" spans="1:4" ht="15.6">
      <c r="A253" s="67">
        <v>41891</v>
      </c>
      <c r="B253" s="69" t="s">
        <v>270</v>
      </c>
      <c r="C253" s="69">
        <f t="shared" si="5"/>
        <v>2</v>
      </c>
      <c r="D253" s="66"/>
    </row>
    <row r="254" spans="1:4" ht="15.6">
      <c r="A254" s="67">
        <v>41892</v>
      </c>
      <c r="B254" s="69" t="s">
        <v>270</v>
      </c>
      <c r="C254" s="69">
        <f t="shared" si="5"/>
        <v>3</v>
      </c>
      <c r="D254" s="66"/>
    </row>
    <row r="255" spans="1:4" ht="15.6">
      <c r="A255" s="67">
        <v>41893</v>
      </c>
      <c r="B255" s="69" t="s">
        <v>270</v>
      </c>
      <c r="C255" s="69">
        <f t="shared" si="5"/>
        <v>4</v>
      </c>
      <c r="D255" s="66"/>
    </row>
    <row r="256" spans="1:4" ht="15.6">
      <c r="A256" s="67">
        <v>41894</v>
      </c>
      <c r="B256" s="69" t="s">
        <v>270</v>
      </c>
      <c r="C256" s="69">
        <f t="shared" si="5"/>
        <v>5</v>
      </c>
      <c r="D256" s="66"/>
    </row>
    <row r="257" spans="1:4" ht="15.6">
      <c r="A257" s="67">
        <v>41895</v>
      </c>
      <c r="B257" s="69" t="s">
        <v>271</v>
      </c>
      <c r="C257" s="69">
        <f t="shared" si="5"/>
        <v>6</v>
      </c>
      <c r="D257" s="66"/>
    </row>
    <row r="258" spans="1:4" ht="15.6">
      <c r="A258" s="67">
        <v>41896</v>
      </c>
      <c r="B258" s="69" t="s">
        <v>271</v>
      </c>
      <c r="C258" s="69">
        <f t="shared" ref="C258:C321" si="6">WEEKDAY(A258,2)</f>
        <v>7</v>
      </c>
      <c r="D258" s="66"/>
    </row>
    <row r="259" spans="1:4" ht="15.6">
      <c r="A259" s="67">
        <v>41897</v>
      </c>
      <c r="B259" s="69" t="s">
        <v>270</v>
      </c>
      <c r="C259" s="69">
        <f t="shared" si="6"/>
        <v>1</v>
      </c>
      <c r="D259" s="66"/>
    </row>
    <row r="260" spans="1:4" ht="15.6">
      <c r="A260" s="67">
        <v>41898</v>
      </c>
      <c r="B260" s="69" t="s">
        <v>270</v>
      </c>
      <c r="C260" s="69">
        <f t="shared" si="6"/>
        <v>2</v>
      </c>
      <c r="D260" s="66"/>
    </row>
    <row r="261" spans="1:4" ht="15.6">
      <c r="A261" s="67">
        <v>41899</v>
      </c>
      <c r="B261" s="69" t="s">
        <v>270</v>
      </c>
      <c r="C261" s="69">
        <f t="shared" si="6"/>
        <v>3</v>
      </c>
      <c r="D261" s="66"/>
    </row>
    <row r="262" spans="1:4" ht="15.6">
      <c r="A262" s="67">
        <v>41900</v>
      </c>
      <c r="B262" s="69" t="s">
        <v>270</v>
      </c>
      <c r="C262" s="69">
        <f t="shared" si="6"/>
        <v>4</v>
      </c>
      <c r="D262" s="66"/>
    </row>
    <row r="263" spans="1:4" ht="15.6">
      <c r="A263" s="67">
        <v>41901</v>
      </c>
      <c r="B263" s="69" t="s">
        <v>270</v>
      </c>
      <c r="C263" s="69">
        <f t="shared" si="6"/>
        <v>5</v>
      </c>
      <c r="D263" s="66"/>
    </row>
    <row r="264" spans="1:4" ht="15.6">
      <c r="A264" s="67">
        <v>41902</v>
      </c>
      <c r="B264" s="69" t="s">
        <v>271</v>
      </c>
      <c r="C264" s="69">
        <f t="shared" si="6"/>
        <v>6</v>
      </c>
      <c r="D264" s="66"/>
    </row>
    <row r="265" spans="1:4" ht="15.6">
      <c r="A265" s="67">
        <v>41903</v>
      </c>
      <c r="B265" s="69" t="s">
        <v>271</v>
      </c>
      <c r="C265" s="69">
        <f t="shared" si="6"/>
        <v>7</v>
      </c>
      <c r="D265" s="66"/>
    </row>
    <row r="266" spans="1:4" ht="15.6">
      <c r="A266" s="67">
        <v>41904</v>
      </c>
      <c r="B266" s="69" t="s">
        <v>270</v>
      </c>
      <c r="C266" s="69">
        <f t="shared" si="6"/>
        <v>1</v>
      </c>
      <c r="D266" s="66"/>
    </row>
    <row r="267" spans="1:4" ht="15.6">
      <c r="A267" s="67">
        <v>41905</v>
      </c>
      <c r="B267" s="69" t="s">
        <v>270</v>
      </c>
      <c r="C267" s="69">
        <f t="shared" si="6"/>
        <v>2</v>
      </c>
      <c r="D267" s="66"/>
    </row>
    <row r="268" spans="1:4" ht="15.6">
      <c r="A268" s="67">
        <v>41906</v>
      </c>
      <c r="B268" s="69" t="s">
        <v>270</v>
      </c>
      <c r="C268" s="69">
        <f t="shared" si="6"/>
        <v>3</v>
      </c>
      <c r="D268" s="66"/>
    </row>
    <row r="269" spans="1:4" ht="15.6">
      <c r="A269" s="67">
        <v>41907</v>
      </c>
      <c r="B269" s="69" t="s">
        <v>270</v>
      </c>
      <c r="C269" s="69">
        <f t="shared" si="6"/>
        <v>4</v>
      </c>
      <c r="D269" s="66"/>
    </row>
    <row r="270" spans="1:4" ht="15.6">
      <c r="A270" s="67">
        <v>41908</v>
      </c>
      <c r="B270" s="69" t="s">
        <v>270</v>
      </c>
      <c r="C270" s="69">
        <f t="shared" si="6"/>
        <v>5</v>
      </c>
      <c r="D270" s="66"/>
    </row>
    <row r="271" spans="1:4" ht="15.6">
      <c r="A271" s="67">
        <v>41909</v>
      </c>
      <c r="B271" s="69" t="s">
        <v>271</v>
      </c>
      <c r="C271" s="69">
        <f t="shared" si="6"/>
        <v>6</v>
      </c>
      <c r="D271" s="66"/>
    </row>
    <row r="272" spans="1:4" ht="15.6">
      <c r="A272" s="67">
        <v>41910</v>
      </c>
      <c r="B272" s="69" t="s">
        <v>270</v>
      </c>
      <c r="C272" s="69">
        <f t="shared" si="6"/>
        <v>7</v>
      </c>
      <c r="D272" s="66"/>
    </row>
    <row r="273" spans="1:4" ht="15.6">
      <c r="A273" s="67">
        <v>41911</v>
      </c>
      <c r="B273" s="69" t="s">
        <v>270</v>
      </c>
      <c r="C273" s="69">
        <f t="shared" si="6"/>
        <v>1</v>
      </c>
      <c r="D273" s="66"/>
    </row>
    <row r="274" spans="1:4" ht="15.6">
      <c r="A274" s="67">
        <v>41912</v>
      </c>
      <c r="B274" s="69" t="s">
        <v>270</v>
      </c>
      <c r="C274" s="69">
        <f t="shared" si="6"/>
        <v>2</v>
      </c>
      <c r="D274" s="66"/>
    </row>
    <row r="275" spans="1:4" ht="15.6">
      <c r="A275" s="67">
        <v>41913</v>
      </c>
      <c r="B275" s="69" t="s">
        <v>269</v>
      </c>
      <c r="C275" s="69">
        <f t="shared" si="6"/>
        <v>3</v>
      </c>
      <c r="D275" s="66"/>
    </row>
    <row r="276" spans="1:4" ht="15.6">
      <c r="A276" s="67">
        <v>41914</v>
      </c>
      <c r="B276" s="69" t="s">
        <v>269</v>
      </c>
      <c r="C276" s="69">
        <f t="shared" si="6"/>
        <v>4</v>
      </c>
      <c r="D276" s="66"/>
    </row>
    <row r="277" spans="1:4" ht="15.6">
      <c r="A277" s="67">
        <v>41915</v>
      </c>
      <c r="B277" s="69" t="s">
        <v>269</v>
      </c>
      <c r="C277" s="69">
        <f t="shared" si="6"/>
        <v>5</v>
      </c>
      <c r="D277" s="66"/>
    </row>
    <row r="278" spans="1:4" ht="15.6">
      <c r="A278" s="67">
        <v>41916</v>
      </c>
      <c r="B278" s="69" t="s">
        <v>271</v>
      </c>
      <c r="C278" s="69">
        <f t="shared" si="6"/>
        <v>6</v>
      </c>
      <c r="D278" s="66"/>
    </row>
    <row r="279" spans="1:4" ht="15.6">
      <c r="A279" s="67">
        <v>41917</v>
      </c>
      <c r="B279" s="69" t="s">
        <v>271</v>
      </c>
      <c r="C279" s="69">
        <f t="shared" si="6"/>
        <v>7</v>
      </c>
      <c r="D279" s="66"/>
    </row>
    <row r="280" spans="1:4" ht="15.6">
      <c r="A280" s="67">
        <v>41918</v>
      </c>
      <c r="B280" s="69" t="s">
        <v>271</v>
      </c>
      <c r="C280" s="69">
        <f t="shared" si="6"/>
        <v>1</v>
      </c>
      <c r="D280" s="66"/>
    </row>
    <row r="281" spans="1:4" ht="15.6">
      <c r="A281" s="67">
        <v>41919</v>
      </c>
      <c r="B281" s="69" t="s">
        <v>271</v>
      </c>
      <c r="C281" s="69">
        <f t="shared" si="6"/>
        <v>2</v>
      </c>
      <c r="D281" s="66"/>
    </row>
    <row r="282" spans="1:4" ht="15.6">
      <c r="A282" s="67">
        <v>41920</v>
      </c>
      <c r="B282" s="69" t="s">
        <v>270</v>
      </c>
      <c r="C282" s="69">
        <f t="shared" si="6"/>
        <v>3</v>
      </c>
      <c r="D282" s="66"/>
    </row>
    <row r="283" spans="1:4" ht="15.6">
      <c r="A283" s="67">
        <v>41921</v>
      </c>
      <c r="B283" s="69" t="s">
        <v>270</v>
      </c>
      <c r="C283" s="69">
        <f t="shared" si="6"/>
        <v>4</v>
      </c>
      <c r="D283" s="66"/>
    </row>
    <row r="284" spans="1:4" ht="15.6">
      <c r="A284" s="67">
        <v>41922</v>
      </c>
      <c r="B284" s="69" t="s">
        <v>270</v>
      </c>
      <c r="C284" s="69">
        <f t="shared" si="6"/>
        <v>5</v>
      </c>
      <c r="D284" s="66"/>
    </row>
    <row r="285" spans="1:4" ht="15.6">
      <c r="A285" s="67">
        <v>41923</v>
      </c>
      <c r="B285" s="69" t="s">
        <v>270</v>
      </c>
      <c r="C285" s="69">
        <f t="shared" si="6"/>
        <v>6</v>
      </c>
      <c r="D285" s="66"/>
    </row>
    <row r="286" spans="1:4" ht="15.6">
      <c r="A286" s="67">
        <v>41924</v>
      </c>
      <c r="B286" s="69" t="s">
        <v>271</v>
      </c>
      <c r="C286" s="69">
        <f t="shared" si="6"/>
        <v>7</v>
      </c>
      <c r="D286" s="66"/>
    </row>
    <row r="287" spans="1:4" ht="15.6">
      <c r="A287" s="67">
        <v>41925</v>
      </c>
      <c r="B287" s="69" t="s">
        <v>270</v>
      </c>
      <c r="C287" s="69">
        <f t="shared" si="6"/>
        <v>1</v>
      </c>
      <c r="D287" s="66"/>
    </row>
    <row r="288" spans="1:4" ht="15.6">
      <c r="A288" s="67">
        <v>41926</v>
      </c>
      <c r="B288" s="69" t="s">
        <v>270</v>
      </c>
      <c r="C288" s="69">
        <f t="shared" si="6"/>
        <v>2</v>
      </c>
      <c r="D288" s="66"/>
    </row>
    <row r="289" spans="1:4" ht="15.6">
      <c r="A289" s="67">
        <v>41927</v>
      </c>
      <c r="B289" s="69" t="s">
        <v>270</v>
      </c>
      <c r="C289" s="69">
        <f t="shared" si="6"/>
        <v>3</v>
      </c>
      <c r="D289" s="66"/>
    </row>
    <row r="290" spans="1:4" ht="15.6">
      <c r="A290" s="67">
        <v>41928</v>
      </c>
      <c r="B290" s="69" t="s">
        <v>270</v>
      </c>
      <c r="C290" s="69">
        <f t="shared" si="6"/>
        <v>4</v>
      </c>
      <c r="D290" s="66"/>
    </row>
    <row r="291" spans="1:4" ht="15.6">
      <c r="A291" s="67">
        <v>41929</v>
      </c>
      <c r="B291" s="69" t="s">
        <v>270</v>
      </c>
      <c r="C291" s="69">
        <f t="shared" si="6"/>
        <v>5</v>
      </c>
      <c r="D291" s="66"/>
    </row>
    <row r="292" spans="1:4" ht="15.6">
      <c r="A292" s="67">
        <v>41930</v>
      </c>
      <c r="B292" s="69" t="s">
        <v>271</v>
      </c>
      <c r="C292" s="69">
        <f t="shared" si="6"/>
        <v>6</v>
      </c>
      <c r="D292" s="66"/>
    </row>
    <row r="293" spans="1:4" ht="15.6">
      <c r="A293" s="67">
        <v>41931</v>
      </c>
      <c r="B293" s="69" t="s">
        <v>271</v>
      </c>
      <c r="C293" s="69">
        <f t="shared" si="6"/>
        <v>7</v>
      </c>
      <c r="D293" s="66"/>
    </row>
    <row r="294" spans="1:4" ht="15.6">
      <c r="A294" s="67">
        <v>41932</v>
      </c>
      <c r="B294" s="69" t="s">
        <v>270</v>
      </c>
      <c r="C294" s="69">
        <f t="shared" si="6"/>
        <v>1</v>
      </c>
      <c r="D294" s="66"/>
    </row>
    <row r="295" spans="1:4" ht="15.6">
      <c r="A295" s="67">
        <v>41933</v>
      </c>
      <c r="B295" s="69" t="s">
        <v>270</v>
      </c>
      <c r="C295" s="69">
        <f t="shared" si="6"/>
        <v>2</v>
      </c>
      <c r="D295" s="66"/>
    </row>
    <row r="296" spans="1:4" ht="15.6">
      <c r="A296" s="67">
        <v>41934</v>
      </c>
      <c r="B296" s="69" t="s">
        <v>270</v>
      </c>
      <c r="C296" s="69">
        <f t="shared" si="6"/>
        <v>3</v>
      </c>
      <c r="D296" s="66"/>
    </row>
    <row r="297" spans="1:4" ht="15.6">
      <c r="A297" s="67">
        <v>41935</v>
      </c>
      <c r="B297" s="69" t="s">
        <v>270</v>
      </c>
      <c r="C297" s="69">
        <f t="shared" si="6"/>
        <v>4</v>
      </c>
      <c r="D297" s="66"/>
    </row>
    <row r="298" spans="1:4" ht="15.6">
      <c r="A298" s="67">
        <v>41936</v>
      </c>
      <c r="B298" s="69" t="s">
        <v>270</v>
      </c>
      <c r="C298" s="69">
        <f t="shared" si="6"/>
        <v>5</v>
      </c>
      <c r="D298" s="66"/>
    </row>
    <row r="299" spans="1:4" ht="15.6">
      <c r="A299" s="67">
        <v>41937</v>
      </c>
      <c r="B299" s="69" t="s">
        <v>271</v>
      </c>
      <c r="C299" s="69">
        <f t="shared" si="6"/>
        <v>6</v>
      </c>
      <c r="D299" s="66"/>
    </row>
    <row r="300" spans="1:4" ht="15.6">
      <c r="A300" s="67">
        <v>41938</v>
      </c>
      <c r="B300" s="69" t="s">
        <v>271</v>
      </c>
      <c r="C300" s="69">
        <f t="shared" si="6"/>
        <v>7</v>
      </c>
      <c r="D300" s="66"/>
    </row>
    <row r="301" spans="1:4" ht="15.6">
      <c r="A301" s="67">
        <v>41939</v>
      </c>
      <c r="B301" s="69" t="s">
        <v>270</v>
      </c>
      <c r="C301" s="69">
        <f t="shared" si="6"/>
        <v>1</v>
      </c>
      <c r="D301" s="66"/>
    </row>
    <row r="302" spans="1:4" ht="15.6">
      <c r="A302" s="67">
        <v>41940</v>
      </c>
      <c r="B302" s="69" t="s">
        <v>270</v>
      </c>
      <c r="C302" s="69">
        <f t="shared" si="6"/>
        <v>2</v>
      </c>
      <c r="D302" s="66"/>
    </row>
    <row r="303" spans="1:4" ht="15.6">
      <c r="A303" s="67">
        <v>41941</v>
      </c>
      <c r="B303" s="69" t="s">
        <v>270</v>
      </c>
      <c r="C303" s="69">
        <f t="shared" si="6"/>
        <v>3</v>
      </c>
      <c r="D303" s="66"/>
    </row>
    <row r="304" spans="1:4" ht="15.6">
      <c r="A304" s="67">
        <v>41942</v>
      </c>
      <c r="B304" s="69" t="s">
        <v>270</v>
      </c>
      <c r="C304" s="69">
        <f t="shared" si="6"/>
        <v>4</v>
      </c>
      <c r="D304" s="66"/>
    </row>
    <row r="305" spans="1:4" ht="15.6">
      <c r="A305" s="67">
        <v>41943</v>
      </c>
      <c r="B305" s="69" t="s">
        <v>270</v>
      </c>
      <c r="C305" s="69">
        <f t="shared" si="6"/>
        <v>5</v>
      </c>
      <c r="D305" s="66"/>
    </row>
    <row r="306" spans="1:4" ht="15.6">
      <c r="A306" s="67">
        <v>41944</v>
      </c>
      <c r="B306" s="69" t="s">
        <v>271</v>
      </c>
      <c r="C306" s="69">
        <f t="shared" si="6"/>
        <v>6</v>
      </c>
      <c r="D306" s="66"/>
    </row>
    <row r="307" spans="1:4" ht="15.6">
      <c r="A307" s="67">
        <v>41945</v>
      </c>
      <c r="B307" s="69" t="s">
        <v>271</v>
      </c>
      <c r="C307" s="69">
        <f t="shared" si="6"/>
        <v>7</v>
      </c>
      <c r="D307" s="66"/>
    </row>
    <row r="308" spans="1:4" ht="15.6">
      <c r="A308" s="67">
        <v>41946</v>
      </c>
      <c r="B308" s="69" t="s">
        <v>270</v>
      </c>
      <c r="C308" s="69">
        <f t="shared" si="6"/>
        <v>1</v>
      </c>
      <c r="D308" s="66"/>
    </row>
    <row r="309" spans="1:4" ht="15.6">
      <c r="A309" s="67">
        <v>41947</v>
      </c>
      <c r="B309" s="69" t="s">
        <v>270</v>
      </c>
      <c r="C309" s="69">
        <f t="shared" si="6"/>
        <v>2</v>
      </c>
      <c r="D309" s="66"/>
    </row>
    <row r="310" spans="1:4" ht="15.6">
      <c r="A310" s="67">
        <v>41948</v>
      </c>
      <c r="B310" s="69" t="s">
        <v>270</v>
      </c>
      <c r="C310" s="69">
        <f t="shared" si="6"/>
        <v>3</v>
      </c>
      <c r="D310" s="66"/>
    </row>
    <row r="311" spans="1:4" ht="15.6">
      <c r="A311" s="67">
        <v>41949</v>
      </c>
      <c r="B311" s="69" t="s">
        <v>270</v>
      </c>
      <c r="C311" s="69">
        <f t="shared" si="6"/>
        <v>4</v>
      </c>
      <c r="D311" s="66"/>
    </row>
    <row r="312" spans="1:4" ht="15.6">
      <c r="A312" s="67">
        <v>41950</v>
      </c>
      <c r="B312" s="69" t="s">
        <v>270</v>
      </c>
      <c r="C312" s="69">
        <f t="shared" si="6"/>
        <v>5</v>
      </c>
      <c r="D312" s="66"/>
    </row>
    <row r="313" spans="1:4" ht="15.6">
      <c r="A313" s="67">
        <v>41951</v>
      </c>
      <c r="B313" s="69" t="s">
        <v>271</v>
      </c>
      <c r="C313" s="69">
        <f t="shared" si="6"/>
        <v>6</v>
      </c>
      <c r="D313" s="66"/>
    </row>
    <row r="314" spans="1:4" ht="15.6">
      <c r="A314" s="67">
        <v>41952</v>
      </c>
      <c r="B314" s="69" t="s">
        <v>271</v>
      </c>
      <c r="C314" s="69">
        <f t="shared" si="6"/>
        <v>7</v>
      </c>
      <c r="D314" s="66"/>
    </row>
    <row r="315" spans="1:4" ht="15.6">
      <c r="A315" s="67">
        <v>41953</v>
      </c>
      <c r="B315" s="69" t="s">
        <v>270</v>
      </c>
      <c r="C315" s="69">
        <f t="shared" si="6"/>
        <v>1</v>
      </c>
      <c r="D315" s="66"/>
    </row>
    <row r="316" spans="1:4" ht="15.6">
      <c r="A316" s="67">
        <v>41954</v>
      </c>
      <c r="B316" s="69" t="s">
        <v>270</v>
      </c>
      <c r="C316" s="69">
        <f t="shared" si="6"/>
        <v>2</v>
      </c>
      <c r="D316" s="66"/>
    </row>
    <row r="317" spans="1:4" ht="15.6">
      <c r="A317" s="67">
        <v>41955</v>
      </c>
      <c r="B317" s="69" t="s">
        <v>270</v>
      </c>
      <c r="C317" s="69">
        <f t="shared" si="6"/>
        <v>3</v>
      </c>
      <c r="D317" s="66"/>
    </row>
    <row r="318" spans="1:4" ht="15.6">
      <c r="A318" s="67">
        <v>41956</v>
      </c>
      <c r="B318" s="69" t="s">
        <v>270</v>
      </c>
      <c r="C318" s="69">
        <f t="shared" si="6"/>
        <v>4</v>
      </c>
      <c r="D318" s="66"/>
    </row>
    <row r="319" spans="1:4" ht="15.6">
      <c r="A319" s="67">
        <v>41957</v>
      </c>
      <c r="B319" s="69" t="s">
        <v>270</v>
      </c>
      <c r="C319" s="69">
        <f t="shared" si="6"/>
        <v>5</v>
      </c>
      <c r="D319" s="66"/>
    </row>
    <row r="320" spans="1:4" ht="15.6">
      <c r="A320" s="67">
        <v>41958</v>
      </c>
      <c r="B320" s="69" t="s">
        <v>271</v>
      </c>
      <c r="C320" s="69">
        <f t="shared" si="6"/>
        <v>6</v>
      </c>
      <c r="D320" s="66"/>
    </row>
    <row r="321" spans="1:4" ht="15.6">
      <c r="A321" s="67">
        <v>41959</v>
      </c>
      <c r="B321" s="69" t="s">
        <v>271</v>
      </c>
      <c r="C321" s="69">
        <f t="shared" si="6"/>
        <v>7</v>
      </c>
      <c r="D321" s="66"/>
    </row>
    <row r="322" spans="1:4" ht="15.6">
      <c r="A322" s="67">
        <v>41960</v>
      </c>
      <c r="B322" s="69" t="s">
        <v>270</v>
      </c>
      <c r="C322" s="69">
        <f t="shared" ref="C322:C385" si="7">WEEKDAY(A322,2)</f>
        <v>1</v>
      </c>
      <c r="D322" s="66"/>
    </row>
    <row r="323" spans="1:4" ht="15.6">
      <c r="A323" s="67">
        <v>41961</v>
      </c>
      <c r="B323" s="69" t="s">
        <v>270</v>
      </c>
      <c r="C323" s="69">
        <f t="shared" si="7"/>
        <v>2</v>
      </c>
      <c r="D323" s="66"/>
    </row>
    <row r="324" spans="1:4" ht="15.6">
      <c r="A324" s="67">
        <v>41962</v>
      </c>
      <c r="B324" s="69" t="s">
        <v>270</v>
      </c>
      <c r="C324" s="69">
        <f t="shared" si="7"/>
        <v>3</v>
      </c>
      <c r="D324" s="66"/>
    </row>
    <row r="325" spans="1:4" ht="15.6">
      <c r="A325" s="67">
        <v>41963</v>
      </c>
      <c r="B325" s="69" t="s">
        <v>270</v>
      </c>
      <c r="C325" s="69">
        <f t="shared" si="7"/>
        <v>4</v>
      </c>
      <c r="D325" s="66"/>
    </row>
    <row r="326" spans="1:4" ht="15.6">
      <c r="A326" s="67">
        <v>41964</v>
      </c>
      <c r="B326" s="69" t="s">
        <v>270</v>
      </c>
      <c r="C326" s="69">
        <f t="shared" si="7"/>
        <v>5</v>
      </c>
      <c r="D326" s="66"/>
    </row>
    <row r="327" spans="1:4" ht="15.6">
      <c r="A327" s="67">
        <v>41965</v>
      </c>
      <c r="B327" s="69" t="s">
        <v>271</v>
      </c>
      <c r="C327" s="69">
        <f t="shared" si="7"/>
        <v>6</v>
      </c>
      <c r="D327" s="66"/>
    </row>
    <row r="328" spans="1:4" ht="15.6">
      <c r="A328" s="67">
        <v>41966</v>
      </c>
      <c r="B328" s="69" t="s">
        <v>271</v>
      </c>
      <c r="C328" s="69">
        <f t="shared" si="7"/>
        <v>7</v>
      </c>
      <c r="D328" s="66"/>
    </row>
    <row r="329" spans="1:4" ht="15.6">
      <c r="A329" s="67">
        <v>41967</v>
      </c>
      <c r="B329" s="69" t="s">
        <v>270</v>
      </c>
      <c r="C329" s="69">
        <f t="shared" si="7"/>
        <v>1</v>
      </c>
      <c r="D329" s="66"/>
    </row>
    <row r="330" spans="1:4" ht="15.6">
      <c r="A330" s="67">
        <v>41968</v>
      </c>
      <c r="B330" s="69" t="s">
        <v>270</v>
      </c>
      <c r="C330" s="69">
        <f t="shared" si="7"/>
        <v>2</v>
      </c>
      <c r="D330" s="66"/>
    </row>
    <row r="331" spans="1:4" ht="15.6">
      <c r="A331" s="67">
        <v>41969</v>
      </c>
      <c r="B331" s="69" t="s">
        <v>270</v>
      </c>
      <c r="C331" s="69">
        <f t="shared" si="7"/>
        <v>3</v>
      </c>
      <c r="D331" s="66"/>
    </row>
    <row r="332" spans="1:4" ht="15.6">
      <c r="A332" s="67">
        <v>41970</v>
      </c>
      <c r="B332" s="69" t="s">
        <v>270</v>
      </c>
      <c r="C332" s="69">
        <f t="shared" si="7"/>
        <v>4</v>
      </c>
      <c r="D332" s="66"/>
    </row>
    <row r="333" spans="1:4" ht="15.6">
      <c r="A333" s="67">
        <v>41971</v>
      </c>
      <c r="B333" s="69" t="s">
        <v>270</v>
      </c>
      <c r="C333" s="69">
        <f t="shared" si="7"/>
        <v>5</v>
      </c>
      <c r="D333" s="66"/>
    </row>
    <row r="334" spans="1:4" ht="15.6">
      <c r="A334" s="67">
        <v>41972</v>
      </c>
      <c r="B334" s="69" t="s">
        <v>271</v>
      </c>
      <c r="C334" s="69">
        <f t="shared" si="7"/>
        <v>6</v>
      </c>
      <c r="D334" s="66"/>
    </row>
    <row r="335" spans="1:4" ht="15.6">
      <c r="A335" s="67">
        <v>41973</v>
      </c>
      <c r="B335" s="69" t="s">
        <v>271</v>
      </c>
      <c r="C335" s="69">
        <f t="shared" si="7"/>
        <v>7</v>
      </c>
      <c r="D335" s="66"/>
    </row>
    <row r="336" spans="1:4" ht="15.6">
      <c r="A336" s="67">
        <v>41974</v>
      </c>
      <c r="B336" s="69" t="s">
        <v>270</v>
      </c>
      <c r="C336" s="69">
        <f t="shared" si="7"/>
        <v>1</v>
      </c>
      <c r="D336" s="66"/>
    </row>
    <row r="337" spans="1:4" ht="15.6">
      <c r="A337" s="67">
        <v>41975</v>
      </c>
      <c r="B337" s="69" t="s">
        <v>270</v>
      </c>
      <c r="C337" s="69">
        <f t="shared" si="7"/>
        <v>2</v>
      </c>
      <c r="D337" s="66"/>
    </row>
    <row r="338" spans="1:4" ht="15.6">
      <c r="A338" s="67">
        <v>41976</v>
      </c>
      <c r="B338" s="69" t="s">
        <v>270</v>
      </c>
      <c r="C338" s="69">
        <f t="shared" si="7"/>
        <v>3</v>
      </c>
      <c r="D338" s="66"/>
    </row>
    <row r="339" spans="1:4" ht="15.6">
      <c r="A339" s="67">
        <v>41977</v>
      </c>
      <c r="B339" s="69" t="s">
        <v>270</v>
      </c>
      <c r="C339" s="69">
        <f t="shared" si="7"/>
        <v>4</v>
      </c>
      <c r="D339" s="66"/>
    </row>
    <row r="340" spans="1:4" ht="15.6">
      <c r="A340" s="67">
        <v>41978</v>
      </c>
      <c r="B340" s="69" t="s">
        <v>270</v>
      </c>
      <c r="C340" s="69">
        <f t="shared" si="7"/>
        <v>5</v>
      </c>
      <c r="D340" s="66"/>
    </row>
    <row r="341" spans="1:4" ht="15.6">
      <c r="A341" s="67">
        <v>41979</v>
      </c>
      <c r="B341" s="69" t="s">
        <v>271</v>
      </c>
      <c r="C341" s="69">
        <f t="shared" si="7"/>
        <v>6</v>
      </c>
      <c r="D341" s="66"/>
    </row>
    <row r="342" spans="1:4" ht="15.6">
      <c r="A342" s="67">
        <v>41980</v>
      </c>
      <c r="B342" s="69" t="s">
        <v>271</v>
      </c>
      <c r="C342" s="69">
        <f t="shared" si="7"/>
        <v>7</v>
      </c>
      <c r="D342" s="66"/>
    </row>
    <row r="343" spans="1:4" ht="15.6">
      <c r="A343" s="67">
        <v>41981</v>
      </c>
      <c r="B343" s="69" t="s">
        <v>270</v>
      </c>
      <c r="C343" s="69">
        <f t="shared" si="7"/>
        <v>1</v>
      </c>
      <c r="D343" s="66"/>
    </row>
    <row r="344" spans="1:4" ht="15.6">
      <c r="A344" s="67">
        <v>41982</v>
      </c>
      <c r="B344" s="69" t="s">
        <v>270</v>
      </c>
      <c r="C344" s="69">
        <f t="shared" si="7"/>
        <v>2</v>
      </c>
      <c r="D344" s="66"/>
    </row>
    <row r="345" spans="1:4" ht="15.6">
      <c r="A345" s="67">
        <v>41983</v>
      </c>
      <c r="B345" s="69" t="s">
        <v>270</v>
      </c>
      <c r="C345" s="69">
        <f t="shared" si="7"/>
        <v>3</v>
      </c>
      <c r="D345" s="66"/>
    </row>
    <row r="346" spans="1:4" ht="15.6">
      <c r="A346" s="67">
        <v>41984</v>
      </c>
      <c r="B346" s="69" t="s">
        <v>270</v>
      </c>
      <c r="C346" s="69">
        <f t="shared" si="7"/>
        <v>4</v>
      </c>
      <c r="D346" s="66"/>
    </row>
    <row r="347" spans="1:4" ht="15.6">
      <c r="A347" s="67">
        <v>41985</v>
      </c>
      <c r="B347" s="69" t="s">
        <v>270</v>
      </c>
      <c r="C347" s="69">
        <f t="shared" si="7"/>
        <v>5</v>
      </c>
      <c r="D347" s="66"/>
    </row>
    <row r="348" spans="1:4" ht="15.6">
      <c r="A348" s="67">
        <v>41986</v>
      </c>
      <c r="B348" s="69" t="s">
        <v>271</v>
      </c>
      <c r="C348" s="69">
        <f t="shared" si="7"/>
        <v>6</v>
      </c>
      <c r="D348" s="66"/>
    </row>
    <row r="349" spans="1:4" ht="15.6">
      <c r="A349" s="67">
        <v>41987</v>
      </c>
      <c r="B349" s="69" t="s">
        <v>271</v>
      </c>
      <c r="C349" s="69">
        <f t="shared" si="7"/>
        <v>7</v>
      </c>
      <c r="D349" s="66"/>
    </row>
    <row r="350" spans="1:4" ht="15.6">
      <c r="A350" s="67">
        <v>41988</v>
      </c>
      <c r="B350" s="69" t="s">
        <v>270</v>
      </c>
      <c r="C350" s="69">
        <f t="shared" si="7"/>
        <v>1</v>
      </c>
      <c r="D350" s="66"/>
    </row>
    <row r="351" spans="1:4" ht="15.6">
      <c r="A351" s="67">
        <v>41989</v>
      </c>
      <c r="B351" s="69" t="s">
        <v>270</v>
      </c>
      <c r="C351" s="69">
        <f t="shared" si="7"/>
        <v>2</v>
      </c>
      <c r="D351" s="66"/>
    </row>
    <row r="352" spans="1:4" ht="15.6">
      <c r="A352" s="67">
        <v>41990</v>
      </c>
      <c r="B352" s="69" t="s">
        <v>270</v>
      </c>
      <c r="C352" s="69">
        <f t="shared" si="7"/>
        <v>3</v>
      </c>
      <c r="D352" s="66"/>
    </row>
    <row r="353" spans="1:4" ht="15.6">
      <c r="A353" s="67">
        <v>41991</v>
      </c>
      <c r="B353" s="69" t="s">
        <v>270</v>
      </c>
      <c r="C353" s="69">
        <f t="shared" si="7"/>
        <v>4</v>
      </c>
      <c r="D353" s="66"/>
    </row>
    <row r="354" spans="1:4" ht="15.6">
      <c r="A354" s="67">
        <v>41992</v>
      </c>
      <c r="B354" s="69" t="s">
        <v>270</v>
      </c>
      <c r="C354" s="69">
        <f t="shared" si="7"/>
        <v>5</v>
      </c>
      <c r="D354" s="66"/>
    </row>
    <row r="355" spans="1:4" ht="15.6">
      <c r="A355" s="67">
        <v>41993</v>
      </c>
      <c r="B355" s="69" t="s">
        <v>271</v>
      </c>
      <c r="C355" s="69">
        <f t="shared" si="7"/>
        <v>6</v>
      </c>
      <c r="D355" s="66"/>
    </row>
    <row r="356" spans="1:4" ht="15.6">
      <c r="A356" s="67">
        <v>41994</v>
      </c>
      <c r="B356" s="69" t="s">
        <v>271</v>
      </c>
      <c r="C356" s="69">
        <f t="shared" si="7"/>
        <v>7</v>
      </c>
      <c r="D356" s="66"/>
    </row>
    <row r="357" spans="1:4" ht="15.6">
      <c r="A357" s="67">
        <v>41995</v>
      </c>
      <c r="B357" s="69" t="s">
        <v>270</v>
      </c>
      <c r="C357" s="69">
        <f t="shared" si="7"/>
        <v>1</v>
      </c>
      <c r="D357" s="66"/>
    </row>
    <row r="358" spans="1:4" ht="15.6">
      <c r="A358" s="67">
        <v>41996</v>
      </c>
      <c r="B358" s="69" t="s">
        <v>270</v>
      </c>
      <c r="C358" s="69">
        <f t="shared" si="7"/>
        <v>2</v>
      </c>
      <c r="D358" s="66"/>
    </row>
    <row r="359" spans="1:4" ht="15.6">
      <c r="A359" s="67">
        <v>41997</v>
      </c>
      <c r="B359" s="69" t="s">
        <v>270</v>
      </c>
      <c r="C359" s="69">
        <f t="shared" si="7"/>
        <v>3</v>
      </c>
      <c r="D359" s="66"/>
    </row>
    <row r="360" spans="1:4" ht="15.6">
      <c r="A360" s="67">
        <v>41998</v>
      </c>
      <c r="B360" s="69" t="s">
        <v>270</v>
      </c>
      <c r="C360" s="69">
        <f t="shared" si="7"/>
        <v>4</v>
      </c>
      <c r="D360" s="66"/>
    </row>
    <row r="361" spans="1:4" ht="15.6">
      <c r="A361" s="67">
        <v>41999</v>
      </c>
      <c r="B361" s="69" t="s">
        <v>270</v>
      </c>
      <c r="C361" s="69">
        <f t="shared" si="7"/>
        <v>5</v>
      </c>
      <c r="D361" s="66"/>
    </row>
    <row r="362" spans="1:4" ht="15.6">
      <c r="A362" s="67">
        <v>42000</v>
      </c>
      <c r="B362" s="69" t="s">
        <v>271</v>
      </c>
      <c r="C362" s="69">
        <f t="shared" si="7"/>
        <v>6</v>
      </c>
      <c r="D362" s="66"/>
    </row>
    <row r="363" spans="1:4" ht="15.6">
      <c r="A363" s="67">
        <v>42001</v>
      </c>
      <c r="B363" s="69" t="s">
        <v>271</v>
      </c>
      <c r="C363" s="69">
        <f t="shared" si="7"/>
        <v>7</v>
      </c>
      <c r="D363" s="66"/>
    </row>
    <row r="364" spans="1:4" ht="15.6">
      <c r="A364" s="67">
        <v>42002</v>
      </c>
      <c r="B364" s="69" t="s">
        <v>270</v>
      </c>
      <c r="C364" s="69">
        <f t="shared" si="7"/>
        <v>1</v>
      </c>
      <c r="D364" s="66"/>
    </row>
    <row r="365" spans="1:4" ht="15.6">
      <c r="A365" s="67">
        <v>42003</v>
      </c>
      <c r="B365" s="69" t="s">
        <v>270</v>
      </c>
      <c r="C365" s="69">
        <f t="shared" si="7"/>
        <v>2</v>
      </c>
      <c r="D365" s="66"/>
    </row>
    <row r="366" spans="1:4" ht="15.6">
      <c r="A366" s="67">
        <v>42004</v>
      </c>
      <c r="B366" s="69" t="s">
        <v>270</v>
      </c>
      <c r="C366" s="69">
        <f t="shared" si="7"/>
        <v>3</v>
      </c>
      <c r="D366" s="66"/>
    </row>
    <row r="367" spans="1:4">
      <c r="A367" s="67">
        <v>42005</v>
      </c>
      <c r="B367" s="69" t="s">
        <v>269</v>
      </c>
      <c r="C367" s="69">
        <f t="shared" si="7"/>
        <v>4</v>
      </c>
    </row>
    <row r="368" spans="1:4">
      <c r="A368" s="67">
        <v>42006</v>
      </c>
      <c r="B368" s="69" t="s">
        <v>271</v>
      </c>
      <c r="C368" s="69">
        <f t="shared" si="7"/>
        <v>5</v>
      </c>
    </row>
    <row r="369" spans="1:3">
      <c r="A369" s="67">
        <v>42007</v>
      </c>
      <c r="B369" s="69" t="s">
        <v>271</v>
      </c>
      <c r="C369" s="69">
        <f t="shared" si="7"/>
        <v>6</v>
      </c>
    </row>
    <row r="370" spans="1:3">
      <c r="A370" s="67">
        <v>42008</v>
      </c>
      <c r="B370" s="69" t="s">
        <v>270</v>
      </c>
      <c r="C370" s="69">
        <f t="shared" si="7"/>
        <v>7</v>
      </c>
    </row>
    <row r="371" spans="1:3">
      <c r="A371" s="67">
        <v>42009</v>
      </c>
      <c r="B371" s="69" t="s">
        <v>270</v>
      </c>
      <c r="C371" s="69">
        <f t="shared" si="7"/>
        <v>1</v>
      </c>
    </row>
    <row r="372" spans="1:3">
      <c r="A372" s="67">
        <v>42010</v>
      </c>
      <c r="B372" s="69" t="s">
        <v>270</v>
      </c>
      <c r="C372" s="69">
        <f t="shared" si="7"/>
        <v>2</v>
      </c>
    </row>
    <row r="373" spans="1:3">
      <c r="A373" s="67">
        <v>42011</v>
      </c>
      <c r="B373" s="69" t="s">
        <v>270</v>
      </c>
      <c r="C373" s="69">
        <f t="shared" si="7"/>
        <v>3</v>
      </c>
    </row>
    <row r="374" spans="1:3">
      <c r="A374" s="67">
        <v>42012</v>
      </c>
      <c r="B374" s="69" t="s">
        <v>270</v>
      </c>
      <c r="C374" s="69">
        <f t="shared" si="7"/>
        <v>4</v>
      </c>
    </row>
    <row r="375" spans="1:3">
      <c r="A375" s="67">
        <v>42013</v>
      </c>
      <c r="B375" s="69" t="s">
        <v>270</v>
      </c>
      <c r="C375" s="69">
        <f t="shared" si="7"/>
        <v>5</v>
      </c>
    </row>
    <row r="376" spans="1:3">
      <c r="A376" s="67">
        <v>42014</v>
      </c>
      <c r="B376" s="69" t="s">
        <v>271</v>
      </c>
      <c r="C376" s="69">
        <f t="shared" si="7"/>
        <v>6</v>
      </c>
    </row>
    <row r="377" spans="1:3">
      <c r="A377" s="67">
        <v>42015</v>
      </c>
      <c r="B377" s="69" t="s">
        <v>271</v>
      </c>
      <c r="C377" s="69">
        <f t="shared" si="7"/>
        <v>7</v>
      </c>
    </row>
    <row r="378" spans="1:3">
      <c r="A378" s="67">
        <v>42016</v>
      </c>
      <c r="B378" s="69" t="s">
        <v>270</v>
      </c>
      <c r="C378" s="69">
        <f t="shared" si="7"/>
        <v>1</v>
      </c>
    </row>
    <row r="379" spans="1:3">
      <c r="A379" s="67">
        <v>42017</v>
      </c>
      <c r="B379" s="69" t="s">
        <v>270</v>
      </c>
      <c r="C379" s="69">
        <f t="shared" si="7"/>
        <v>2</v>
      </c>
    </row>
    <row r="380" spans="1:3">
      <c r="A380" s="67">
        <v>42018</v>
      </c>
      <c r="B380" s="69" t="s">
        <v>270</v>
      </c>
      <c r="C380" s="69">
        <f t="shared" si="7"/>
        <v>3</v>
      </c>
    </row>
    <row r="381" spans="1:3">
      <c r="A381" s="67">
        <v>42019</v>
      </c>
      <c r="B381" s="69" t="s">
        <v>270</v>
      </c>
      <c r="C381" s="69">
        <f t="shared" si="7"/>
        <v>4</v>
      </c>
    </row>
    <row r="382" spans="1:3">
      <c r="A382" s="67">
        <v>42020</v>
      </c>
      <c r="B382" s="69" t="s">
        <v>270</v>
      </c>
      <c r="C382" s="69">
        <f t="shared" si="7"/>
        <v>5</v>
      </c>
    </row>
    <row r="383" spans="1:3">
      <c r="A383" s="67">
        <v>42021</v>
      </c>
      <c r="B383" s="69" t="s">
        <v>271</v>
      </c>
      <c r="C383" s="69">
        <f t="shared" si="7"/>
        <v>6</v>
      </c>
    </row>
    <row r="384" spans="1:3">
      <c r="A384" s="67">
        <v>42022</v>
      </c>
      <c r="B384" s="69" t="s">
        <v>271</v>
      </c>
      <c r="C384" s="69">
        <f t="shared" si="7"/>
        <v>7</v>
      </c>
    </row>
    <row r="385" spans="1:3">
      <c r="A385" s="67">
        <v>42023</v>
      </c>
      <c r="B385" s="69" t="s">
        <v>270</v>
      </c>
      <c r="C385" s="69">
        <f t="shared" si="7"/>
        <v>1</v>
      </c>
    </row>
    <row r="386" spans="1:3">
      <c r="A386" s="67">
        <v>42024</v>
      </c>
      <c r="B386" s="69" t="s">
        <v>270</v>
      </c>
      <c r="C386" s="69">
        <f t="shared" ref="C386:C449" si="8">WEEKDAY(A386,2)</f>
        <v>2</v>
      </c>
    </row>
    <row r="387" spans="1:3">
      <c r="A387" s="67">
        <v>42025</v>
      </c>
      <c r="B387" s="69" t="s">
        <v>270</v>
      </c>
      <c r="C387" s="69">
        <f t="shared" si="8"/>
        <v>3</v>
      </c>
    </row>
    <row r="388" spans="1:3">
      <c r="A388" s="67">
        <v>42026</v>
      </c>
      <c r="B388" s="69" t="s">
        <v>270</v>
      </c>
      <c r="C388" s="69">
        <f t="shared" si="8"/>
        <v>4</v>
      </c>
    </row>
    <row r="389" spans="1:3">
      <c r="A389" s="67">
        <v>42027</v>
      </c>
      <c r="B389" s="69" t="s">
        <v>270</v>
      </c>
      <c r="C389" s="69">
        <f t="shared" si="8"/>
        <v>5</v>
      </c>
    </row>
    <row r="390" spans="1:3">
      <c r="A390" s="67">
        <v>42028</v>
      </c>
      <c r="B390" s="69" t="s">
        <v>271</v>
      </c>
      <c r="C390" s="69">
        <f t="shared" si="8"/>
        <v>6</v>
      </c>
    </row>
    <row r="391" spans="1:3">
      <c r="A391" s="67">
        <v>42029</v>
      </c>
      <c r="B391" s="69" t="s">
        <v>271</v>
      </c>
      <c r="C391" s="69">
        <f t="shared" si="8"/>
        <v>7</v>
      </c>
    </row>
    <row r="392" spans="1:3">
      <c r="A392" s="67">
        <v>42030</v>
      </c>
      <c r="B392" s="69" t="s">
        <v>270</v>
      </c>
      <c r="C392" s="69">
        <f t="shared" si="8"/>
        <v>1</v>
      </c>
    </row>
    <row r="393" spans="1:3">
      <c r="A393" s="67">
        <v>42031</v>
      </c>
      <c r="B393" s="69" t="s">
        <v>270</v>
      </c>
      <c r="C393" s="69">
        <f t="shared" si="8"/>
        <v>2</v>
      </c>
    </row>
    <row r="394" spans="1:3">
      <c r="A394" s="67">
        <v>42032</v>
      </c>
      <c r="B394" s="69" t="s">
        <v>270</v>
      </c>
      <c r="C394" s="69">
        <f t="shared" si="8"/>
        <v>3</v>
      </c>
    </row>
    <row r="395" spans="1:3">
      <c r="A395" s="67">
        <v>42033</v>
      </c>
      <c r="B395" s="69" t="s">
        <v>270</v>
      </c>
      <c r="C395" s="69">
        <f t="shared" si="8"/>
        <v>4</v>
      </c>
    </row>
    <row r="396" spans="1:3">
      <c r="A396" s="67">
        <v>42034</v>
      </c>
      <c r="B396" s="69" t="s">
        <v>270</v>
      </c>
      <c r="C396" s="69">
        <f t="shared" si="8"/>
        <v>5</v>
      </c>
    </row>
    <row r="397" spans="1:3">
      <c r="A397" s="67">
        <v>42035</v>
      </c>
      <c r="B397" s="69" t="s">
        <v>271</v>
      </c>
      <c r="C397" s="69">
        <f t="shared" si="8"/>
        <v>6</v>
      </c>
    </row>
    <row r="398" spans="1:3">
      <c r="A398" s="67">
        <v>42036</v>
      </c>
      <c r="B398" s="69" t="s">
        <v>271</v>
      </c>
      <c r="C398" s="69">
        <f t="shared" si="8"/>
        <v>7</v>
      </c>
    </row>
    <row r="399" spans="1:3">
      <c r="A399" s="67">
        <v>42037</v>
      </c>
      <c r="B399" s="69" t="s">
        <v>270</v>
      </c>
      <c r="C399" s="69">
        <f t="shared" si="8"/>
        <v>1</v>
      </c>
    </row>
    <row r="400" spans="1:3">
      <c r="A400" s="67">
        <v>42038</v>
      </c>
      <c r="B400" s="69" t="s">
        <v>270</v>
      </c>
      <c r="C400" s="69">
        <f t="shared" si="8"/>
        <v>2</v>
      </c>
    </row>
    <row r="401" spans="1:3">
      <c r="A401" s="67">
        <v>42039</v>
      </c>
      <c r="B401" s="69" t="s">
        <v>270</v>
      </c>
      <c r="C401" s="69">
        <f t="shared" si="8"/>
        <v>3</v>
      </c>
    </row>
    <row r="402" spans="1:3">
      <c r="A402" s="67">
        <v>42040</v>
      </c>
      <c r="B402" s="69" t="s">
        <v>270</v>
      </c>
      <c r="C402" s="69">
        <f t="shared" si="8"/>
        <v>4</v>
      </c>
    </row>
    <row r="403" spans="1:3">
      <c r="A403" s="67">
        <v>42041</v>
      </c>
      <c r="B403" s="69" t="s">
        <v>270</v>
      </c>
      <c r="C403" s="69">
        <f t="shared" si="8"/>
        <v>5</v>
      </c>
    </row>
    <row r="404" spans="1:3">
      <c r="A404" s="67">
        <v>42042</v>
      </c>
      <c r="B404" s="69" t="s">
        <v>271</v>
      </c>
      <c r="C404" s="69">
        <f t="shared" si="8"/>
        <v>6</v>
      </c>
    </row>
    <row r="405" spans="1:3">
      <c r="A405" s="67">
        <v>42043</v>
      </c>
      <c r="B405" s="69" t="s">
        <v>271</v>
      </c>
      <c r="C405" s="69">
        <f t="shared" si="8"/>
        <v>7</v>
      </c>
    </row>
    <row r="406" spans="1:3">
      <c r="A406" s="67">
        <v>42044</v>
      </c>
      <c r="B406" s="69" t="s">
        <v>270</v>
      </c>
      <c r="C406" s="69">
        <f t="shared" si="8"/>
        <v>1</v>
      </c>
    </row>
    <row r="407" spans="1:3">
      <c r="A407" s="67">
        <v>42045</v>
      </c>
      <c r="B407" s="69" t="s">
        <v>270</v>
      </c>
      <c r="C407" s="69">
        <f t="shared" si="8"/>
        <v>2</v>
      </c>
    </row>
    <row r="408" spans="1:3">
      <c r="A408" s="67">
        <v>42046</v>
      </c>
      <c r="B408" s="69" t="s">
        <v>270</v>
      </c>
      <c r="C408" s="69">
        <f t="shared" si="8"/>
        <v>3</v>
      </c>
    </row>
    <row r="409" spans="1:3">
      <c r="A409" s="67">
        <v>42047</v>
      </c>
      <c r="B409" s="69" t="s">
        <v>270</v>
      </c>
      <c r="C409" s="69">
        <f t="shared" si="8"/>
        <v>4</v>
      </c>
    </row>
    <row r="410" spans="1:3">
      <c r="A410" s="67">
        <v>42048</v>
      </c>
      <c r="B410" s="69" t="s">
        <v>270</v>
      </c>
      <c r="C410" s="69">
        <f t="shared" si="8"/>
        <v>5</v>
      </c>
    </row>
    <row r="411" spans="1:3">
      <c r="A411" s="67">
        <v>42049</v>
      </c>
      <c r="B411" s="69" t="s">
        <v>271</v>
      </c>
      <c r="C411" s="69">
        <f t="shared" si="8"/>
        <v>6</v>
      </c>
    </row>
    <row r="412" spans="1:3">
      <c r="A412" s="67">
        <v>42050</v>
      </c>
      <c r="B412" s="69" t="s">
        <v>270</v>
      </c>
      <c r="C412" s="69">
        <f t="shared" si="8"/>
        <v>7</v>
      </c>
    </row>
    <row r="413" spans="1:3">
      <c r="A413" s="67">
        <v>42051</v>
      </c>
      <c r="B413" s="69" t="s">
        <v>270</v>
      </c>
      <c r="C413" s="69">
        <f t="shared" si="8"/>
        <v>1</v>
      </c>
    </row>
    <row r="414" spans="1:3">
      <c r="A414" s="67">
        <v>42052</v>
      </c>
      <c r="B414" s="69" t="s">
        <v>270</v>
      </c>
      <c r="C414" s="69">
        <f t="shared" si="8"/>
        <v>2</v>
      </c>
    </row>
    <row r="415" spans="1:3">
      <c r="A415" s="67">
        <v>42053</v>
      </c>
      <c r="B415" s="69" t="s">
        <v>269</v>
      </c>
      <c r="C415" s="69">
        <f t="shared" si="8"/>
        <v>3</v>
      </c>
    </row>
    <row r="416" spans="1:3">
      <c r="A416" s="67">
        <v>42054</v>
      </c>
      <c r="B416" s="69" t="s">
        <v>269</v>
      </c>
      <c r="C416" s="69">
        <f t="shared" si="8"/>
        <v>4</v>
      </c>
    </row>
    <row r="417" spans="1:3">
      <c r="A417" s="67">
        <v>42055</v>
      </c>
      <c r="B417" s="69" t="s">
        <v>269</v>
      </c>
      <c r="C417" s="69">
        <f t="shared" si="8"/>
        <v>5</v>
      </c>
    </row>
    <row r="418" spans="1:3">
      <c r="A418" s="67">
        <v>42056</v>
      </c>
      <c r="B418" s="69" t="s">
        <v>271</v>
      </c>
      <c r="C418" s="69">
        <f t="shared" si="8"/>
        <v>6</v>
      </c>
    </row>
    <row r="419" spans="1:3">
      <c r="A419" s="67">
        <v>42057</v>
      </c>
      <c r="B419" s="69" t="s">
        <v>271</v>
      </c>
      <c r="C419" s="69">
        <f t="shared" si="8"/>
        <v>7</v>
      </c>
    </row>
    <row r="420" spans="1:3">
      <c r="A420" s="67">
        <v>42058</v>
      </c>
      <c r="B420" s="69" t="s">
        <v>271</v>
      </c>
      <c r="C420" s="69">
        <f t="shared" si="8"/>
        <v>1</v>
      </c>
    </row>
    <row r="421" spans="1:3">
      <c r="A421" s="67">
        <v>42059</v>
      </c>
      <c r="B421" s="69" t="s">
        <v>271</v>
      </c>
      <c r="C421" s="69">
        <f t="shared" si="8"/>
        <v>2</v>
      </c>
    </row>
    <row r="422" spans="1:3">
      <c r="A422" s="67">
        <v>42060</v>
      </c>
      <c r="B422" s="69" t="s">
        <v>270</v>
      </c>
      <c r="C422" s="69">
        <f t="shared" si="8"/>
        <v>3</v>
      </c>
    </row>
    <row r="423" spans="1:3">
      <c r="A423" s="67">
        <v>42061</v>
      </c>
      <c r="B423" s="69" t="s">
        <v>270</v>
      </c>
      <c r="C423" s="69">
        <f t="shared" si="8"/>
        <v>4</v>
      </c>
    </row>
    <row r="424" spans="1:3">
      <c r="A424" s="67">
        <v>42062</v>
      </c>
      <c r="B424" s="69" t="s">
        <v>270</v>
      </c>
      <c r="C424" s="69">
        <f t="shared" si="8"/>
        <v>5</v>
      </c>
    </row>
    <row r="425" spans="1:3">
      <c r="A425" s="67">
        <v>42063</v>
      </c>
      <c r="B425" s="69" t="s">
        <v>270</v>
      </c>
      <c r="C425" s="69">
        <f t="shared" si="8"/>
        <v>6</v>
      </c>
    </row>
    <row r="426" spans="1:3">
      <c r="A426" s="67">
        <v>42064</v>
      </c>
      <c r="B426" s="69" t="s">
        <v>271</v>
      </c>
      <c r="C426" s="69">
        <f t="shared" si="8"/>
        <v>7</v>
      </c>
    </row>
    <row r="427" spans="1:3">
      <c r="A427" s="67">
        <v>42065</v>
      </c>
      <c r="B427" s="69" t="s">
        <v>270</v>
      </c>
      <c r="C427" s="69">
        <f t="shared" si="8"/>
        <v>1</v>
      </c>
    </row>
    <row r="428" spans="1:3">
      <c r="A428" s="67">
        <v>42066</v>
      </c>
      <c r="B428" s="69" t="s">
        <v>270</v>
      </c>
      <c r="C428" s="69">
        <f t="shared" si="8"/>
        <v>2</v>
      </c>
    </row>
    <row r="429" spans="1:3">
      <c r="A429" s="67">
        <v>42067</v>
      </c>
      <c r="B429" s="69" t="s">
        <v>270</v>
      </c>
      <c r="C429" s="69">
        <f t="shared" si="8"/>
        <v>3</v>
      </c>
    </row>
    <row r="430" spans="1:3">
      <c r="A430" s="67">
        <v>42068</v>
      </c>
      <c r="B430" s="69" t="s">
        <v>270</v>
      </c>
      <c r="C430" s="69">
        <f t="shared" si="8"/>
        <v>4</v>
      </c>
    </row>
    <row r="431" spans="1:3">
      <c r="A431" s="67">
        <v>42069</v>
      </c>
      <c r="B431" s="69" t="s">
        <v>270</v>
      </c>
      <c r="C431" s="69">
        <f t="shared" si="8"/>
        <v>5</v>
      </c>
    </row>
    <row r="432" spans="1:3">
      <c r="A432" s="67">
        <v>42070</v>
      </c>
      <c r="B432" s="69" t="s">
        <v>271</v>
      </c>
      <c r="C432" s="69">
        <f t="shared" si="8"/>
        <v>6</v>
      </c>
    </row>
    <row r="433" spans="1:3">
      <c r="A433" s="67">
        <v>42071</v>
      </c>
      <c r="B433" s="69" t="s">
        <v>271</v>
      </c>
      <c r="C433" s="69">
        <f t="shared" si="8"/>
        <v>7</v>
      </c>
    </row>
    <row r="434" spans="1:3">
      <c r="A434" s="67">
        <v>42072</v>
      </c>
      <c r="B434" s="69" t="s">
        <v>270</v>
      </c>
      <c r="C434" s="69">
        <f t="shared" si="8"/>
        <v>1</v>
      </c>
    </row>
    <row r="435" spans="1:3">
      <c r="A435" s="67">
        <v>42073</v>
      </c>
      <c r="B435" s="69" t="s">
        <v>270</v>
      </c>
      <c r="C435" s="69">
        <f t="shared" si="8"/>
        <v>2</v>
      </c>
    </row>
    <row r="436" spans="1:3">
      <c r="A436" s="67">
        <v>42074</v>
      </c>
      <c r="B436" s="69" t="s">
        <v>270</v>
      </c>
      <c r="C436" s="69">
        <f t="shared" si="8"/>
        <v>3</v>
      </c>
    </row>
    <row r="437" spans="1:3">
      <c r="A437" s="67">
        <v>42075</v>
      </c>
      <c r="B437" s="69" t="s">
        <v>270</v>
      </c>
      <c r="C437" s="69">
        <f t="shared" si="8"/>
        <v>4</v>
      </c>
    </row>
    <row r="438" spans="1:3">
      <c r="A438" s="67">
        <v>42076</v>
      </c>
      <c r="B438" s="69" t="s">
        <v>270</v>
      </c>
      <c r="C438" s="69">
        <f t="shared" si="8"/>
        <v>5</v>
      </c>
    </row>
    <row r="439" spans="1:3">
      <c r="A439" s="67">
        <v>42077</v>
      </c>
      <c r="B439" s="69" t="s">
        <v>271</v>
      </c>
      <c r="C439" s="69">
        <f t="shared" si="8"/>
        <v>6</v>
      </c>
    </row>
    <row r="440" spans="1:3">
      <c r="A440" s="67">
        <v>42078</v>
      </c>
      <c r="B440" s="69" t="s">
        <v>271</v>
      </c>
      <c r="C440" s="69">
        <f t="shared" si="8"/>
        <v>7</v>
      </c>
    </row>
    <row r="441" spans="1:3">
      <c r="A441" s="67">
        <v>42079</v>
      </c>
      <c r="B441" s="69" t="s">
        <v>270</v>
      </c>
      <c r="C441" s="69">
        <f t="shared" si="8"/>
        <v>1</v>
      </c>
    </row>
    <row r="442" spans="1:3">
      <c r="A442" s="67">
        <v>42080</v>
      </c>
      <c r="B442" s="69" t="s">
        <v>270</v>
      </c>
      <c r="C442" s="69">
        <f t="shared" si="8"/>
        <v>2</v>
      </c>
    </row>
    <row r="443" spans="1:3">
      <c r="A443" s="67">
        <v>42081</v>
      </c>
      <c r="B443" s="69" t="s">
        <v>270</v>
      </c>
      <c r="C443" s="69">
        <f t="shared" si="8"/>
        <v>3</v>
      </c>
    </row>
    <row r="444" spans="1:3">
      <c r="A444" s="67">
        <v>42082</v>
      </c>
      <c r="B444" s="69" t="s">
        <v>270</v>
      </c>
      <c r="C444" s="69">
        <f t="shared" si="8"/>
        <v>4</v>
      </c>
    </row>
    <row r="445" spans="1:3">
      <c r="A445" s="67">
        <v>42083</v>
      </c>
      <c r="B445" s="69" t="s">
        <v>270</v>
      </c>
      <c r="C445" s="69">
        <f t="shared" si="8"/>
        <v>5</v>
      </c>
    </row>
    <row r="446" spans="1:3">
      <c r="A446" s="67">
        <v>42084</v>
      </c>
      <c r="B446" s="69" t="s">
        <v>271</v>
      </c>
      <c r="C446" s="69">
        <f t="shared" si="8"/>
        <v>6</v>
      </c>
    </row>
    <row r="447" spans="1:3">
      <c r="A447" s="67">
        <v>42085</v>
      </c>
      <c r="B447" s="69" t="s">
        <v>271</v>
      </c>
      <c r="C447" s="69">
        <f t="shared" si="8"/>
        <v>7</v>
      </c>
    </row>
    <row r="448" spans="1:3">
      <c r="A448" s="67">
        <v>42086</v>
      </c>
      <c r="B448" s="69" t="s">
        <v>270</v>
      </c>
      <c r="C448" s="69">
        <f t="shared" si="8"/>
        <v>1</v>
      </c>
    </row>
    <row r="449" spans="1:3">
      <c r="A449" s="67">
        <v>42087</v>
      </c>
      <c r="B449" s="69" t="s">
        <v>270</v>
      </c>
      <c r="C449" s="69">
        <f t="shared" si="8"/>
        <v>2</v>
      </c>
    </row>
    <row r="450" spans="1:3">
      <c r="A450" s="67">
        <v>42088</v>
      </c>
      <c r="B450" s="69" t="s">
        <v>270</v>
      </c>
      <c r="C450" s="69">
        <f t="shared" ref="C450:C513" si="9">WEEKDAY(A450,2)</f>
        <v>3</v>
      </c>
    </row>
    <row r="451" spans="1:3">
      <c r="A451" s="67">
        <v>42089</v>
      </c>
      <c r="B451" s="69" t="s">
        <v>270</v>
      </c>
      <c r="C451" s="69">
        <f t="shared" si="9"/>
        <v>4</v>
      </c>
    </row>
    <row r="452" spans="1:3">
      <c r="A452" s="67">
        <v>42090</v>
      </c>
      <c r="B452" s="69" t="s">
        <v>270</v>
      </c>
      <c r="C452" s="69">
        <f t="shared" si="9"/>
        <v>5</v>
      </c>
    </row>
    <row r="453" spans="1:3">
      <c r="A453" s="67">
        <v>42091</v>
      </c>
      <c r="B453" s="69" t="s">
        <v>271</v>
      </c>
      <c r="C453" s="69">
        <f t="shared" si="9"/>
        <v>6</v>
      </c>
    </row>
    <row r="454" spans="1:3">
      <c r="A454" s="67">
        <v>42092</v>
      </c>
      <c r="B454" s="69" t="s">
        <v>271</v>
      </c>
      <c r="C454" s="69">
        <f t="shared" si="9"/>
        <v>7</v>
      </c>
    </row>
    <row r="455" spans="1:3">
      <c r="A455" s="67">
        <v>42093</v>
      </c>
      <c r="B455" s="69" t="s">
        <v>270</v>
      </c>
      <c r="C455" s="69">
        <f t="shared" si="9"/>
        <v>1</v>
      </c>
    </row>
    <row r="456" spans="1:3">
      <c r="A456" s="67">
        <v>42094</v>
      </c>
      <c r="B456" s="69" t="s">
        <v>270</v>
      </c>
      <c r="C456" s="69">
        <f t="shared" si="9"/>
        <v>2</v>
      </c>
    </row>
    <row r="457" spans="1:3">
      <c r="A457" s="67">
        <v>42095</v>
      </c>
      <c r="B457" s="69" t="s">
        <v>270</v>
      </c>
      <c r="C457" s="69">
        <f t="shared" si="9"/>
        <v>3</v>
      </c>
    </row>
    <row r="458" spans="1:3">
      <c r="A458" s="67">
        <v>42096</v>
      </c>
      <c r="B458" s="69" t="s">
        <v>270</v>
      </c>
      <c r="C458" s="69">
        <f t="shared" si="9"/>
        <v>4</v>
      </c>
    </row>
    <row r="459" spans="1:3">
      <c r="A459" s="67">
        <v>42097</v>
      </c>
      <c r="B459" s="69" t="s">
        <v>270</v>
      </c>
      <c r="C459" s="69">
        <f t="shared" si="9"/>
        <v>5</v>
      </c>
    </row>
    <row r="460" spans="1:3">
      <c r="A460" s="67">
        <v>42098</v>
      </c>
      <c r="B460" s="69" t="s">
        <v>269</v>
      </c>
      <c r="C460" s="69">
        <f t="shared" si="9"/>
        <v>6</v>
      </c>
    </row>
    <row r="461" spans="1:3">
      <c r="A461" s="67">
        <v>42099</v>
      </c>
      <c r="B461" s="69" t="s">
        <v>271</v>
      </c>
      <c r="C461" s="69">
        <f t="shared" si="9"/>
        <v>7</v>
      </c>
    </row>
    <row r="462" spans="1:3">
      <c r="A462" s="67">
        <v>42100</v>
      </c>
      <c r="B462" s="69" t="s">
        <v>271</v>
      </c>
      <c r="C462" s="69">
        <f t="shared" si="9"/>
        <v>1</v>
      </c>
    </row>
    <row r="463" spans="1:3">
      <c r="A463" s="67">
        <v>42101</v>
      </c>
      <c r="B463" s="69" t="s">
        <v>270</v>
      </c>
      <c r="C463" s="69">
        <f t="shared" si="9"/>
        <v>2</v>
      </c>
    </row>
    <row r="464" spans="1:3">
      <c r="A464" s="67">
        <v>42102</v>
      </c>
      <c r="B464" s="69" t="s">
        <v>270</v>
      </c>
      <c r="C464" s="69">
        <f t="shared" si="9"/>
        <v>3</v>
      </c>
    </row>
    <row r="465" spans="1:3">
      <c r="A465" s="67">
        <v>42103</v>
      </c>
      <c r="B465" s="69" t="s">
        <v>270</v>
      </c>
      <c r="C465" s="69">
        <f t="shared" si="9"/>
        <v>4</v>
      </c>
    </row>
    <row r="466" spans="1:3">
      <c r="A466" s="67">
        <v>42104</v>
      </c>
      <c r="B466" s="69" t="s">
        <v>270</v>
      </c>
      <c r="C466" s="69">
        <f t="shared" si="9"/>
        <v>5</v>
      </c>
    </row>
    <row r="467" spans="1:3">
      <c r="A467" s="67">
        <v>42105</v>
      </c>
      <c r="B467" s="69" t="s">
        <v>271</v>
      </c>
      <c r="C467" s="69">
        <f t="shared" si="9"/>
        <v>6</v>
      </c>
    </row>
    <row r="468" spans="1:3">
      <c r="A468" s="67">
        <v>42106</v>
      </c>
      <c r="B468" s="69" t="s">
        <v>271</v>
      </c>
      <c r="C468" s="69">
        <f t="shared" si="9"/>
        <v>7</v>
      </c>
    </row>
    <row r="469" spans="1:3">
      <c r="A469" s="67">
        <v>42107</v>
      </c>
      <c r="B469" s="69" t="s">
        <v>270</v>
      </c>
      <c r="C469" s="69">
        <f t="shared" si="9"/>
        <v>1</v>
      </c>
    </row>
    <row r="470" spans="1:3">
      <c r="A470" s="67">
        <v>42108</v>
      </c>
      <c r="B470" s="69" t="s">
        <v>270</v>
      </c>
      <c r="C470" s="69">
        <f t="shared" si="9"/>
        <v>2</v>
      </c>
    </row>
    <row r="471" spans="1:3">
      <c r="A471" s="67">
        <v>42109</v>
      </c>
      <c r="B471" s="69" t="s">
        <v>270</v>
      </c>
      <c r="C471" s="69">
        <f t="shared" si="9"/>
        <v>3</v>
      </c>
    </row>
    <row r="472" spans="1:3">
      <c r="A472" s="67">
        <v>42110</v>
      </c>
      <c r="B472" s="69" t="s">
        <v>270</v>
      </c>
      <c r="C472" s="69">
        <f t="shared" si="9"/>
        <v>4</v>
      </c>
    </row>
    <row r="473" spans="1:3">
      <c r="A473" s="67">
        <v>42111</v>
      </c>
      <c r="B473" s="69" t="s">
        <v>270</v>
      </c>
      <c r="C473" s="69">
        <f t="shared" si="9"/>
        <v>5</v>
      </c>
    </row>
    <row r="474" spans="1:3">
      <c r="A474" s="67">
        <v>42112</v>
      </c>
      <c r="B474" s="69" t="s">
        <v>271</v>
      </c>
      <c r="C474" s="69">
        <f t="shared" si="9"/>
        <v>6</v>
      </c>
    </row>
    <row r="475" spans="1:3">
      <c r="A475" s="67">
        <v>42113</v>
      </c>
      <c r="B475" s="69" t="s">
        <v>271</v>
      </c>
      <c r="C475" s="69">
        <f t="shared" si="9"/>
        <v>7</v>
      </c>
    </row>
    <row r="476" spans="1:3">
      <c r="A476" s="67">
        <v>42114</v>
      </c>
      <c r="B476" s="69" t="s">
        <v>270</v>
      </c>
      <c r="C476" s="69">
        <f t="shared" si="9"/>
        <v>1</v>
      </c>
    </row>
    <row r="477" spans="1:3">
      <c r="A477" s="67">
        <v>42115</v>
      </c>
      <c r="B477" s="69" t="s">
        <v>270</v>
      </c>
      <c r="C477" s="69">
        <f t="shared" si="9"/>
        <v>2</v>
      </c>
    </row>
    <row r="478" spans="1:3">
      <c r="A478" s="67">
        <v>42116</v>
      </c>
      <c r="B478" s="69" t="s">
        <v>270</v>
      </c>
      <c r="C478" s="69">
        <f t="shared" si="9"/>
        <v>3</v>
      </c>
    </row>
    <row r="479" spans="1:3">
      <c r="A479" s="67">
        <v>42117</v>
      </c>
      <c r="B479" s="69" t="s">
        <v>270</v>
      </c>
      <c r="C479" s="69">
        <f t="shared" si="9"/>
        <v>4</v>
      </c>
    </row>
    <row r="480" spans="1:3">
      <c r="A480" s="67">
        <v>42118</v>
      </c>
      <c r="B480" s="69" t="s">
        <v>270</v>
      </c>
      <c r="C480" s="69">
        <f t="shared" si="9"/>
        <v>5</v>
      </c>
    </row>
    <row r="481" spans="1:3">
      <c r="A481" s="67">
        <v>42119</v>
      </c>
      <c r="B481" s="69" t="s">
        <v>271</v>
      </c>
      <c r="C481" s="69">
        <f t="shared" si="9"/>
        <v>6</v>
      </c>
    </row>
    <row r="482" spans="1:3">
      <c r="A482" s="67">
        <v>42120</v>
      </c>
      <c r="B482" s="69" t="s">
        <v>271</v>
      </c>
      <c r="C482" s="69">
        <f t="shared" si="9"/>
        <v>7</v>
      </c>
    </row>
    <row r="483" spans="1:3">
      <c r="A483" s="67">
        <v>42121</v>
      </c>
      <c r="B483" s="69" t="s">
        <v>270</v>
      </c>
      <c r="C483" s="69">
        <f t="shared" si="9"/>
        <v>1</v>
      </c>
    </row>
    <row r="484" spans="1:3">
      <c r="A484" s="67">
        <v>42122</v>
      </c>
      <c r="B484" s="69" t="s">
        <v>270</v>
      </c>
      <c r="C484" s="69">
        <f t="shared" si="9"/>
        <v>2</v>
      </c>
    </row>
    <row r="485" spans="1:3">
      <c r="A485" s="67">
        <v>42123</v>
      </c>
      <c r="B485" s="69" t="s">
        <v>270</v>
      </c>
      <c r="C485" s="69">
        <f t="shared" si="9"/>
        <v>3</v>
      </c>
    </row>
    <row r="486" spans="1:3">
      <c r="A486" s="67">
        <v>42124</v>
      </c>
      <c r="B486" s="69" t="s">
        <v>270</v>
      </c>
      <c r="C486" s="69">
        <f t="shared" si="9"/>
        <v>4</v>
      </c>
    </row>
    <row r="487" spans="1:3">
      <c r="A487" s="67">
        <v>42125</v>
      </c>
      <c r="B487" s="69" t="s">
        <v>269</v>
      </c>
      <c r="C487" s="69">
        <f t="shared" si="9"/>
        <v>5</v>
      </c>
    </row>
    <row r="488" spans="1:3">
      <c r="A488" s="67">
        <v>42126</v>
      </c>
      <c r="B488" s="69" t="s">
        <v>271</v>
      </c>
      <c r="C488" s="69">
        <f t="shared" si="9"/>
        <v>6</v>
      </c>
    </row>
    <row r="489" spans="1:3">
      <c r="A489" s="67">
        <v>42127</v>
      </c>
      <c r="B489" s="69" t="s">
        <v>271</v>
      </c>
      <c r="C489" s="69">
        <f t="shared" si="9"/>
        <v>7</v>
      </c>
    </row>
    <row r="490" spans="1:3">
      <c r="A490" s="67">
        <v>42128</v>
      </c>
      <c r="B490" s="69" t="s">
        <v>270</v>
      </c>
      <c r="C490" s="69">
        <f t="shared" si="9"/>
        <v>1</v>
      </c>
    </row>
    <row r="491" spans="1:3">
      <c r="A491" s="67">
        <v>42129</v>
      </c>
      <c r="B491" s="69" t="s">
        <v>270</v>
      </c>
      <c r="C491" s="69">
        <f t="shared" si="9"/>
        <v>2</v>
      </c>
    </row>
    <row r="492" spans="1:3">
      <c r="A492" s="67">
        <v>42130</v>
      </c>
      <c r="B492" s="69" t="s">
        <v>270</v>
      </c>
      <c r="C492" s="69">
        <f t="shared" si="9"/>
        <v>3</v>
      </c>
    </row>
    <row r="493" spans="1:3">
      <c r="A493" s="67">
        <v>42131</v>
      </c>
      <c r="B493" s="69" t="s">
        <v>270</v>
      </c>
      <c r="C493" s="69">
        <f t="shared" si="9"/>
        <v>4</v>
      </c>
    </row>
    <row r="494" spans="1:3">
      <c r="A494" s="67">
        <v>42132</v>
      </c>
      <c r="B494" s="69" t="s">
        <v>270</v>
      </c>
      <c r="C494" s="69">
        <f t="shared" si="9"/>
        <v>5</v>
      </c>
    </row>
    <row r="495" spans="1:3">
      <c r="A495" s="67">
        <v>42133</v>
      </c>
      <c r="B495" s="69" t="s">
        <v>271</v>
      </c>
      <c r="C495" s="69">
        <f t="shared" si="9"/>
        <v>6</v>
      </c>
    </row>
    <row r="496" spans="1:3">
      <c r="A496" s="67">
        <v>42134</v>
      </c>
      <c r="B496" s="69" t="s">
        <v>271</v>
      </c>
      <c r="C496" s="69">
        <f t="shared" si="9"/>
        <v>7</v>
      </c>
    </row>
    <row r="497" spans="1:3">
      <c r="A497" s="67">
        <v>42135</v>
      </c>
      <c r="B497" s="69" t="s">
        <v>270</v>
      </c>
      <c r="C497" s="69">
        <f t="shared" si="9"/>
        <v>1</v>
      </c>
    </row>
    <row r="498" spans="1:3">
      <c r="A498" s="67">
        <v>42136</v>
      </c>
      <c r="B498" s="69" t="s">
        <v>270</v>
      </c>
      <c r="C498" s="69">
        <f t="shared" si="9"/>
        <v>2</v>
      </c>
    </row>
    <row r="499" spans="1:3">
      <c r="A499" s="67">
        <v>42137</v>
      </c>
      <c r="B499" s="69" t="s">
        <v>270</v>
      </c>
      <c r="C499" s="69">
        <f t="shared" si="9"/>
        <v>3</v>
      </c>
    </row>
    <row r="500" spans="1:3">
      <c r="A500" s="67">
        <v>42138</v>
      </c>
      <c r="B500" s="69" t="s">
        <v>270</v>
      </c>
      <c r="C500" s="69">
        <f t="shared" si="9"/>
        <v>4</v>
      </c>
    </row>
    <row r="501" spans="1:3">
      <c r="A501" s="67">
        <v>42139</v>
      </c>
      <c r="B501" s="69" t="s">
        <v>270</v>
      </c>
      <c r="C501" s="69">
        <f t="shared" si="9"/>
        <v>5</v>
      </c>
    </row>
    <row r="502" spans="1:3">
      <c r="A502" s="67">
        <v>42140</v>
      </c>
      <c r="B502" s="69" t="s">
        <v>271</v>
      </c>
      <c r="C502" s="69">
        <f t="shared" si="9"/>
        <v>6</v>
      </c>
    </row>
    <row r="503" spans="1:3">
      <c r="A503" s="67">
        <v>42141</v>
      </c>
      <c r="B503" s="69" t="s">
        <v>271</v>
      </c>
      <c r="C503" s="69">
        <f t="shared" si="9"/>
        <v>7</v>
      </c>
    </row>
    <row r="504" spans="1:3">
      <c r="A504" s="67">
        <v>42142</v>
      </c>
      <c r="B504" s="69" t="s">
        <v>270</v>
      </c>
      <c r="C504" s="69">
        <f t="shared" si="9"/>
        <v>1</v>
      </c>
    </row>
    <row r="505" spans="1:3">
      <c r="A505" s="67">
        <v>42143</v>
      </c>
      <c r="B505" s="69" t="s">
        <v>270</v>
      </c>
      <c r="C505" s="69">
        <f t="shared" si="9"/>
        <v>2</v>
      </c>
    </row>
    <row r="506" spans="1:3">
      <c r="A506" s="67">
        <v>42144</v>
      </c>
      <c r="B506" s="69" t="s">
        <v>270</v>
      </c>
      <c r="C506" s="69">
        <f t="shared" si="9"/>
        <v>3</v>
      </c>
    </row>
    <row r="507" spans="1:3">
      <c r="A507" s="67">
        <v>42145</v>
      </c>
      <c r="B507" s="69" t="s">
        <v>270</v>
      </c>
      <c r="C507" s="69">
        <f t="shared" si="9"/>
        <v>4</v>
      </c>
    </row>
    <row r="508" spans="1:3">
      <c r="A508" s="67">
        <v>42146</v>
      </c>
      <c r="B508" s="69" t="s">
        <v>270</v>
      </c>
      <c r="C508" s="69">
        <f t="shared" si="9"/>
        <v>5</v>
      </c>
    </row>
    <row r="509" spans="1:3">
      <c r="A509" s="67">
        <v>42147</v>
      </c>
      <c r="B509" s="69" t="s">
        <v>271</v>
      </c>
      <c r="C509" s="69">
        <f t="shared" si="9"/>
        <v>6</v>
      </c>
    </row>
    <row r="510" spans="1:3">
      <c r="A510" s="67">
        <v>42148</v>
      </c>
      <c r="B510" s="69" t="s">
        <v>271</v>
      </c>
      <c r="C510" s="69">
        <f t="shared" si="9"/>
        <v>7</v>
      </c>
    </row>
    <row r="511" spans="1:3">
      <c r="A511" s="67">
        <v>42149</v>
      </c>
      <c r="B511" s="69" t="s">
        <v>270</v>
      </c>
      <c r="C511" s="69">
        <f t="shared" si="9"/>
        <v>1</v>
      </c>
    </row>
    <row r="512" spans="1:3">
      <c r="A512" s="67">
        <v>42150</v>
      </c>
      <c r="B512" s="69" t="s">
        <v>270</v>
      </c>
      <c r="C512" s="69">
        <f t="shared" si="9"/>
        <v>2</v>
      </c>
    </row>
    <row r="513" spans="1:3">
      <c r="A513" s="67">
        <v>42151</v>
      </c>
      <c r="B513" s="69" t="s">
        <v>270</v>
      </c>
      <c r="C513" s="69">
        <f t="shared" si="9"/>
        <v>3</v>
      </c>
    </row>
    <row r="514" spans="1:3">
      <c r="A514" s="67">
        <v>42152</v>
      </c>
      <c r="B514" s="69" t="s">
        <v>270</v>
      </c>
      <c r="C514" s="69">
        <f t="shared" ref="C514:C577" si="10">WEEKDAY(A514,2)</f>
        <v>4</v>
      </c>
    </row>
    <row r="515" spans="1:3">
      <c r="A515" s="67">
        <v>42153</v>
      </c>
      <c r="B515" s="69" t="s">
        <v>270</v>
      </c>
      <c r="C515" s="69">
        <f t="shared" si="10"/>
        <v>5</v>
      </c>
    </row>
    <row r="516" spans="1:3">
      <c r="A516" s="67">
        <v>42154</v>
      </c>
      <c r="B516" s="69" t="s">
        <v>271</v>
      </c>
      <c r="C516" s="69">
        <f t="shared" si="10"/>
        <v>6</v>
      </c>
    </row>
    <row r="517" spans="1:3">
      <c r="A517" s="67">
        <v>42155</v>
      </c>
      <c r="B517" s="69" t="s">
        <v>271</v>
      </c>
      <c r="C517" s="69">
        <f t="shared" si="10"/>
        <v>7</v>
      </c>
    </row>
    <row r="518" spans="1:3">
      <c r="A518" s="67">
        <v>42156</v>
      </c>
      <c r="B518" s="69" t="s">
        <v>270</v>
      </c>
      <c r="C518" s="69">
        <f t="shared" si="10"/>
        <v>1</v>
      </c>
    </row>
    <row r="519" spans="1:3">
      <c r="A519" s="67">
        <v>42157</v>
      </c>
      <c r="B519" s="69" t="s">
        <v>270</v>
      </c>
      <c r="C519" s="69">
        <f t="shared" si="10"/>
        <v>2</v>
      </c>
    </row>
    <row r="520" spans="1:3">
      <c r="A520" s="67">
        <v>42158</v>
      </c>
      <c r="B520" s="69" t="s">
        <v>270</v>
      </c>
      <c r="C520" s="69">
        <f t="shared" si="10"/>
        <v>3</v>
      </c>
    </row>
    <row r="521" spans="1:3">
      <c r="A521" s="67">
        <v>42159</v>
      </c>
      <c r="B521" s="69" t="s">
        <v>270</v>
      </c>
      <c r="C521" s="69">
        <f t="shared" si="10"/>
        <v>4</v>
      </c>
    </row>
    <row r="522" spans="1:3">
      <c r="A522" s="67">
        <v>42160</v>
      </c>
      <c r="B522" s="69" t="s">
        <v>270</v>
      </c>
      <c r="C522" s="69">
        <f t="shared" si="10"/>
        <v>5</v>
      </c>
    </row>
    <row r="523" spans="1:3">
      <c r="A523" s="67">
        <v>42161</v>
      </c>
      <c r="B523" s="69" t="s">
        <v>271</v>
      </c>
      <c r="C523" s="69">
        <f t="shared" si="10"/>
        <v>6</v>
      </c>
    </row>
    <row r="524" spans="1:3">
      <c r="A524" s="67">
        <v>42162</v>
      </c>
      <c r="B524" s="69" t="s">
        <v>271</v>
      </c>
      <c r="C524" s="69">
        <f t="shared" si="10"/>
        <v>7</v>
      </c>
    </row>
    <row r="525" spans="1:3">
      <c r="A525" s="67">
        <v>42163</v>
      </c>
      <c r="B525" s="69" t="s">
        <v>270</v>
      </c>
      <c r="C525" s="69">
        <f t="shared" si="10"/>
        <v>1</v>
      </c>
    </row>
    <row r="526" spans="1:3">
      <c r="A526" s="67">
        <v>42164</v>
      </c>
      <c r="B526" s="69" t="s">
        <v>270</v>
      </c>
      <c r="C526" s="69">
        <f t="shared" si="10"/>
        <v>2</v>
      </c>
    </row>
    <row r="527" spans="1:3">
      <c r="A527" s="67">
        <v>42165</v>
      </c>
      <c r="B527" s="69" t="s">
        <v>270</v>
      </c>
      <c r="C527" s="69">
        <f t="shared" si="10"/>
        <v>3</v>
      </c>
    </row>
    <row r="528" spans="1:3">
      <c r="A528" s="67">
        <v>42166</v>
      </c>
      <c r="B528" s="69" t="s">
        <v>270</v>
      </c>
      <c r="C528" s="69">
        <f t="shared" si="10"/>
        <v>4</v>
      </c>
    </row>
    <row r="529" spans="1:3">
      <c r="A529" s="67">
        <v>42167</v>
      </c>
      <c r="B529" s="69" t="s">
        <v>270</v>
      </c>
      <c r="C529" s="69">
        <f t="shared" si="10"/>
        <v>5</v>
      </c>
    </row>
    <row r="530" spans="1:3">
      <c r="A530" s="67">
        <v>42168</v>
      </c>
      <c r="B530" s="69" t="s">
        <v>271</v>
      </c>
      <c r="C530" s="69">
        <f t="shared" si="10"/>
        <v>6</v>
      </c>
    </row>
    <row r="531" spans="1:3">
      <c r="A531" s="67">
        <v>42169</v>
      </c>
      <c r="B531" s="69" t="s">
        <v>271</v>
      </c>
      <c r="C531" s="69">
        <f t="shared" si="10"/>
        <v>7</v>
      </c>
    </row>
    <row r="532" spans="1:3">
      <c r="A532" s="67">
        <v>42170</v>
      </c>
      <c r="B532" s="69" t="s">
        <v>270</v>
      </c>
      <c r="C532" s="69">
        <f t="shared" si="10"/>
        <v>1</v>
      </c>
    </row>
    <row r="533" spans="1:3">
      <c r="A533" s="67">
        <v>42171</v>
      </c>
      <c r="B533" s="69" t="s">
        <v>270</v>
      </c>
      <c r="C533" s="69">
        <f t="shared" si="10"/>
        <v>2</v>
      </c>
    </row>
    <row r="534" spans="1:3">
      <c r="A534" s="67">
        <v>42172</v>
      </c>
      <c r="B534" s="69" t="s">
        <v>270</v>
      </c>
      <c r="C534" s="69">
        <f t="shared" si="10"/>
        <v>3</v>
      </c>
    </row>
    <row r="535" spans="1:3">
      <c r="A535" s="67">
        <v>42173</v>
      </c>
      <c r="B535" s="69" t="s">
        <v>270</v>
      </c>
      <c r="C535" s="69">
        <f t="shared" si="10"/>
        <v>4</v>
      </c>
    </row>
    <row r="536" spans="1:3">
      <c r="A536" s="67">
        <v>42174</v>
      </c>
      <c r="B536" s="69" t="s">
        <v>270</v>
      </c>
      <c r="C536" s="69">
        <f t="shared" si="10"/>
        <v>5</v>
      </c>
    </row>
    <row r="537" spans="1:3">
      <c r="A537" s="67">
        <v>42175</v>
      </c>
      <c r="B537" s="69" t="s">
        <v>269</v>
      </c>
      <c r="C537" s="69">
        <f t="shared" si="10"/>
        <v>6</v>
      </c>
    </row>
    <row r="538" spans="1:3">
      <c r="A538" s="67">
        <v>42176</v>
      </c>
      <c r="B538" s="69" t="s">
        <v>271</v>
      </c>
      <c r="C538" s="69">
        <f t="shared" si="10"/>
        <v>7</v>
      </c>
    </row>
    <row r="539" spans="1:3">
      <c r="A539" s="67">
        <v>42177</v>
      </c>
      <c r="B539" s="69" t="s">
        <v>271</v>
      </c>
      <c r="C539" s="69">
        <f t="shared" si="10"/>
        <v>1</v>
      </c>
    </row>
    <row r="540" spans="1:3">
      <c r="A540" s="67">
        <v>42178</v>
      </c>
      <c r="B540" s="69" t="s">
        <v>270</v>
      </c>
      <c r="C540" s="69">
        <f t="shared" si="10"/>
        <v>2</v>
      </c>
    </row>
    <row r="541" spans="1:3">
      <c r="A541" s="67">
        <v>42179</v>
      </c>
      <c r="B541" s="69" t="s">
        <v>270</v>
      </c>
      <c r="C541" s="69">
        <f t="shared" si="10"/>
        <v>3</v>
      </c>
    </row>
    <row r="542" spans="1:3">
      <c r="A542" s="67">
        <v>42180</v>
      </c>
      <c r="B542" s="69" t="s">
        <v>270</v>
      </c>
      <c r="C542" s="69">
        <f t="shared" si="10"/>
        <v>4</v>
      </c>
    </row>
    <row r="543" spans="1:3">
      <c r="A543" s="67">
        <v>42181</v>
      </c>
      <c r="B543" s="69" t="s">
        <v>270</v>
      </c>
      <c r="C543" s="69">
        <f t="shared" si="10"/>
        <v>5</v>
      </c>
    </row>
    <row r="544" spans="1:3">
      <c r="A544" s="67">
        <v>42182</v>
      </c>
      <c r="B544" s="69" t="s">
        <v>271</v>
      </c>
      <c r="C544" s="69">
        <f t="shared" si="10"/>
        <v>6</v>
      </c>
    </row>
    <row r="545" spans="1:3">
      <c r="A545" s="67">
        <v>42183</v>
      </c>
      <c r="B545" s="69" t="s">
        <v>271</v>
      </c>
      <c r="C545" s="69">
        <f t="shared" si="10"/>
        <v>7</v>
      </c>
    </row>
    <row r="546" spans="1:3">
      <c r="A546" s="67">
        <v>42184</v>
      </c>
      <c r="B546" s="69" t="s">
        <v>270</v>
      </c>
      <c r="C546" s="69">
        <f t="shared" si="10"/>
        <v>1</v>
      </c>
    </row>
    <row r="547" spans="1:3">
      <c r="A547" s="67">
        <v>42185</v>
      </c>
      <c r="B547" s="69" t="s">
        <v>270</v>
      </c>
      <c r="C547" s="69">
        <f t="shared" si="10"/>
        <v>2</v>
      </c>
    </row>
    <row r="548" spans="1:3">
      <c r="A548" s="67">
        <v>42186</v>
      </c>
      <c r="B548" s="69" t="s">
        <v>270</v>
      </c>
      <c r="C548" s="69">
        <f t="shared" si="10"/>
        <v>3</v>
      </c>
    </row>
    <row r="549" spans="1:3">
      <c r="A549" s="67">
        <v>42187</v>
      </c>
      <c r="B549" s="69" t="s">
        <v>270</v>
      </c>
      <c r="C549" s="69">
        <f t="shared" si="10"/>
        <v>4</v>
      </c>
    </row>
    <row r="550" spans="1:3">
      <c r="A550" s="67">
        <v>42188</v>
      </c>
      <c r="B550" s="69" t="s">
        <v>270</v>
      </c>
      <c r="C550" s="69">
        <f t="shared" si="10"/>
        <v>5</v>
      </c>
    </row>
    <row r="551" spans="1:3">
      <c r="A551" s="67">
        <v>42189</v>
      </c>
      <c r="B551" s="69" t="s">
        <v>271</v>
      </c>
      <c r="C551" s="69">
        <f t="shared" si="10"/>
        <v>6</v>
      </c>
    </row>
    <row r="552" spans="1:3">
      <c r="A552" s="67">
        <v>42190</v>
      </c>
      <c r="B552" s="69" t="s">
        <v>271</v>
      </c>
      <c r="C552" s="69">
        <f t="shared" si="10"/>
        <v>7</v>
      </c>
    </row>
    <row r="553" spans="1:3">
      <c r="A553" s="67">
        <v>42191</v>
      </c>
      <c r="B553" s="69" t="s">
        <v>270</v>
      </c>
      <c r="C553" s="69">
        <f t="shared" si="10"/>
        <v>1</v>
      </c>
    </row>
    <row r="554" spans="1:3">
      <c r="A554" s="67">
        <v>42192</v>
      </c>
      <c r="B554" s="69" t="s">
        <v>270</v>
      </c>
      <c r="C554" s="69">
        <f t="shared" si="10"/>
        <v>2</v>
      </c>
    </row>
    <row r="555" spans="1:3">
      <c r="A555" s="67">
        <v>42193</v>
      </c>
      <c r="B555" s="69" t="s">
        <v>270</v>
      </c>
      <c r="C555" s="69">
        <f t="shared" si="10"/>
        <v>3</v>
      </c>
    </row>
    <row r="556" spans="1:3">
      <c r="A556" s="67">
        <v>42194</v>
      </c>
      <c r="B556" s="69" t="s">
        <v>270</v>
      </c>
      <c r="C556" s="69">
        <f t="shared" si="10"/>
        <v>4</v>
      </c>
    </row>
    <row r="557" spans="1:3">
      <c r="A557" s="67">
        <v>42195</v>
      </c>
      <c r="B557" s="69" t="s">
        <v>270</v>
      </c>
      <c r="C557" s="69">
        <f t="shared" si="10"/>
        <v>5</v>
      </c>
    </row>
    <row r="558" spans="1:3">
      <c r="A558" s="67">
        <v>42196</v>
      </c>
      <c r="B558" s="69" t="s">
        <v>271</v>
      </c>
      <c r="C558" s="69">
        <f t="shared" si="10"/>
        <v>6</v>
      </c>
    </row>
    <row r="559" spans="1:3">
      <c r="A559" s="67">
        <v>42197</v>
      </c>
      <c r="B559" s="69" t="s">
        <v>271</v>
      </c>
      <c r="C559" s="69">
        <f t="shared" si="10"/>
        <v>7</v>
      </c>
    </row>
    <row r="560" spans="1:3">
      <c r="A560" s="67">
        <v>42198</v>
      </c>
      <c r="B560" s="69" t="s">
        <v>270</v>
      </c>
      <c r="C560" s="69">
        <f t="shared" si="10"/>
        <v>1</v>
      </c>
    </row>
    <row r="561" spans="1:3">
      <c r="A561" s="67">
        <v>42199</v>
      </c>
      <c r="B561" s="69" t="s">
        <v>270</v>
      </c>
      <c r="C561" s="69">
        <f t="shared" si="10"/>
        <v>2</v>
      </c>
    </row>
    <row r="562" spans="1:3">
      <c r="A562" s="67">
        <v>42200</v>
      </c>
      <c r="B562" s="69" t="s">
        <v>270</v>
      </c>
      <c r="C562" s="69">
        <f t="shared" si="10"/>
        <v>3</v>
      </c>
    </row>
    <row r="563" spans="1:3">
      <c r="A563" s="67">
        <v>42201</v>
      </c>
      <c r="B563" s="69" t="s">
        <v>270</v>
      </c>
      <c r="C563" s="69">
        <f t="shared" si="10"/>
        <v>4</v>
      </c>
    </row>
    <row r="564" spans="1:3">
      <c r="A564" s="67">
        <v>42202</v>
      </c>
      <c r="B564" s="69" t="s">
        <v>270</v>
      </c>
      <c r="C564" s="69">
        <f t="shared" si="10"/>
        <v>5</v>
      </c>
    </row>
    <row r="565" spans="1:3">
      <c r="A565" s="67">
        <v>42203</v>
      </c>
      <c r="B565" s="69" t="s">
        <v>271</v>
      </c>
      <c r="C565" s="69">
        <f t="shared" si="10"/>
        <v>6</v>
      </c>
    </row>
    <row r="566" spans="1:3">
      <c r="A566" s="67">
        <v>42204</v>
      </c>
      <c r="B566" s="69" t="s">
        <v>271</v>
      </c>
      <c r="C566" s="69">
        <f t="shared" si="10"/>
        <v>7</v>
      </c>
    </row>
    <row r="567" spans="1:3">
      <c r="A567" s="67">
        <v>42205</v>
      </c>
      <c r="B567" s="69" t="s">
        <v>270</v>
      </c>
      <c r="C567" s="69">
        <f t="shared" si="10"/>
        <v>1</v>
      </c>
    </row>
    <row r="568" spans="1:3">
      <c r="A568" s="67">
        <v>42206</v>
      </c>
      <c r="B568" s="69" t="s">
        <v>270</v>
      </c>
      <c r="C568" s="69">
        <f t="shared" si="10"/>
        <v>2</v>
      </c>
    </row>
    <row r="569" spans="1:3">
      <c r="A569" s="67">
        <v>42207</v>
      </c>
      <c r="B569" s="69" t="s">
        <v>270</v>
      </c>
      <c r="C569" s="69">
        <f t="shared" si="10"/>
        <v>3</v>
      </c>
    </row>
    <row r="570" spans="1:3">
      <c r="A570" s="67">
        <v>42208</v>
      </c>
      <c r="B570" s="69" t="s">
        <v>270</v>
      </c>
      <c r="C570" s="69">
        <f t="shared" si="10"/>
        <v>4</v>
      </c>
    </row>
    <row r="571" spans="1:3">
      <c r="A571" s="67">
        <v>42209</v>
      </c>
      <c r="B571" s="69" t="s">
        <v>270</v>
      </c>
      <c r="C571" s="69">
        <f t="shared" si="10"/>
        <v>5</v>
      </c>
    </row>
    <row r="572" spans="1:3">
      <c r="A572" s="67">
        <v>42210</v>
      </c>
      <c r="B572" s="69" t="s">
        <v>271</v>
      </c>
      <c r="C572" s="69">
        <f t="shared" si="10"/>
        <v>6</v>
      </c>
    </row>
    <row r="573" spans="1:3">
      <c r="A573" s="67">
        <v>42211</v>
      </c>
      <c r="B573" s="69" t="s">
        <v>271</v>
      </c>
      <c r="C573" s="69">
        <f t="shared" si="10"/>
        <v>7</v>
      </c>
    </row>
    <row r="574" spans="1:3">
      <c r="A574" s="67">
        <v>42212</v>
      </c>
      <c r="B574" s="69" t="s">
        <v>270</v>
      </c>
      <c r="C574" s="69">
        <f t="shared" si="10"/>
        <v>1</v>
      </c>
    </row>
    <row r="575" spans="1:3">
      <c r="A575" s="67">
        <v>42213</v>
      </c>
      <c r="B575" s="69" t="s">
        <v>270</v>
      </c>
      <c r="C575" s="69">
        <f t="shared" si="10"/>
        <v>2</v>
      </c>
    </row>
    <row r="576" spans="1:3">
      <c r="A576" s="67">
        <v>42214</v>
      </c>
      <c r="B576" s="69" t="s">
        <v>270</v>
      </c>
      <c r="C576" s="69">
        <f t="shared" si="10"/>
        <v>3</v>
      </c>
    </row>
    <row r="577" spans="1:3">
      <c r="A577" s="67">
        <v>42215</v>
      </c>
      <c r="B577" s="69" t="s">
        <v>270</v>
      </c>
      <c r="C577" s="69">
        <f t="shared" si="10"/>
        <v>4</v>
      </c>
    </row>
    <row r="578" spans="1:3">
      <c r="A578" s="67">
        <v>42216</v>
      </c>
      <c r="B578" s="69" t="s">
        <v>270</v>
      </c>
      <c r="C578" s="69">
        <f t="shared" ref="C578:C641" si="11">WEEKDAY(A578,2)</f>
        <v>5</v>
      </c>
    </row>
    <row r="579" spans="1:3">
      <c r="A579" s="67">
        <v>42217</v>
      </c>
      <c r="B579" s="69" t="s">
        <v>271</v>
      </c>
      <c r="C579" s="69">
        <f t="shared" si="11"/>
        <v>6</v>
      </c>
    </row>
    <row r="580" spans="1:3">
      <c r="A580" s="67">
        <v>42218</v>
      </c>
      <c r="B580" s="69" t="s">
        <v>271</v>
      </c>
      <c r="C580" s="69">
        <f t="shared" si="11"/>
        <v>7</v>
      </c>
    </row>
    <row r="581" spans="1:3">
      <c r="A581" s="67">
        <v>42219</v>
      </c>
      <c r="B581" s="69" t="s">
        <v>270</v>
      </c>
      <c r="C581" s="69">
        <f t="shared" si="11"/>
        <v>1</v>
      </c>
    </row>
    <row r="582" spans="1:3">
      <c r="A582" s="67">
        <v>42220</v>
      </c>
      <c r="B582" s="69" t="s">
        <v>270</v>
      </c>
      <c r="C582" s="69">
        <f t="shared" si="11"/>
        <v>2</v>
      </c>
    </row>
    <row r="583" spans="1:3">
      <c r="A583" s="67">
        <v>42221</v>
      </c>
      <c r="B583" s="69" t="s">
        <v>270</v>
      </c>
      <c r="C583" s="69">
        <f t="shared" si="11"/>
        <v>3</v>
      </c>
    </row>
    <row r="584" spans="1:3">
      <c r="A584" s="67">
        <v>42222</v>
      </c>
      <c r="B584" s="69" t="s">
        <v>270</v>
      </c>
      <c r="C584" s="69">
        <f t="shared" si="11"/>
        <v>4</v>
      </c>
    </row>
    <row r="585" spans="1:3">
      <c r="A585" s="67">
        <v>42223</v>
      </c>
      <c r="B585" s="69" t="s">
        <v>270</v>
      </c>
      <c r="C585" s="69">
        <f t="shared" si="11"/>
        <v>5</v>
      </c>
    </row>
    <row r="586" spans="1:3">
      <c r="A586" s="67">
        <v>42224</v>
      </c>
      <c r="B586" s="69" t="s">
        <v>271</v>
      </c>
      <c r="C586" s="69">
        <f t="shared" si="11"/>
        <v>6</v>
      </c>
    </row>
    <row r="587" spans="1:3">
      <c r="A587" s="67">
        <v>42225</v>
      </c>
      <c r="B587" s="69" t="s">
        <v>271</v>
      </c>
      <c r="C587" s="69">
        <f t="shared" si="11"/>
        <v>7</v>
      </c>
    </row>
    <row r="588" spans="1:3">
      <c r="A588" s="67">
        <v>42226</v>
      </c>
      <c r="B588" s="69" t="s">
        <v>270</v>
      </c>
      <c r="C588" s="69">
        <f t="shared" si="11"/>
        <v>1</v>
      </c>
    </row>
    <row r="589" spans="1:3">
      <c r="A589" s="67">
        <v>42227</v>
      </c>
      <c r="B589" s="69" t="s">
        <v>270</v>
      </c>
      <c r="C589" s="69">
        <f t="shared" si="11"/>
        <v>2</v>
      </c>
    </row>
    <row r="590" spans="1:3">
      <c r="A590" s="67">
        <v>42228</v>
      </c>
      <c r="B590" s="69" t="s">
        <v>270</v>
      </c>
      <c r="C590" s="69">
        <f t="shared" si="11"/>
        <v>3</v>
      </c>
    </row>
    <row r="591" spans="1:3">
      <c r="A591" s="67">
        <v>42229</v>
      </c>
      <c r="B591" s="69" t="s">
        <v>270</v>
      </c>
      <c r="C591" s="69">
        <f t="shared" si="11"/>
        <v>4</v>
      </c>
    </row>
    <row r="592" spans="1:3">
      <c r="A592" s="67">
        <v>42230</v>
      </c>
      <c r="B592" s="69" t="s">
        <v>270</v>
      </c>
      <c r="C592" s="69">
        <f t="shared" si="11"/>
        <v>5</v>
      </c>
    </row>
    <row r="593" spans="1:3">
      <c r="A593" s="67">
        <v>42231</v>
      </c>
      <c r="B593" s="69" t="s">
        <v>271</v>
      </c>
      <c r="C593" s="69">
        <f t="shared" si="11"/>
        <v>6</v>
      </c>
    </row>
    <row r="594" spans="1:3">
      <c r="A594" s="67">
        <v>42232</v>
      </c>
      <c r="B594" s="69" t="s">
        <v>271</v>
      </c>
      <c r="C594" s="69">
        <f t="shared" si="11"/>
        <v>7</v>
      </c>
    </row>
    <row r="595" spans="1:3">
      <c r="A595" s="67">
        <v>42233</v>
      </c>
      <c r="B595" s="69" t="s">
        <v>270</v>
      </c>
      <c r="C595" s="69">
        <f t="shared" si="11"/>
        <v>1</v>
      </c>
    </row>
    <row r="596" spans="1:3">
      <c r="A596" s="67">
        <v>42234</v>
      </c>
      <c r="B596" s="69" t="s">
        <v>270</v>
      </c>
      <c r="C596" s="69">
        <f t="shared" si="11"/>
        <v>2</v>
      </c>
    </row>
    <row r="597" spans="1:3">
      <c r="A597" s="67">
        <v>42235</v>
      </c>
      <c r="B597" s="69" t="s">
        <v>270</v>
      </c>
      <c r="C597" s="69">
        <f t="shared" si="11"/>
        <v>3</v>
      </c>
    </row>
    <row r="598" spans="1:3">
      <c r="A598" s="67">
        <v>42236</v>
      </c>
      <c r="B598" s="69" t="s">
        <v>270</v>
      </c>
      <c r="C598" s="69">
        <f t="shared" si="11"/>
        <v>4</v>
      </c>
    </row>
    <row r="599" spans="1:3">
      <c r="A599" s="67">
        <v>42237</v>
      </c>
      <c r="B599" s="69" t="s">
        <v>270</v>
      </c>
      <c r="C599" s="69">
        <f t="shared" si="11"/>
        <v>5</v>
      </c>
    </row>
    <row r="600" spans="1:3">
      <c r="A600" s="67">
        <v>42238</v>
      </c>
      <c r="B600" s="69" t="s">
        <v>271</v>
      </c>
      <c r="C600" s="69">
        <f t="shared" si="11"/>
        <v>6</v>
      </c>
    </row>
    <row r="601" spans="1:3">
      <c r="A601" s="67">
        <v>42239</v>
      </c>
      <c r="B601" s="69" t="s">
        <v>271</v>
      </c>
      <c r="C601" s="69">
        <f t="shared" si="11"/>
        <v>7</v>
      </c>
    </row>
    <row r="602" spans="1:3">
      <c r="A602" s="67">
        <v>42240</v>
      </c>
      <c r="B602" s="69" t="s">
        <v>270</v>
      </c>
      <c r="C602" s="69">
        <f t="shared" si="11"/>
        <v>1</v>
      </c>
    </row>
    <row r="603" spans="1:3">
      <c r="A603" s="67">
        <v>42241</v>
      </c>
      <c r="B603" s="69" t="s">
        <v>270</v>
      </c>
      <c r="C603" s="69">
        <f t="shared" si="11"/>
        <v>2</v>
      </c>
    </row>
    <row r="604" spans="1:3">
      <c r="A604" s="67">
        <v>42242</v>
      </c>
      <c r="B604" s="69" t="s">
        <v>270</v>
      </c>
      <c r="C604" s="69">
        <f t="shared" si="11"/>
        <v>3</v>
      </c>
    </row>
    <row r="605" spans="1:3">
      <c r="A605" s="67">
        <v>42243</v>
      </c>
      <c r="B605" s="69" t="s">
        <v>270</v>
      </c>
      <c r="C605" s="69">
        <f t="shared" si="11"/>
        <v>4</v>
      </c>
    </row>
    <row r="606" spans="1:3">
      <c r="A606" s="67">
        <v>42244</v>
      </c>
      <c r="B606" s="69" t="s">
        <v>270</v>
      </c>
      <c r="C606" s="69">
        <f t="shared" si="11"/>
        <v>5</v>
      </c>
    </row>
    <row r="607" spans="1:3">
      <c r="A607" s="67">
        <v>42245</v>
      </c>
      <c r="B607" s="69" t="s">
        <v>271</v>
      </c>
      <c r="C607" s="69">
        <f t="shared" si="11"/>
        <v>6</v>
      </c>
    </row>
    <row r="608" spans="1:3">
      <c r="A608" s="67">
        <v>42246</v>
      </c>
      <c r="B608" s="69" t="s">
        <v>271</v>
      </c>
      <c r="C608" s="69">
        <f t="shared" si="11"/>
        <v>7</v>
      </c>
    </row>
    <row r="609" spans="1:3">
      <c r="A609" s="67">
        <v>42247</v>
      </c>
      <c r="B609" s="69" t="s">
        <v>270</v>
      </c>
      <c r="C609" s="69">
        <f t="shared" si="11"/>
        <v>1</v>
      </c>
    </row>
    <row r="610" spans="1:3">
      <c r="A610" s="67">
        <v>42248</v>
      </c>
      <c r="B610" s="69" t="s">
        <v>270</v>
      </c>
      <c r="C610" s="69">
        <f t="shared" si="11"/>
        <v>2</v>
      </c>
    </row>
    <row r="611" spans="1:3">
      <c r="A611" s="67">
        <v>42249</v>
      </c>
      <c r="B611" s="69" t="s">
        <v>270</v>
      </c>
      <c r="C611" s="69">
        <f t="shared" si="11"/>
        <v>3</v>
      </c>
    </row>
    <row r="612" spans="1:3">
      <c r="A612" s="67">
        <v>42250</v>
      </c>
      <c r="B612" s="69" t="s">
        <v>269</v>
      </c>
      <c r="C612" s="69">
        <f t="shared" si="11"/>
        <v>4</v>
      </c>
    </row>
    <row r="613" spans="1:3">
      <c r="A613" s="67">
        <v>42251</v>
      </c>
      <c r="B613" s="69" t="s">
        <v>271</v>
      </c>
      <c r="C613" s="69">
        <f t="shared" si="11"/>
        <v>5</v>
      </c>
    </row>
    <row r="614" spans="1:3">
      <c r="A614" s="67">
        <v>42252</v>
      </c>
      <c r="B614" s="69" t="s">
        <v>271</v>
      </c>
      <c r="C614" s="69">
        <f t="shared" si="11"/>
        <v>6</v>
      </c>
    </row>
    <row r="615" spans="1:3">
      <c r="A615" s="67">
        <v>42253</v>
      </c>
      <c r="B615" s="69" t="s">
        <v>270</v>
      </c>
      <c r="C615" s="69">
        <f t="shared" si="11"/>
        <v>7</v>
      </c>
    </row>
    <row r="616" spans="1:3">
      <c r="A616" s="67">
        <v>42254</v>
      </c>
      <c r="B616" s="69" t="s">
        <v>270</v>
      </c>
      <c r="C616" s="69">
        <f t="shared" si="11"/>
        <v>1</v>
      </c>
    </row>
    <row r="617" spans="1:3">
      <c r="A617" s="67">
        <v>42255</v>
      </c>
      <c r="B617" s="69" t="s">
        <v>270</v>
      </c>
      <c r="C617" s="69">
        <f t="shared" si="11"/>
        <v>2</v>
      </c>
    </row>
    <row r="618" spans="1:3">
      <c r="A618" s="67">
        <v>42256</v>
      </c>
      <c r="B618" s="69" t="s">
        <v>270</v>
      </c>
      <c r="C618" s="69">
        <f t="shared" si="11"/>
        <v>3</v>
      </c>
    </row>
    <row r="619" spans="1:3">
      <c r="A619" s="67">
        <v>42257</v>
      </c>
      <c r="B619" s="69" t="s">
        <v>270</v>
      </c>
      <c r="C619" s="69">
        <f t="shared" si="11"/>
        <v>4</v>
      </c>
    </row>
    <row r="620" spans="1:3">
      <c r="A620" s="67">
        <v>42258</v>
      </c>
      <c r="B620" s="69" t="s">
        <v>270</v>
      </c>
      <c r="C620" s="69">
        <f t="shared" si="11"/>
        <v>5</v>
      </c>
    </row>
    <row r="621" spans="1:3">
      <c r="A621" s="67">
        <v>42259</v>
      </c>
      <c r="B621" s="69" t="s">
        <v>271</v>
      </c>
      <c r="C621" s="69">
        <f t="shared" si="11"/>
        <v>6</v>
      </c>
    </row>
    <row r="622" spans="1:3">
      <c r="A622" s="67">
        <v>42260</v>
      </c>
      <c r="B622" s="69" t="s">
        <v>271</v>
      </c>
      <c r="C622" s="69">
        <f t="shared" si="11"/>
        <v>7</v>
      </c>
    </row>
    <row r="623" spans="1:3">
      <c r="A623" s="67">
        <v>42261</v>
      </c>
      <c r="B623" s="69" t="s">
        <v>270</v>
      </c>
      <c r="C623" s="69">
        <f t="shared" si="11"/>
        <v>1</v>
      </c>
    </row>
    <row r="624" spans="1:3">
      <c r="A624" s="67">
        <v>42262</v>
      </c>
      <c r="B624" s="69" t="s">
        <v>270</v>
      </c>
      <c r="C624" s="69">
        <f t="shared" si="11"/>
        <v>2</v>
      </c>
    </row>
    <row r="625" spans="1:3">
      <c r="A625" s="67">
        <v>42263</v>
      </c>
      <c r="B625" s="69" t="s">
        <v>270</v>
      </c>
      <c r="C625" s="69">
        <f t="shared" si="11"/>
        <v>3</v>
      </c>
    </row>
    <row r="626" spans="1:3">
      <c r="A626" s="67">
        <v>42264</v>
      </c>
      <c r="B626" s="69" t="s">
        <v>270</v>
      </c>
      <c r="C626" s="69">
        <f t="shared" si="11"/>
        <v>4</v>
      </c>
    </row>
    <row r="627" spans="1:3">
      <c r="A627" s="67">
        <v>42265</v>
      </c>
      <c r="B627" s="69" t="s">
        <v>270</v>
      </c>
      <c r="C627" s="69">
        <f t="shared" si="11"/>
        <v>5</v>
      </c>
    </row>
    <row r="628" spans="1:3">
      <c r="A628" s="67">
        <v>42266</v>
      </c>
      <c r="B628" s="69" t="s">
        <v>271</v>
      </c>
      <c r="C628" s="69">
        <f t="shared" si="11"/>
        <v>6</v>
      </c>
    </row>
    <row r="629" spans="1:3">
      <c r="A629" s="67">
        <v>42267</v>
      </c>
      <c r="B629" s="69" t="s">
        <v>271</v>
      </c>
      <c r="C629" s="69">
        <f t="shared" si="11"/>
        <v>7</v>
      </c>
    </row>
    <row r="630" spans="1:3">
      <c r="A630" s="67">
        <v>42268</v>
      </c>
      <c r="B630" s="69" t="s">
        <v>270</v>
      </c>
      <c r="C630" s="69">
        <f t="shared" si="11"/>
        <v>1</v>
      </c>
    </row>
    <row r="631" spans="1:3">
      <c r="A631" s="67">
        <v>42269</v>
      </c>
      <c r="B631" s="69" t="s">
        <v>270</v>
      </c>
      <c r="C631" s="69">
        <f t="shared" si="11"/>
        <v>2</v>
      </c>
    </row>
    <row r="632" spans="1:3">
      <c r="A632" s="67">
        <v>42270</v>
      </c>
      <c r="B632" s="69" t="s">
        <v>270</v>
      </c>
      <c r="C632" s="69">
        <f t="shared" si="11"/>
        <v>3</v>
      </c>
    </row>
    <row r="633" spans="1:3">
      <c r="A633" s="67">
        <v>42271</v>
      </c>
      <c r="B633" s="69" t="s">
        <v>270</v>
      </c>
      <c r="C633" s="69">
        <f t="shared" si="11"/>
        <v>4</v>
      </c>
    </row>
    <row r="634" spans="1:3">
      <c r="A634" s="67">
        <v>42272</v>
      </c>
      <c r="B634" s="69" t="s">
        <v>270</v>
      </c>
      <c r="C634" s="69">
        <f t="shared" si="11"/>
        <v>5</v>
      </c>
    </row>
    <row r="635" spans="1:3">
      <c r="A635" s="67">
        <v>42273</v>
      </c>
      <c r="B635" s="69" t="s">
        <v>271</v>
      </c>
      <c r="C635" s="69">
        <f t="shared" si="11"/>
        <v>6</v>
      </c>
    </row>
    <row r="636" spans="1:3">
      <c r="A636" s="67">
        <v>42274</v>
      </c>
      <c r="B636" s="69" t="s">
        <v>269</v>
      </c>
      <c r="C636" s="69">
        <f t="shared" si="11"/>
        <v>7</v>
      </c>
    </row>
    <row r="637" spans="1:3">
      <c r="A637" s="67">
        <v>42275</v>
      </c>
      <c r="B637" s="69" t="s">
        <v>270</v>
      </c>
      <c r="C637" s="69">
        <f t="shared" si="11"/>
        <v>1</v>
      </c>
    </row>
    <row r="638" spans="1:3">
      <c r="A638" s="67">
        <v>42276</v>
      </c>
      <c r="B638" s="69" t="s">
        <v>270</v>
      </c>
      <c r="C638" s="69">
        <f t="shared" si="11"/>
        <v>2</v>
      </c>
    </row>
    <row r="639" spans="1:3">
      <c r="A639" s="67">
        <v>42277</v>
      </c>
      <c r="B639" s="69" t="s">
        <v>270</v>
      </c>
      <c r="C639" s="69">
        <f t="shared" si="11"/>
        <v>3</v>
      </c>
    </row>
    <row r="640" spans="1:3">
      <c r="A640" s="67">
        <v>42278</v>
      </c>
      <c r="B640" s="69" t="s">
        <v>269</v>
      </c>
      <c r="C640" s="69">
        <f t="shared" si="11"/>
        <v>4</v>
      </c>
    </row>
    <row r="641" spans="1:3">
      <c r="A641" s="67">
        <v>42279</v>
      </c>
      <c r="B641" s="69" t="s">
        <v>269</v>
      </c>
      <c r="C641" s="69">
        <f t="shared" si="11"/>
        <v>5</v>
      </c>
    </row>
    <row r="642" spans="1:3">
      <c r="A642" s="67">
        <v>42280</v>
      </c>
      <c r="B642" s="69" t="s">
        <v>269</v>
      </c>
      <c r="C642" s="69">
        <f t="shared" ref="C642:C705" si="12">WEEKDAY(A642,2)</f>
        <v>6</v>
      </c>
    </row>
    <row r="643" spans="1:3">
      <c r="A643" s="67">
        <v>42281</v>
      </c>
      <c r="B643" s="69" t="s">
        <v>271</v>
      </c>
      <c r="C643" s="69">
        <f t="shared" si="12"/>
        <v>7</v>
      </c>
    </row>
    <row r="644" spans="1:3">
      <c r="A644" s="67">
        <v>42282</v>
      </c>
      <c r="B644" s="69" t="s">
        <v>271</v>
      </c>
      <c r="C644" s="69">
        <f t="shared" si="12"/>
        <v>1</v>
      </c>
    </row>
    <row r="645" spans="1:3">
      <c r="A645" s="67">
        <v>42283</v>
      </c>
      <c r="B645" s="69" t="s">
        <v>271</v>
      </c>
      <c r="C645" s="69">
        <f t="shared" si="12"/>
        <v>2</v>
      </c>
    </row>
    <row r="646" spans="1:3">
      <c r="A646" s="67">
        <v>42284</v>
      </c>
      <c r="B646" s="69" t="s">
        <v>271</v>
      </c>
      <c r="C646" s="69">
        <f t="shared" si="12"/>
        <v>3</v>
      </c>
    </row>
    <row r="647" spans="1:3">
      <c r="A647" s="67">
        <v>42285</v>
      </c>
      <c r="B647" s="69" t="s">
        <v>270</v>
      </c>
      <c r="C647" s="69">
        <f t="shared" si="12"/>
        <v>4</v>
      </c>
    </row>
    <row r="648" spans="1:3">
      <c r="A648" s="67">
        <v>42286</v>
      </c>
      <c r="B648" s="69" t="s">
        <v>270</v>
      </c>
      <c r="C648" s="69">
        <f t="shared" si="12"/>
        <v>5</v>
      </c>
    </row>
    <row r="649" spans="1:3">
      <c r="A649" s="67">
        <v>42287</v>
      </c>
      <c r="B649" s="69" t="s">
        <v>270</v>
      </c>
      <c r="C649" s="69">
        <f t="shared" si="12"/>
        <v>6</v>
      </c>
    </row>
    <row r="650" spans="1:3">
      <c r="A650" s="67">
        <v>42288</v>
      </c>
      <c r="B650" s="69" t="s">
        <v>271</v>
      </c>
      <c r="C650" s="69">
        <f t="shared" si="12"/>
        <v>7</v>
      </c>
    </row>
    <row r="651" spans="1:3">
      <c r="A651" s="67">
        <v>42289</v>
      </c>
      <c r="B651" s="69" t="s">
        <v>270</v>
      </c>
      <c r="C651" s="69">
        <f t="shared" si="12"/>
        <v>1</v>
      </c>
    </row>
    <row r="652" spans="1:3">
      <c r="A652" s="67">
        <v>42290</v>
      </c>
      <c r="B652" s="69" t="s">
        <v>270</v>
      </c>
      <c r="C652" s="69">
        <f t="shared" si="12"/>
        <v>2</v>
      </c>
    </row>
    <row r="653" spans="1:3">
      <c r="A653" s="67">
        <v>42291</v>
      </c>
      <c r="B653" s="69" t="s">
        <v>270</v>
      </c>
      <c r="C653" s="69">
        <f t="shared" si="12"/>
        <v>3</v>
      </c>
    </row>
    <row r="654" spans="1:3">
      <c r="A654" s="67">
        <v>42292</v>
      </c>
      <c r="B654" s="69" t="s">
        <v>270</v>
      </c>
      <c r="C654" s="69">
        <f t="shared" si="12"/>
        <v>4</v>
      </c>
    </row>
    <row r="655" spans="1:3">
      <c r="A655" s="67">
        <v>42293</v>
      </c>
      <c r="B655" s="69" t="s">
        <v>270</v>
      </c>
      <c r="C655" s="69">
        <f t="shared" si="12"/>
        <v>5</v>
      </c>
    </row>
    <row r="656" spans="1:3">
      <c r="A656" s="67">
        <v>42294</v>
      </c>
      <c r="B656" s="69" t="s">
        <v>271</v>
      </c>
      <c r="C656" s="69">
        <f t="shared" si="12"/>
        <v>6</v>
      </c>
    </row>
    <row r="657" spans="1:3">
      <c r="A657" s="67">
        <v>42295</v>
      </c>
      <c r="B657" s="69" t="s">
        <v>271</v>
      </c>
      <c r="C657" s="69">
        <f t="shared" si="12"/>
        <v>7</v>
      </c>
    </row>
    <row r="658" spans="1:3">
      <c r="A658" s="67">
        <v>42296</v>
      </c>
      <c r="B658" s="69" t="s">
        <v>270</v>
      </c>
      <c r="C658" s="69">
        <f t="shared" si="12"/>
        <v>1</v>
      </c>
    </row>
    <row r="659" spans="1:3">
      <c r="A659" s="67">
        <v>42297</v>
      </c>
      <c r="B659" s="69" t="s">
        <v>270</v>
      </c>
      <c r="C659" s="69">
        <f t="shared" si="12"/>
        <v>2</v>
      </c>
    </row>
    <row r="660" spans="1:3">
      <c r="A660" s="67">
        <v>42298</v>
      </c>
      <c r="B660" s="69" t="s">
        <v>270</v>
      </c>
      <c r="C660" s="69">
        <f t="shared" si="12"/>
        <v>3</v>
      </c>
    </row>
    <row r="661" spans="1:3">
      <c r="A661" s="67">
        <v>42299</v>
      </c>
      <c r="B661" s="69" t="s">
        <v>270</v>
      </c>
      <c r="C661" s="69">
        <f t="shared" si="12"/>
        <v>4</v>
      </c>
    </row>
    <row r="662" spans="1:3">
      <c r="A662" s="67">
        <v>42300</v>
      </c>
      <c r="B662" s="69" t="s">
        <v>270</v>
      </c>
      <c r="C662" s="69">
        <f t="shared" si="12"/>
        <v>5</v>
      </c>
    </row>
    <row r="663" spans="1:3">
      <c r="A663" s="67">
        <v>42301</v>
      </c>
      <c r="B663" s="69" t="s">
        <v>271</v>
      </c>
      <c r="C663" s="69">
        <f t="shared" si="12"/>
        <v>6</v>
      </c>
    </row>
    <row r="664" spans="1:3">
      <c r="A664" s="67">
        <v>42302</v>
      </c>
      <c r="B664" s="69" t="s">
        <v>271</v>
      </c>
      <c r="C664" s="69">
        <f t="shared" si="12"/>
        <v>7</v>
      </c>
    </row>
    <row r="665" spans="1:3">
      <c r="A665" s="67">
        <v>42303</v>
      </c>
      <c r="B665" s="69" t="s">
        <v>270</v>
      </c>
      <c r="C665" s="69">
        <f t="shared" si="12"/>
        <v>1</v>
      </c>
    </row>
    <row r="666" spans="1:3">
      <c r="A666" s="67">
        <v>42304</v>
      </c>
      <c r="B666" s="69" t="s">
        <v>270</v>
      </c>
      <c r="C666" s="69">
        <f t="shared" si="12"/>
        <v>2</v>
      </c>
    </row>
    <row r="667" spans="1:3">
      <c r="A667" s="67">
        <v>42305</v>
      </c>
      <c r="B667" s="69" t="s">
        <v>270</v>
      </c>
      <c r="C667" s="69">
        <f t="shared" si="12"/>
        <v>3</v>
      </c>
    </row>
    <row r="668" spans="1:3">
      <c r="A668" s="67">
        <v>42306</v>
      </c>
      <c r="B668" s="69" t="s">
        <v>270</v>
      </c>
      <c r="C668" s="69">
        <f t="shared" si="12"/>
        <v>4</v>
      </c>
    </row>
    <row r="669" spans="1:3">
      <c r="A669" s="67">
        <v>42307</v>
      </c>
      <c r="B669" s="69" t="s">
        <v>270</v>
      </c>
      <c r="C669" s="69">
        <f t="shared" si="12"/>
        <v>5</v>
      </c>
    </row>
    <row r="670" spans="1:3">
      <c r="A670" s="67">
        <v>42308</v>
      </c>
      <c r="B670" s="69" t="s">
        <v>271</v>
      </c>
      <c r="C670" s="69">
        <f t="shared" si="12"/>
        <v>6</v>
      </c>
    </row>
    <row r="671" spans="1:3">
      <c r="A671" s="67">
        <v>42309</v>
      </c>
      <c r="B671" s="69" t="s">
        <v>271</v>
      </c>
      <c r="C671" s="69">
        <f t="shared" si="12"/>
        <v>7</v>
      </c>
    </row>
    <row r="672" spans="1:3">
      <c r="A672" s="67">
        <v>42310</v>
      </c>
      <c r="B672" s="69" t="s">
        <v>270</v>
      </c>
      <c r="C672" s="69">
        <f t="shared" si="12"/>
        <v>1</v>
      </c>
    </row>
    <row r="673" spans="1:3">
      <c r="A673" s="67">
        <v>42311</v>
      </c>
      <c r="B673" s="69" t="s">
        <v>270</v>
      </c>
      <c r="C673" s="69">
        <f t="shared" si="12"/>
        <v>2</v>
      </c>
    </row>
    <row r="674" spans="1:3">
      <c r="A674" s="67">
        <v>42312</v>
      </c>
      <c r="B674" s="69" t="s">
        <v>270</v>
      </c>
      <c r="C674" s="69">
        <f t="shared" si="12"/>
        <v>3</v>
      </c>
    </row>
    <row r="675" spans="1:3">
      <c r="A675" s="67">
        <v>42313</v>
      </c>
      <c r="B675" s="69" t="s">
        <v>270</v>
      </c>
      <c r="C675" s="69">
        <f t="shared" si="12"/>
        <v>4</v>
      </c>
    </row>
    <row r="676" spans="1:3">
      <c r="A676" s="67">
        <v>42314</v>
      </c>
      <c r="B676" s="69" t="s">
        <v>270</v>
      </c>
      <c r="C676" s="69">
        <f t="shared" si="12"/>
        <v>5</v>
      </c>
    </row>
    <row r="677" spans="1:3">
      <c r="A677" s="67">
        <v>42315</v>
      </c>
      <c r="B677" s="69" t="s">
        <v>271</v>
      </c>
      <c r="C677" s="69">
        <f t="shared" si="12"/>
        <v>6</v>
      </c>
    </row>
    <row r="678" spans="1:3">
      <c r="A678" s="67">
        <v>42316</v>
      </c>
      <c r="B678" s="69" t="s">
        <v>271</v>
      </c>
      <c r="C678" s="69">
        <f t="shared" si="12"/>
        <v>7</v>
      </c>
    </row>
    <row r="679" spans="1:3">
      <c r="A679" s="67">
        <v>42317</v>
      </c>
      <c r="B679" s="69" t="s">
        <v>270</v>
      </c>
      <c r="C679" s="69">
        <f t="shared" si="12"/>
        <v>1</v>
      </c>
    </row>
    <row r="680" spans="1:3">
      <c r="A680" s="67">
        <v>42318</v>
      </c>
      <c r="B680" s="69" t="s">
        <v>270</v>
      </c>
      <c r="C680" s="69">
        <f t="shared" si="12"/>
        <v>2</v>
      </c>
    </row>
    <row r="681" spans="1:3">
      <c r="A681" s="67">
        <v>42319</v>
      </c>
      <c r="B681" s="69" t="s">
        <v>270</v>
      </c>
      <c r="C681" s="69">
        <f t="shared" si="12"/>
        <v>3</v>
      </c>
    </row>
    <row r="682" spans="1:3">
      <c r="A682" s="67">
        <v>42320</v>
      </c>
      <c r="B682" s="69" t="s">
        <v>270</v>
      </c>
      <c r="C682" s="69">
        <f t="shared" si="12"/>
        <v>4</v>
      </c>
    </row>
    <row r="683" spans="1:3">
      <c r="A683" s="67">
        <v>42321</v>
      </c>
      <c r="B683" s="69" t="s">
        <v>270</v>
      </c>
      <c r="C683" s="69">
        <f t="shared" si="12"/>
        <v>5</v>
      </c>
    </row>
    <row r="684" spans="1:3">
      <c r="A684" s="67">
        <v>42322</v>
      </c>
      <c r="B684" s="69" t="s">
        <v>271</v>
      </c>
      <c r="C684" s="69">
        <f t="shared" si="12"/>
        <v>6</v>
      </c>
    </row>
    <row r="685" spans="1:3">
      <c r="A685" s="67">
        <v>42323</v>
      </c>
      <c r="B685" s="69" t="s">
        <v>271</v>
      </c>
      <c r="C685" s="69">
        <f t="shared" si="12"/>
        <v>7</v>
      </c>
    </row>
    <row r="686" spans="1:3">
      <c r="A686" s="67">
        <v>42324</v>
      </c>
      <c r="B686" s="69" t="s">
        <v>270</v>
      </c>
      <c r="C686" s="69">
        <f t="shared" si="12"/>
        <v>1</v>
      </c>
    </row>
    <row r="687" spans="1:3">
      <c r="A687" s="67">
        <v>42325</v>
      </c>
      <c r="B687" s="69" t="s">
        <v>270</v>
      </c>
      <c r="C687" s="69">
        <f t="shared" si="12"/>
        <v>2</v>
      </c>
    </row>
    <row r="688" spans="1:3">
      <c r="A688" s="67">
        <v>42326</v>
      </c>
      <c r="B688" s="69" t="s">
        <v>270</v>
      </c>
      <c r="C688" s="69">
        <f t="shared" si="12"/>
        <v>3</v>
      </c>
    </row>
    <row r="689" spans="1:3">
      <c r="A689" s="67">
        <v>42327</v>
      </c>
      <c r="B689" s="69" t="s">
        <v>270</v>
      </c>
      <c r="C689" s="69">
        <f t="shared" si="12"/>
        <v>4</v>
      </c>
    </row>
    <row r="690" spans="1:3">
      <c r="A690" s="67">
        <v>42328</v>
      </c>
      <c r="B690" s="69" t="s">
        <v>270</v>
      </c>
      <c r="C690" s="69">
        <f t="shared" si="12"/>
        <v>5</v>
      </c>
    </row>
    <row r="691" spans="1:3">
      <c r="A691" s="67">
        <v>42329</v>
      </c>
      <c r="B691" s="69" t="s">
        <v>271</v>
      </c>
      <c r="C691" s="69">
        <f t="shared" si="12"/>
        <v>6</v>
      </c>
    </row>
    <row r="692" spans="1:3">
      <c r="A692" s="67">
        <v>42330</v>
      </c>
      <c r="B692" s="69" t="s">
        <v>271</v>
      </c>
      <c r="C692" s="69">
        <f t="shared" si="12"/>
        <v>7</v>
      </c>
    </row>
    <row r="693" spans="1:3">
      <c r="A693" s="67">
        <v>42331</v>
      </c>
      <c r="B693" s="69" t="s">
        <v>270</v>
      </c>
      <c r="C693" s="69">
        <f t="shared" si="12"/>
        <v>1</v>
      </c>
    </row>
    <row r="694" spans="1:3">
      <c r="A694" s="67">
        <v>42332</v>
      </c>
      <c r="B694" s="69" t="s">
        <v>270</v>
      </c>
      <c r="C694" s="69">
        <f t="shared" si="12"/>
        <v>2</v>
      </c>
    </row>
    <row r="695" spans="1:3">
      <c r="A695" s="67">
        <v>42333</v>
      </c>
      <c r="B695" s="69" t="s">
        <v>270</v>
      </c>
      <c r="C695" s="69">
        <f t="shared" si="12"/>
        <v>3</v>
      </c>
    </row>
    <row r="696" spans="1:3">
      <c r="A696" s="67">
        <v>42334</v>
      </c>
      <c r="B696" s="69" t="s">
        <v>270</v>
      </c>
      <c r="C696" s="69">
        <f t="shared" si="12"/>
        <v>4</v>
      </c>
    </row>
    <row r="697" spans="1:3">
      <c r="A697" s="67">
        <v>42335</v>
      </c>
      <c r="B697" s="69" t="s">
        <v>270</v>
      </c>
      <c r="C697" s="69">
        <f t="shared" si="12"/>
        <v>5</v>
      </c>
    </row>
    <row r="698" spans="1:3">
      <c r="A698" s="67">
        <v>42336</v>
      </c>
      <c r="B698" s="69" t="s">
        <v>271</v>
      </c>
      <c r="C698" s="69">
        <f t="shared" si="12"/>
        <v>6</v>
      </c>
    </row>
    <row r="699" spans="1:3">
      <c r="A699" s="67">
        <v>42337</v>
      </c>
      <c r="B699" s="69" t="s">
        <v>271</v>
      </c>
      <c r="C699" s="69">
        <f t="shared" si="12"/>
        <v>7</v>
      </c>
    </row>
    <row r="700" spans="1:3">
      <c r="A700" s="67">
        <v>42338</v>
      </c>
      <c r="B700" s="69" t="s">
        <v>270</v>
      </c>
      <c r="C700" s="69">
        <f t="shared" si="12"/>
        <v>1</v>
      </c>
    </row>
    <row r="701" spans="1:3">
      <c r="A701" s="67">
        <v>42339</v>
      </c>
      <c r="B701" s="69" t="s">
        <v>270</v>
      </c>
      <c r="C701" s="69">
        <f t="shared" si="12"/>
        <v>2</v>
      </c>
    </row>
    <row r="702" spans="1:3">
      <c r="A702" s="67">
        <v>42340</v>
      </c>
      <c r="B702" s="69" t="s">
        <v>270</v>
      </c>
      <c r="C702" s="69">
        <f t="shared" si="12"/>
        <v>3</v>
      </c>
    </row>
    <row r="703" spans="1:3">
      <c r="A703" s="67">
        <v>42341</v>
      </c>
      <c r="B703" s="69" t="s">
        <v>270</v>
      </c>
      <c r="C703" s="69">
        <f t="shared" si="12"/>
        <v>4</v>
      </c>
    </row>
    <row r="704" spans="1:3">
      <c r="A704" s="67">
        <v>42342</v>
      </c>
      <c r="B704" s="69" t="s">
        <v>270</v>
      </c>
      <c r="C704" s="69">
        <f t="shared" si="12"/>
        <v>5</v>
      </c>
    </row>
    <row r="705" spans="1:3">
      <c r="A705" s="67">
        <v>42343</v>
      </c>
      <c r="B705" s="69" t="s">
        <v>271</v>
      </c>
      <c r="C705" s="69">
        <f t="shared" si="12"/>
        <v>6</v>
      </c>
    </row>
    <row r="706" spans="1:3">
      <c r="A706" s="67">
        <v>42344</v>
      </c>
      <c r="B706" s="69" t="s">
        <v>271</v>
      </c>
      <c r="C706" s="69">
        <f t="shared" ref="C706:C769" si="13">WEEKDAY(A706,2)</f>
        <v>7</v>
      </c>
    </row>
    <row r="707" spans="1:3">
      <c r="A707" s="67">
        <v>42345</v>
      </c>
      <c r="B707" s="69" t="s">
        <v>270</v>
      </c>
      <c r="C707" s="69">
        <f t="shared" si="13"/>
        <v>1</v>
      </c>
    </row>
    <row r="708" spans="1:3">
      <c r="A708" s="67">
        <v>42346</v>
      </c>
      <c r="B708" s="69" t="s">
        <v>270</v>
      </c>
      <c r="C708" s="69">
        <f t="shared" si="13"/>
        <v>2</v>
      </c>
    </row>
    <row r="709" spans="1:3">
      <c r="A709" s="67">
        <v>42347</v>
      </c>
      <c r="B709" s="69" t="s">
        <v>270</v>
      </c>
      <c r="C709" s="69">
        <f t="shared" si="13"/>
        <v>3</v>
      </c>
    </row>
    <row r="710" spans="1:3">
      <c r="A710" s="67">
        <v>42348</v>
      </c>
      <c r="B710" s="69" t="s">
        <v>270</v>
      </c>
      <c r="C710" s="69">
        <f t="shared" si="13"/>
        <v>4</v>
      </c>
    </row>
    <row r="711" spans="1:3">
      <c r="A711" s="67">
        <v>42349</v>
      </c>
      <c r="B711" s="69" t="s">
        <v>270</v>
      </c>
      <c r="C711" s="69">
        <f t="shared" si="13"/>
        <v>5</v>
      </c>
    </row>
    <row r="712" spans="1:3">
      <c r="A712" s="67">
        <v>42350</v>
      </c>
      <c r="B712" s="69" t="s">
        <v>271</v>
      </c>
      <c r="C712" s="69">
        <f t="shared" si="13"/>
        <v>6</v>
      </c>
    </row>
    <row r="713" spans="1:3">
      <c r="A713" s="67">
        <v>42351</v>
      </c>
      <c r="B713" s="69" t="s">
        <v>271</v>
      </c>
      <c r="C713" s="69">
        <f t="shared" si="13"/>
        <v>7</v>
      </c>
    </row>
    <row r="714" spans="1:3">
      <c r="A714" s="67">
        <v>42352</v>
      </c>
      <c r="B714" s="69" t="s">
        <v>270</v>
      </c>
      <c r="C714" s="69">
        <f t="shared" si="13"/>
        <v>1</v>
      </c>
    </row>
    <row r="715" spans="1:3">
      <c r="A715" s="67">
        <v>42353</v>
      </c>
      <c r="B715" s="69" t="s">
        <v>270</v>
      </c>
      <c r="C715" s="69">
        <f t="shared" si="13"/>
        <v>2</v>
      </c>
    </row>
    <row r="716" spans="1:3">
      <c r="A716" s="67">
        <v>42354</v>
      </c>
      <c r="B716" s="69" t="s">
        <v>270</v>
      </c>
      <c r="C716" s="69">
        <f t="shared" si="13"/>
        <v>3</v>
      </c>
    </row>
    <row r="717" spans="1:3">
      <c r="A717" s="67">
        <v>42355</v>
      </c>
      <c r="B717" s="69" t="s">
        <v>270</v>
      </c>
      <c r="C717" s="69">
        <f t="shared" si="13"/>
        <v>4</v>
      </c>
    </row>
    <row r="718" spans="1:3">
      <c r="A718" s="67">
        <v>42356</v>
      </c>
      <c r="B718" s="69" t="s">
        <v>270</v>
      </c>
      <c r="C718" s="69">
        <f t="shared" si="13"/>
        <v>5</v>
      </c>
    </row>
    <row r="719" spans="1:3">
      <c r="A719" s="67">
        <v>42357</v>
      </c>
      <c r="B719" s="69" t="s">
        <v>271</v>
      </c>
      <c r="C719" s="69">
        <f t="shared" si="13"/>
        <v>6</v>
      </c>
    </row>
    <row r="720" spans="1:3">
      <c r="A720" s="67">
        <v>42358</v>
      </c>
      <c r="B720" s="69" t="s">
        <v>271</v>
      </c>
      <c r="C720" s="69">
        <f t="shared" si="13"/>
        <v>7</v>
      </c>
    </row>
    <row r="721" spans="1:3">
      <c r="A721" s="67">
        <v>42359</v>
      </c>
      <c r="B721" s="69" t="s">
        <v>270</v>
      </c>
      <c r="C721" s="69">
        <f t="shared" si="13"/>
        <v>1</v>
      </c>
    </row>
    <row r="722" spans="1:3">
      <c r="A722" s="67">
        <v>42360</v>
      </c>
      <c r="B722" s="69" t="s">
        <v>270</v>
      </c>
      <c r="C722" s="69">
        <f t="shared" si="13"/>
        <v>2</v>
      </c>
    </row>
    <row r="723" spans="1:3">
      <c r="A723" s="67">
        <v>42361</v>
      </c>
      <c r="B723" s="69" t="s">
        <v>270</v>
      </c>
      <c r="C723" s="69">
        <f t="shared" si="13"/>
        <v>3</v>
      </c>
    </row>
    <row r="724" spans="1:3">
      <c r="A724" s="67">
        <v>42362</v>
      </c>
      <c r="B724" s="69" t="s">
        <v>270</v>
      </c>
      <c r="C724" s="69">
        <f t="shared" si="13"/>
        <v>4</v>
      </c>
    </row>
    <row r="725" spans="1:3">
      <c r="A725" s="67">
        <v>42363</v>
      </c>
      <c r="B725" s="69" t="s">
        <v>270</v>
      </c>
      <c r="C725" s="69">
        <f t="shared" si="13"/>
        <v>5</v>
      </c>
    </row>
    <row r="726" spans="1:3">
      <c r="A726" s="67">
        <v>42364</v>
      </c>
      <c r="B726" s="69" t="s">
        <v>271</v>
      </c>
      <c r="C726" s="69">
        <f t="shared" si="13"/>
        <v>6</v>
      </c>
    </row>
    <row r="727" spans="1:3">
      <c r="A727" s="67">
        <v>42365</v>
      </c>
      <c r="B727" s="69" t="s">
        <v>271</v>
      </c>
      <c r="C727" s="69">
        <f t="shared" si="13"/>
        <v>7</v>
      </c>
    </row>
    <row r="728" spans="1:3">
      <c r="A728" s="67">
        <v>42366</v>
      </c>
      <c r="B728" s="69" t="s">
        <v>270</v>
      </c>
      <c r="C728" s="69">
        <f t="shared" si="13"/>
        <v>1</v>
      </c>
    </row>
    <row r="729" spans="1:3">
      <c r="A729" s="67">
        <v>42367</v>
      </c>
      <c r="B729" s="69" t="s">
        <v>270</v>
      </c>
      <c r="C729" s="69">
        <f t="shared" si="13"/>
        <v>2</v>
      </c>
    </row>
    <row r="730" spans="1:3">
      <c r="A730" s="67">
        <v>42368</v>
      </c>
      <c r="B730" s="69" t="s">
        <v>270</v>
      </c>
      <c r="C730" s="69">
        <f t="shared" si="13"/>
        <v>3</v>
      </c>
    </row>
    <row r="731" spans="1:3">
      <c r="A731" s="67">
        <v>42369</v>
      </c>
      <c r="B731" s="69" t="s">
        <v>270</v>
      </c>
      <c r="C731" s="69">
        <f t="shared" si="13"/>
        <v>4</v>
      </c>
    </row>
    <row r="732" spans="1:3">
      <c r="A732" s="67">
        <v>42370</v>
      </c>
      <c r="B732" s="69" t="s">
        <v>269</v>
      </c>
      <c r="C732" s="69">
        <f t="shared" si="13"/>
        <v>5</v>
      </c>
    </row>
    <row r="733" spans="1:3">
      <c r="A733" s="67">
        <v>42371</v>
      </c>
      <c r="B733" s="69" t="s">
        <v>271</v>
      </c>
      <c r="C733" s="69">
        <f t="shared" si="13"/>
        <v>6</v>
      </c>
    </row>
    <row r="734" spans="1:3">
      <c r="A734" s="67">
        <v>42372</v>
      </c>
      <c r="B734" s="69" t="s">
        <v>271</v>
      </c>
      <c r="C734" s="69">
        <f t="shared" si="13"/>
        <v>7</v>
      </c>
    </row>
    <row r="735" spans="1:3">
      <c r="A735" s="67">
        <v>42373</v>
      </c>
      <c r="B735" s="69" t="s">
        <v>270</v>
      </c>
      <c r="C735" s="69">
        <f t="shared" si="13"/>
        <v>1</v>
      </c>
    </row>
    <row r="736" spans="1:3">
      <c r="A736" s="67">
        <v>42374</v>
      </c>
      <c r="B736" s="69" t="s">
        <v>270</v>
      </c>
      <c r="C736" s="69">
        <f t="shared" si="13"/>
        <v>2</v>
      </c>
    </row>
    <row r="737" spans="1:3">
      <c r="A737" s="67">
        <v>42375</v>
      </c>
      <c r="B737" s="69" t="s">
        <v>270</v>
      </c>
      <c r="C737" s="69">
        <f t="shared" si="13"/>
        <v>3</v>
      </c>
    </row>
    <row r="738" spans="1:3">
      <c r="A738" s="67">
        <v>42376</v>
      </c>
      <c r="B738" s="69" t="s">
        <v>270</v>
      </c>
      <c r="C738" s="69">
        <f t="shared" si="13"/>
        <v>4</v>
      </c>
    </row>
    <row r="739" spans="1:3">
      <c r="A739" s="67">
        <v>42377</v>
      </c>
      <c r="B739" s="69" t="s">
        <v>270</v>
      </c>
      <c r="C739" s="69">
        <f t="shared" si="13"/>
        <v>5</v>
      </c>
    </row>
    <row r="740" spans="1:3">
      <c r="A740" s="67">
        <v>42378</v>
      </c>
      <c r="B740" s="69" t="s">
        <v>271</v>
      </c>
      <c r="C740" s="69">
        <f t="shared" si="13"/>
        <v>6</v>
      </c>
    </row>
    <row r="741" spans="1:3">
      <c r="A741" s="67">
        <v>42379</v>
      </c>
      <c r="B741" s="69" t="s">
        <v>271</v>
      </c>
      <c r="C741" s="69">
        <f t="shared" si="13"/>
        <v>7</v>
      </c>
    </row>
    <row r="742" spans="1:3">
      <c r="A742" s="67">
        <v>42380</v>
      </c>
      <c r="B742" s="69" t="s">
        <v>270</v>
      </c>
      <c r="C742" s="69">
        <f t="shared" si="13"/>
        <v>1</v>
      </c>
    </row>
    <row r="743" spans="1:3">
      <c r="A743" s="67">
        <v>42381</v>
      </c>
      <c r="B743" s="69" t="s">
        <v>270</v>
      </c>
      <c r="C743" s="69">
        <f t="shared" si="13"/>
        <v>2</v>
      </c>
    </row>
    <row r="744" spans="1:3">
      <c r="A744" s="67">
        <v>42382</v>
      </c>
      <c r="B744" s="69" t="s">
        <v>270</v>
      </c>
      <c r="C744" s="69">
        <f t="shared" si="13"/>
        <v>3</v>
      </c>
    </row>
    <row r="745" spans="1:3">
      <c r="A745" s="67">
        <v>42383</v>
      </c>
      <c r="B745" s="69" t="s">
        <v>270</v>
      </c>
      <c r="C745" s="69">
        <f t="shared" si="13"/>
        <v>4</v>
      </c>
    </row>
    <row r="746" spans="1:3">
      <c r="A746" s="67">
        <v>42384</v>
      </c>
      <c r="B746" s="69" t="s">
        <v>270</v>
      </c>
      <c r="C746" s="69">
        <f t="shared" si="13"/>
        <v>5</v>
      </c>
    </row>
    <row r="747" spans="1:3">
      <c r="A747" s="67">
        <v>42385</v>
      </c>
      <c r="B747" s="69" t="s">
        <v>271</v>
      </c>
      <c r="C747" s="69">
        <f t="shared" si="13"/>
        <v>6</v>
      </c>
    </row>
    <row r="748" spans="1:3">
      <c r="A748" s="67">
        <v>42386</v>
      </c>
      <c r="B748" s="69" t="s">
        <v>271</v>
      </c>
      <c r="C748" s="69">
        <f t="shared" si="13"/>
        <v>7</v>
      </c>
    </row>
    <row r="749" spans="1:3">
      <c r="A749" s="67">
        <v>42387</v>
      </c>
      <c r="B749" s="69" t="s">
        <v>270</v>
      </c>
      <c r="C749" s="69">
        <f t="shared" si="13"/>
        <v>1</v>
      </c>
    </row>
    <row r="750" spans="1:3">
      <c r="A750" s="67">
        <v>42388</v>
      </c>
      <c r="B750" s="69" t="s">
        <v>270</v>
      </c>
      <c r="C750" s="69">
        <f t="shared" si="13"/>
        <v>2</v>
      </c>
    </row>
    <row r="751" spans="1:3">
      <c r="A751" s="67">
        <v>42389</v>
      </c>
      <c r="B751" s="69" t="s">
        <v>270</v>
      </c>
      <c r="C751" s="69">
        <f t="shared" si="13"/>
        <v>3</v>
      </c>
    </row>
    <row r="752" spans="1:3">
      <c r="A752" s="67">
        <v>42390</v>
      </c>
      <c r="B752" s="69" t="s">
        <v>270</v>
      </c>
      <c r="C752" s="69">
        <f t="shared" si="13"/>
        <v>4</v>
      </c>
    </row>
    <row r="753" spans="1:3">
      <c r="A753" s="67">
        <v>42391</v>
      </c>
      <c r="B753" s="69" t="s">
        <v>270</v>
      </c>
      <c r="C753" s="69">
        <f t="shared" si="13"/>
        <v>5</v>
      </c>
    </row>
    <row r="754" spans="1:3">
      <c r="A754" s="67">
        <v>42392</v>
      </c>
      <c r="B754" s="69" t="s">
        <v>271</v>
      </c>
      <c r="C754" s="69">
        <f t="shared" si="13"/>
        <v>6</v>
      </c>
    </row>
    <row r="755" spans="1:3">
      <c r="A755" s="67">
        <v>42393</v>
      </c>
      <c r="B755" s="69" t="s">
        <v>271</v>
      </c>
      <c r="C755" s="69">
        <f t="shared" si="13"/>
        <v>7</v>
      </c>
    </row>
    <row r="756" spans="1:3">
      <c r="A756" s="67">
        <v>42394</v>
      </c>
      <c r="B756" s="69" t="s">
        <v>270</v>
      </c>
      <c r="C756" s="69">
        <f t="shared" si="13"/>
        <v>1</v>
      </c>
    </row>
    <row r="757" spans="1:3">
      <c r="A757" s="67">
        <v>42395</v>
      </c>
      <c r="B757" s="69" t="s">
        <v>270</v>
      </c>
      <c r="C757" s="69">
        <f t="shared" si="13"/>
        <v>2</v>
      </c>
    </row>
    <row r="758" spans="1:3">
      <c r="A758" s="67">
        <v>42396</v>
      </c>
      <c r="B758" s="69" t="s">
        <v>270</v>
      </c>
      <c r="C758" s="69">
        <f t="shared" si="13"/>
        <v>3</v>
      </c>
    </row>
    <row r="759" spans="1:3">
      <c r="A759" s="67">
        <v>42397</v>
      </c>
      <c r="B759" s="69" t="s">
        <v>270</v>
      </c>
      <c r="C759" s="69">
        <f t="shared" si="13"/>
        <v>4</v>
      </c>
    </row>
    <row r="760" spans="1:3">
      <c r="A760" s="67">
        <v>42398</v>
      </c>
      <c r="B760" s="69" t="s">
        <v>270</v>
      </c>
      <c r="C760" s="69">
        <f t="shared" si="13"/>
        <v>5</v>
      </c>
    </row>
    <row r="761" spans="1:3">
      <c r="A761" s="67">
        <v>42399</v>
      </c>
      <c r="B761" s="69" t="s">
        <v>271</v>
      </c>
      <c r="C761" s="69">
        <f t="shared" si="13"/>
        <v>6</v>
      </c>
    </row>
    <row r="762" spans="1:3">
      <c r="A762" s="67">
        <v>42400</v>
      </c>
      <c r="B762" s="69" t="s">
        <v>271</v>
      </c>
      <c r="C762" s="69">
        <f t="shared" si="13"/>
        <v>7</v>
      </c>
    </row>
    <row r="763" spans="1:3">
      <c r="A763" s="67">
        <v>42401</v>
      </c>
      <c r="B763" s="69" t="s">
        <v>270</v>
      </c>
      <c r="C763" s="69">
        <f t="shared" si="13"/>
        <v>1</v>
      </c>
    </row>
    <row r="764" spans="1:3">
      <c r="A764" s="67">
        <v>42402</v>
      </c>
      <c r="B764" s="69" t="s">
        <v>270</v>
      </c>
      <c r="C764" s="69">
        <f t="shared" si="13"/>
        <v>2</v>
      </c>
    </row>
    <row r="765" spans="1:3">
      <c r="A765" s="67">
        <v>42403</v>
      </c>
      <c r="B765" s="69" t="s">
        <v>270</v>
      </c>
      <c r="C765" s="69">
        <f t="shared" si="13"/>
        <v>3</v>
      </c>
    </row>
    <row r="766" spans="1:3">
      <c r="A766" s="67">
        <v>42404</v>
      </c>
      <c r="B766" s="69" t="s">
        <v>270</v>
      </c>
      <c r="C766" s="69">
        <f t="shared" si="13"/>
        <v>4</v>
      </c>
    </row>
    <row r="767" spans="1:3">
      <c r="A767" s="67">
        <v>42405</v>
      </c>
      <c r="B767" s="69" t="s">
        <v>270</v>
      </c>
      <c r="C767" s="69">
        <f t="shared" si="13"/>
        <v>5</v>
      </c>
    </row>
    <row r="768" spans="1:3">
      <c r="A768" s="67">
        <v>42406</v>
      </c>
      <c r="B768" s="69" t="s">
        <v>270</v>
      </c>
      <c r="C768" s="69">
        <f t="shared" si="13"/>
        <v>6</v>
      </c>
    </row>
    <row r="769" spans="1:3">
      <c r="A769" s="67">
        <v>42407</v>
      </c>
      <c r="B769" s="69" t="s">
        <v>269</v>
      </c>
      <c r="C769" s="69">
        <f t="shared" si="13"/>
        <v>7</v>
      </c>
    </row>
    <row r="770" spans="1:3">
      <c r="A770" s="67">
        <v>42408</v>
      </c>
      <c r="B770" s="69" t="s">
        <v>269</v>
      </c>
      <c r="C770" s="69">
        <f t="shared" ref="C770:C833" si="14">WEEKDAY(A770,2)</f>
        <v>1</v>
      </c>
    </row>
    <row r="771" spans="1:3">
      <c r="A771" s="67">
        <v>42409</v>
      </c>
      <c r="B771" s="69" t="s">
        <v>269</v>
      </c>
      <c r="C771" s="69">
        <f t="shared" si="14"/>
        <v>2</v>
      </c>
    </row>
    <row r="772" spans="1:3">
      <c r="A772" s="67">
        <v>42410</v>
      </c>
      <c r="B772" s="69" t="s">
        <v>271</v>
      </c>
      <c r="C772" s="69">
        <f t="shared" si="14"/>
        <v>3</v>
      </c>
    </row>
    <row r="773" spans="1:3">
      <c r="A773" s="67">
        <v>42411</v>
      </c>
      <c r="B773" s="69" t="s">
        <v>271</v>
      </c>
      <c r="C773" s="69">
        <f t="shared" si="14"/>
        <v>4</v>
      </c>
    </row>
    <row r="774" spans="1:3">
      <c r="A774" s="67">
        <v>42412</v>
      </c>
      <c r="B774" s="69" t="s">
        <v>271</v>
      </c>
      <c r="C774" s="69">
        <f t="shared" si="14"/>
        <v>5</v>
      </c>
    </row>
    <row r="775" spans="1:3">
      <c r="A775" s="67">
        <v>42413</v>
      </c>
      <c r="B775" s="69" t="s">
        <v>271</v>
      </c>
      <c r="C775" s="69">
        <f t="shared" si="14"/>
        <v>6</v>
      </c>
    </row>
    <row r="776" spans="1:3">
      <c r="A776" s="67">
        <v>42414</v>
      </c>
      <c r="B776" s="69" t="s">
        <v>270</v>
      </c>
      <c r="C776" s="69">
        <f t="shared" si="14"/>
        <v>7</v>
      </c>
    </row>
    <row r="777" spans="1:3">
      <c r="A777" s="67">
        <v>42415</v>
      </c>
      <c r="B777" s="69" t="s">
        <v>270</v>
      </c>
      <c r="C777" s="69">
        <f t="shared" si="14"/>
        <v>1</v>
      </c>
    </row>
    <row r="778" spans="1:3">
      <c r="A778" s="67">
        <v>42416</v>
      </c>
      <c r="B778" s="69" t="s">
        <v>270</v>
      </c>
      <c r="C778" s="69">
        <f t="shared" si="14"/>
        <v>2</v>
      </c>
    </row>
    <row r="779" spans="1:3">
      <c r="A779" s="67">
        <v>42417</v>
      </c>
      <c r="B779" s="69" t="s">
        <v>270</v>
      </c>
      <c r="C779" s="69">
        <f t="shared" si="14"/>
        <v>3</v>
      </c>
    </row>
    <row r="780" spans="1:3">
      <c r="A780" s="67">
        <v>42418</v>
      </c>
      <c r="B780" s="69" t="s">
        <v>270</v>
      </c>
      <c r="C780" s="69">
        <f t="shared" si="14"/>
        <v>4</v>
      </c>
    </row>
    <row r="781" spans="1:3">
      <c r="A781" s="67">
        <v>42419</v>
      </c>
      <c r="B781" s="69" t="s">
        <v>270</v>
      </c>
      <c r="C781" s="69">
        <f t="shared" si="14"/>
        <v>5</v>
      </c>
    </row>
    <row r="782" spans="1:3">
      <c r="A782" s="67">
        <v>42420</v>
      </c>
      <c r="B782" s="69" t="s">
        <v>271</v>
      </c>
      <c r="C782" s="69">
        <f t="shared" si="14"/>
        <v>6</v>
      </c>
    </row>
    <row r="783" spans="1:3">
      <c r="A783" s="67">
        <v>42421</v>
      </c>
      <c r="B783" s="69" t="s">
        <v>271</v>
      </c>
      <c r="C783" s="69">
        <f t="shared" si="14"/>
        <v>7</v>
      </c>
    </row>
    <row r="784" spans="1:3">
      <c r="A784" s="67">
        <v>42422</v>
      </c>
      <c r="B784" s="69" t="s">
        <v>270</v>
      </c>
      <c r="C784" s="69">
        <f t="shared" si="14"/>
        <v>1</v>
      </c>
    </row>
    <row r="785" spans="1:3">
      <c r="A785" s="67">
        <v>42423</v>
      </c>
      <c r="B785" s="69" t="s">
        <v>270</v>
      </c>
      <c r="C785" s="69">
        <f t="shared" si="14"/>
        <v>2</v>
      </c>
    </row>
    <row r="786" spans="1:3">
      <c r="A786" s="67">
        <v>42424</v>
      </c>
      <c r="B786" s="69" t="s">
        <v>270</v>
      </c>
      <c r="C786" s="69">
        <f t="shared" si="14"/>
        <v>3</v>
      </c>
    </row>
    <row r="787" spans="1:3">
      <c r="A787" s="67">
        <v>42425</v>
      </c>
      <c r="B787" s="69" t="s">
        <v>270</v>
      </c>
      <c r="C787" s="69">
        <f t="shared" si="14"/>
        <v>4</v>
      </c>
    </row>
    <row r="788" spans="1:3">
      <c r="A788" s="67">
        <v>42426</v>
      </c>
      <c r="B788" s="69" t="s">
        <v>270</v>
      </c>
      <c r="C788" s="69">
        <f t="shared" si="14"/>
        <v>5</v>
      </c>
    </row>
    <row r="789" spans="1:3">
      <c r="A789" s="67">
        <v>42427</v>
      </c>
      <c r="B789" s="69" t="s">
        <v>271</v>
      </c>
      <c r="C789" s="69">
        <f t="shared" si="14"/>
        <v>6</v>
      </c>
    </row>
    <row r="790" spans="1:3">
      <c r="A790" s="67">
        <v>42428</v>
      </c>
      <c r="B790" s="69" t="s">
        <v>271</v>
      </c>
      <c r="C790" s="69">
        <f t="shared" si="14"/>
        <v>7</v>
      </c>
    </row>
    <row r="791" spans="1:3">
      <c r="A791" s="67">
        <v>42429</v>
      </c>
      <c r="B791" s="69" t="s">
        <v>270</v>
      </c>
      <c r="C791" s="69">
        <f t="shared" si="14"/>
        <v>1</v>
      </c>
    </row>
    <row r="792" spans="1:3">
      <c r="A792" s="67">
        <v>42430</v>
      </c>
      <c r="B792" s="69" t="s">
        <v>270</v>
      </c>
      <c r="C792" s="69">
        <f t="shared" si="14"/>
        <v>2</v>
      </c>
    </row>
    <row r="793" spans="1:3">
      <c r="A793" s="67">
        <v>42431</v>
      </c>
      <c r="B793" s="69" t="s">
        <v>270</v>
      </c>
      <c r="C793" s="69">
        <f t="shared" si="14"/>
        <v>3</v>
      </c>
    </row>
    <row r="794" spans="1:3">
      <c r="A794" s="67">
        <v>42432</v>
      </c>
      <c r="B794" s="69" t="s">
        <v>270</v>
      </c>
      <c r="C794" s="69">
        <f t="shared" si="14"/>
        <v>4</v>
      </c>
    </row>
    <row r="795" spans="1:3">
      <c r="A795" s="67">
        <v>42433</v>
      </c>
      <c r="B795" s="69" t="s">
        <v>270</v>
      </c>
      <c r="C795" s="69">
        <f t="shared" si="14"/>
        <v>5</v>
      </c>
    </row>
    <row r="796" spans="1:3">
      <c r="A796" s="67">
        <v>42434</v>
      </c>
      <c r="B796" s="69" t="s">
        <v>271</v>
      </c>
      <c r="C796" s="69">
        <f t="shared" si="14"/>
        <v>6</v>
      </c>
    </row>
    <row r="797" spans="1:3">
      <c r="A797" s="67">
        <v>42435</v>
      </c>
      <c r="B797" s="69" t="s">
        <v>271</v>
      </c>
      <c r="C797" s="69">
        <f t="shared" si="14"/>
        <v>7</v>
      </c>
    </row>
    <row r="798" spans="1:3">
      <c r="A798" s="67">
        <v>42436</v>
      </c>
      <c r="B798" s="69" t="s">
        <v>270</v>
      </c>
      <c r="C798" s="69">
        <f t="shared" si="14"/>
        <v>1</v>
      </c>
    </row>
    <row r="799" spans="1:3">
      <c r="A799" s="67">
        <v>42437</v>
      </c>
      <c r="B799" s="69" t="s">
        <v>270</v>
      </c>
      <c r="C799" s="69">
        <f t="shared" si="14"/>
        <v>2</v>
      </c>
    </row>
    <row r="800" spans="1:3">
      <c r="A800" s="67">
        <v>42438</v>
      </c>
      <c r="B800" s="69" t="s">
        <v>270</v>
      </c>
      <c r="C800" s="69">
        <f t="shared" si="14"/>
        <v>3</v>
      </c>
    </row>
    <row r="801" spans="1:3">
      <c r="A801" s="67">
        <v>42439</v>
      </c>
      <c r="B801" s="69" t="s">
        <v>270</v>
      </c>
      <c r="C801" s="69">
        <f t="shared" si="14"/>
        <v>4</v>
      </c>
    </row>
    <row r="802" spans="1:3">
      <c r="A802" s="67">
        <v>42440</v>
      </c>
      <c r="B802" s="69" t="s">
        <v>270</v>
      </c>
      <c r="C802" s="69">
        <f t="shared" si="14"/>
        <v>5</v>
      </c>
    </row>
    <row r="803" spans="1:3">
      <c r="A803" s="67">
        <v>42441</v>
      </c>
      <c r="B803" s="69" t="s">
        <v>271</v>
      </c>
      <c r="C803" s="69">
        <f t="shared" si="14"/>
        <v>6</v>
      </c>
    </row>
    <row r="804" spans="1:3">
      <c r="A804" s="67">
        <v>42442</v>
      </c>
      <c r="B804" s="69" t="s">
        <v>271</v>
      </c>
      <c r="C804" s="69">
        <f t="shared" si="14"/>
        <v>7</v>
      </c>
    </row>
    <row r="805" spans="1:3">
      <c r="A805" s="67">
        <v>42443</v>
      </c>
      <c r="B805" s="69" t="s">
        <v>270</v>
      </c>
      <c r="C805" s="69">
        <f t="shared" si="14"/>
        <v>1</v>
      </c>
    </row>
    <row r="806" spans="1:3">
      <c r="A806" s="67">
        <v>42444</v>
      </c>
      <c r="B806" s="69" t="s">
        <v>270</v>
      </c>
      <c r="C806" s="69">
        <f t="shared" si="14"/>
        <v>2</v>
      </c>
    </row>
    <row r="807" spans="1:3">
      <c r="A807" s="67">
        <v>42445</v>
      </c>
      <c r="B807" s="69" t="s">
        <v>270</v>
      </c>
      <c r="C807" s="69">
        <f t="shared" si="14"/>
        <v>3</v>
      </c>
    </row>
    <row r="808" spans="1:3">
      <c r="A808" s="67">
        <v>42446</v>
      </c>
      <c r="B808" s="69" t="s">
        <v>270</v>
      </c>
      <c r="C808" s="69">
        <f t="shared" si="14"/>
        <v>4</v>
      </c>
    </row>
    <row r="809" spans="1:3">
      <c r="A809" s="67">
        <v>42447</v>
      </c>
      <c r="B809" s="69" t="s">
        <v>270</v>
      </c>
      <c r="C809" s="69">
        <f t="shared" si="14"/>
        <v>5</v>
      </c>
    </row>
    <row r="810" spans="1:3">
      <c r="A810" s="67">
        <v>42448</v>
      </c>
      <c r="B810" s="69" t="s">
        <v>271</v>
      </c>
      <c r="C810" s="69">
        <f t="shared" si="14"/>
        <v>6</v>
      </c>
    </row>
    <row r="811" spans="1:3">
      <c r="A811" s="67">
        <v>42449</v>
      </c>
      <c r="B811" s="69" t="s">
        <v>271</v>
      </c>
      <c r="C811" s="69">
        <f t="shared" si="14"/>
        <v>7</v>
      </c>
    </row>
    <row r="812" spans="1:3">
      <c r="A812" s="67">
        <v>42450</v>
      </c>
      <c r="B812" s="69" t="s">
        <v>270</v>
      </c>
      <c r="C812" s="69">
        <f t="shared" si="14"/>
        <v>1</v>
      </c>
    </row>
    <row r="813" spans="1:3">
      <c r="A813" s="67">
        <v>42451</v>
      </c>
      <c r="B813" s="69" t="s">
        <v>270</v>
      </c>
      <c r="C813" s="69">
        <f t="shared" si="14"/>
        <v>2</v>
      </c>
    </row>
    <row r="814" spans="1:3">
      <c r="A814" s="67">
        <v>42452</v>
      </c>
      <c r="B814" s="69" t="s">
        <v>270</v>
      </c>
      <c r="C814" s="69">
        <f t="shared" si="14"/>
        <v>3</v>
      </c>
    </row>
    <row r="815" spans="1:3">
      <c r="A815" s="67">
        <v>42453</v>
      </c>
      <c r="B815" s="69" t="s">
        <v>270</v>
      </c>
      <c r="C815" s="69">
        <f t="shared" si="14"/>
        <v>4</v>
      </c>
    </row>
    <row r="816" spans="1:3">
      <c r="A816" s="67">
        <v>42454</v>
      </c>
      <c r="B816" s="69" t="s">
        <v>270</v>
      </c>
      <c r="C816" s="69">
        <f t="shared" si="14"/>
        <v>5</v>
      </c>
    </row>
    <row r="817" spans="1:3">
      <c r="A817" s="67">
        <v>42455</v>
      </c>
      <c r="B817" s="69" t="s">
        <v>271</v>
      </c>
      <c r="C817" s="69">
        <f t="shared" si="14"/>
        <v>6</v>
      </c>
    </row>
    <row r="818" spans="1:3">
      <c r="A818" s="67">
        <v>42456</v>
      </c>
      <c r="B818" s="69" t="s">
        <v>271</v>
      </c>
      <c r="C818" s="69">
        <f t="shared" si="14"/>
        <v>7</v>
      </c>
    </row>
    <row r="819" spans="1:3">
      <c r="A819" s="67">
        <v>42457</v>
      </c>
      <c r="B819" s="69" t="s">
        <v>270</v>
      </c>
      <c r="C819" s="69">
        <f t="shared" si="14"/>
        <v>1</v>
      </c>
    </row>
    <row r="820" spans="1:3">
      <c r="A820" s="67">
        <v>42458</v>
      </c>
      <c r="B820" s="69" t="s">
        <v>270</v>
      </c>
      <c r="C820" s="69">
        <f t="shared" si="14"/>
        <v>2</v>
      </c>
    </row>
    <row r="821" spans="1:3">
      <c r="A821" s="67">
        <v>42459</v>
      </c>
      <c r="B821" s="69" t="s">
        <v>270</v>
      </c>
      <c r="C821" s="69">
        <f t="shared" si="14"/>
        <v>3</v>
      </c>
    </row>
    <row r="822" spans="1:3">
      <c r="A822" s="67">
        <v>42460</v>
      </c>
      <c r="B822" s="69" t="s">
        <v>270</v>
      </c>
      <c r="C822" s="69">
        <f t="shared" si="14"/>
        <v>4</v>
      </c>
    </row>
    <row r="823" spans="1:3">
      <c r="A823" s="67">
        <v>42461</v>
      </c>
      <c r="B823" s="69" t="s">
        <v>270</v>
      </c>
      <c r="C823" s="69">
        <f t="shared" si="14"/>
        <v>5</v>
      </c>
    </row>
    <row r="824" spans="1:3">
      <c r="A824" s="67">
        <v>42462</v>
      </c>
      <c r="B824" s="69" t="s">
        <v>271</v>
      </c>
      <c r="C824" s="69">
        <f t="shared" si="14"/>
        <v>6</v>
      </c>
    </row>
    <row r="825" spans="1:3">
      <c r="A825" s="67">
        <v>42463</v>
      </c>
      <c r="B825" s="69" t="s">
        <v>271</v>
      </c>
      <c r="C825" s="69">
        <f t="shared" si="14"/>
        <v>7</v>
      </c>
    </row>
    <row r="826" spans="1:3">
      <c r="A826" s="67">
        <v>42464</v>
      </c>
      <c r="B826" s="69" t="s">
        <v>269</v>
      </c>
      <c r="C826" s="69">
        <f t="shared" si="14"/>
        <v>1</v>
      </c>
    </row>
    <row r="827" spans="1:3">
      <c r="A827" s="67">
        <v>42465</v>
      </c>
      <c r="B827" s="69" t="s">
        <v>270</v>
      </c>
      <c r="C827" s="69">
        <f t="shared" si="14"/>
        <v>2</v>
      </c>
    </row>
    <row r="828" spans="1:3">
      <c r="A828" s="67">
        <v>42466</v>
      </c>
      <c r="B828" s="69" t="s">
        <v>270</v>
      </c>
      <c r="C828" s="69">
        <f t="shared" si="14"/>
        <v>3</v>
      </c>
    </row>
    <row r="829" spans="1:3">
      <c r="A829" s="67">
        <v>42467</v>
      </c>
      <c r="B829" s="69" t="s">
        <v>270</v>
      </c>
      <c r="C829" s="69">
        <f t="shared" si="14"/>
        <v>4</v>
      </c>
    </row>
    <row r="830" spans="1:3">
      <c r="A830" s="67">
        <v>42468</v>
      </c>
      <c r="B830" s="69" t="s">
        <v>270</v>
      </c>
      <c r="C830" s="69">
        <f t="shared" si="14"/>
        <v>5</v>
      </c>
    </row>
    <row r="831" spans="1:3">
      <c r="A831" s="67">
        <v>42469</v>
      </c>
      <c r="B831" s="69" t="s">
        <v>271</v>
      </c>
      <c r="C831" s="69">
        <f t="shared" si="14"/>
        <v>6</v>
      </c>
    </row>
    <row r="832" spans="1:3">
      <c r="A832" s="67">
        <v>42470</v>
      </c>
      <c r="B832" s="69" t="s">
        <v>271</v>
      </c>
      <c r="C832" s="69">
        <f t="shared" si="14"/>
        <v>7</v>
      </c>
    </row>
    <row r="833" spans="1:3">
      <c r="A833" s="67">
        <v>42471</v>
      </c>
      <c r="B833" s="69" t="s">
        <v>270</v>
      </c>
      <c r="C833" s="69">
        <f t="shared" si="14"/>
        <v>1</v>
      </c>
    </row>
    <row r="834" spans="1:3">
      <c r="A834" s="67">
        <v>42472</v>
      </c>
      <c r="B834" s="69" t="s">
        <v>270</v>
      </c>
      <c r="C834" s="69">
        <f t="shared" ref="C834:C897" si="15">WEEKDAY(A834,2)</f>
        <v>2</v>
      </c>
    </row>
    <row r="835" spans="1:3">
      <c r="A835" s="67">
        <v>42473</v>
      </c>
      <c r="B835" s="69" t="s">
        <v>270</v>
      </c>
      <c r="C835" s="69">
        <f t="shared" si="15"/>
        <v>3</v>
      </c>
    </row>
    <row r="836" spans="1:3">
      <c r="A836" s="67">
        <v>42474</v>
      </c>
      <c r="B836" s="69" t="s">
        <v>270</v>
      </c>
      <c r="C836" s="69">
        <f t="shared" si="15"/>
        <v>4</v>
      </c>
    </row>
    <row r="837" spans="1:3">
      <c r="A837" s="67">
        <v>42475</v>
      </c>
      <c r="B837" s="69" t="s">
        <v>270</v>
      </c>
      <c r="C837" s="69">
        <f t="shared" si="15"/>
        <v>5</v>
      </c>
    </row>
    <row r="838" spans="1:3">
      <c r="A838" s="67">
        <v>42476</v>
      </c>
      <c r="B838" s="69" t="s">
        <v>271</v>
      </c>
      <c r="C838" s="69">
        <f t="shared" si="15"/>
        <v>6</v>
      </c>
    </row>
    <row r="839" spans="1:3">
      <c r="A839" s="67">
        <v>42477</v>
      </c>
      <c r="B839" s="69" t="s">
        <v>271</v>
      </c>
      <c r="C839" s="69">
        <f t="shared" si="15"/>
        <v>7</v>
      </c>
    </row>
    <row r="840" spans="1:3">
      <c r="A840" s="67">
        <v>42478</v>
      </c>
      <c r="B840" s="69" t="s">
        <v>270</v>
      </c>
      <c r="C840" s="69">
        <f t="shared" si="15"/>
        <v>1</v>
      </c>
    </row>
    <row r="841" spans="1:3">
      <c r="A841" s="67">
        <v>42479</v>
      </c>
      <c r="B841" s="69" t="s">
        <v>270</v>
      </c>
      <c r="C841" s="69">
        <f t="shared" si="15"/>
        <v>2</v>
      </c>
    </row>
    <row r="842" spans="1:3">
      <c r="A842" s="67">
        <v>42480</v>
      </c>
      <c r="B842" s="69" t="s">
        <v>270</v>
      </c>
      <c r="C842" s="69">
        <f t="shared" si="15"/>
        <v>3</v>
      </c>
    </row>
    <row r="843" spans="1:3">
      <c r="A843" s="67">
        <v>42481</v>
      </c>
      <c r="B843" s="69" t="s">
        <v>270</v>
      </c>
      <c r="C843" s="69">
        <f t="shared" si="15"/>
        <v>4</v>
      </c>
    </row>
    <row r="844" spans="1:3">
      <c r="A844" s="67">
        <v>42482</v>
      </c>
      <c r="B844" s="69" t="s">
        <v>270</v>
      </c>
      <c r="C844" s="69">
        <f t="shared" si="15"/>
        <v>5</v>
      </c>
    </row>
    <row r="845" spans="1:3">
      <c r="A845" s="67">
        <v>42483</v>
      </c>
      <c r="B845" s="69" t="s">
        <v>271</v>
      </c>
      <c r="C845" s="69">
        <f t="shared" si="15"/>
        <v>6</v>
      </c>
    </row>
    <row r="846" spans="1:3">
      <c r="A846" s="67">
        <v>42484</v>
      </c>
      <c r="B846" s="69" t="s">
        <v>271</v>
      </c>
      <c r="C846" s="69">
        <f t="shared" si="15"/>
        <v>7</v>
      </c>
    </row>
    <row r="847" spans="1:3">
      <c r="A847" s="67">
        <v>42485</v>
      </c>
      <c r="B847" s="69" t="s">
        <v>270</v>
      </c>
      <c r="C847" s="69">
        <f t="shared" si="15"/>
        <v>1</v>
      </c>
    </row>
    <row r="848" spans="1:3">
      <c r="A848" s="67">
        <v>42486</v>
      </c>
      <c r="B848" s="69" t="s">
        <v>270</v>
      </c>
      <c r="C848" s="69">
        <f t="shared" si="15"/>
        <v>2</v>
      </c>
    </row>
    <row r="849" spans="1:3">
      <c r="A849" s="67">
        <v>42487</v>
      </c>
      <c r="B849" s="69" t="s">
        <v>270</v>
      </c>
      <c r="C849" s="69">
        <f t="shared" si="15"/>
        <v>3</v>
      </c>
    </row>
    <row r="850" spans="1:3">
      <c r="A850" s="67">
        <v>42488</v>
      </c>
      <c r="B850" s="69" t="s">
        <v>270</v>
      </c>
      <c r="C850" s="69">
        <f t="shared" si="15"/>
        <v>4</v>
      </c>
    </row>
    <row r="851" spans="1:3">
      <c r="A851" s="67">
        <v>42489</v>
      </c>
      <c r="B851" s="69" t="s">
        <v>270</v>
      </c>
      <c r="C851" s="69">
        <f t="shared" si="15"/>
        <v>5</v>
      </c>
    </row>
    <row r="852" spans="1:3">
      <c r="A852" s="67">
        <v>42490</v>
      </c>
      <c r="B852" s="69" t="s">
        <v>271</v>
      </c>
      <c r="C852" s="69">
        <f t="shared" si="15"/>
        <v>6</v>
      </c>
    </row>
    <row r="853" spans="1:3">
      <c r="A853" s="67">
        <v>42491</v>
      </c>
      <c r="B853" s="69" t="s">
        <v>269</v>
      </c>
      <c r="C853" s="69">
        <f t="shared" si="15"/>
        <v>7</v>
      </c>
    </row>
    <row r="854" spans="1:3">
      <c r="A854" s="67">
        <v>42492</v>
      </c>
      <c r="B854" s="69" t="s">
        <v>271</v>
      </c>
      <c r="C854" s="69">
        <f t="shared" si="15"/>
        <v>1</v>
      </c>
    </row>
    <row r="855" spans="1:3">
      <c r="A855" s="67">
        <v>42493</v>
      </c>
      <c r="B855" s="69" t="s">
        <v>270</v>
      </c>
      <c r="C855" s="69">
        <f t="shared" si="15"/>
        <v>2</v>
      </c>
    </row>
    <row r="856" spans="1:3">
      <c r="A856" s="67">
        <v>42494</v>
      </c>
      <c r="B856" s="69" t="s">
        <v>270</v>
      </c>
      <c r="C856" s="69">
        <f t="shared" si="15"/>
        <v>3</v>
      </c>
    </row>
    <row r="857" spans="1:3">
      <c r="A857" s="67">
        <v>42495</v>
      </c>
      <c r="B857" s="69" t="s">
        <v>270</v>
      </c>
      <c r="C857" s="69">
        <f t="shared" si="15"/>
        <v>4</v>
      </c>
    </row>
    <row r="858" spans="1:3">
      <c r="A858" s="67">
        <v>42496</v>
      </c>
      <c r="B858" s="69" t="s">
        <v>270</v>
      </c>
      <c r="C858" s="69">
        <f t="shared" si="15"/>
        <v>5</v>
      </c>
    </row>
    <row r="859" spans="1:3">
      <c r="A859" s="67">
        <v>42497</v>
      </c>
      <c r="B859" s="69" t="s">
        <v>271</v>
      </c>
      <c r="C859" s="69">
        <f t="shared" si="15"/>
        <v>6</v>
      </c>
    </row>
    <row r="860" spans="1:3">
      <c r="A860" s="67">
        <v>42498</v>
      </c>
      <c r="B860" s="69" t="s">
        <v>271</v>
      </c>
      <c r="C860" s="69">
        <f t="shared" si="15"/>
        <v>7</v>
      </c>
    </row>
    <row r="861" spans="1:3">
      <c r="A861" s="67">
        <v>42499</v>
      </c>
      <c r="B861" s="69" t="s">
        <v>270</v>
      </c>
      <c r="C861" s="69">
        <f t="shared" si="15"/>
        <v>1</v>
      </c>
    </row>
    <row r="862" spans="1:3">
      <c r="A862" s="67">
        <v>42500</v>
      </c>
      <c r="B862" s="69" t="s">
        <v>270</v>
      </c>
      <c r="C862" s="69">
        <f t="shared" si="15"/>
        <v>2</v>
      </c>
    </row>
    <row r="863" spans="1:3">
      <c r="A863" s="67">
        <v>42501</v>
      </c>
      <c r="B863" s="69" t="s">
        <v>270</v>
      </c>
      <c r="C863" s="69">
        <f t="shared" si="15"/>
        <v>3</v>
      </c>
    </row>
    <row r="864" spans="1:3">
      <c r="A864" s="67">
        <v>42502</v>
      </c>
      <c r="B864" s="69" t="s">
        <v>270</v>
      </c>
      <c r="C864" s="69">
        <f t="shared" si="15"/>
        <v>4</v>
      </c>
    </row>
    <row r="865" spans="1:3">
      <c r="A865" s="67">
        <v>42503</v>
      </c>
      <c r="B865" s="69" t="s">
        <v>270</v>
      </c>
      <c r="C865" s="69">
        <f t="shared" si="15"/>
        <v>5</v>
      </c>
    </row>
    <row r="866" spans="1:3">
      <c r="A866" s="67">
        <v>42504</v>
      </c>
      <c r="B866" s="69" t="s">
        <v>271</v>
      </c>
      <c r="C866" s="69">
        <f t="shared" si="15"/>
        <v>6</v>
      </c>
    </row>
    <row r="867" spans="1:3">
      <c r="A867" s="67">
        <v>42505</v>
      </c>
      <c r="B867" s="69" t="s">
        <v>271</v>
      </c>
      <c r="C867" s="69">
        <f t="shared" si="15"/>
        <v>7</v>
      </c>
    </row>
    <row r="868" spans="1:3">
      <c r="A868" s="67">
        <v>42506</v>
      </c>
      <c r="B868" s="69" t="s">
        <v>270</v>
      </c>
      <c r="C868" s="69">
        <f t="shared" si="15"/>
        <v>1</v>
      </c>
    </row>
    <row r="869" spans="1:3">
      <c r="A869" s="67">
        <v>42507</v>
      </c>
      <c r="B869" s="69" t="s">
        <v>270</v>
      </c>
      <c r="C869" s="69">
        <f t="shared" si="15"/>
        <v>2</v>
      </c>
    </row>
    <row r="870" spans="1:3">
      <c r="A870" s="67">
        <v>42508</v>
      </c>
      <c r="B870" s="69" t="s">
        <v>270</v>
      </c>
      <c r="C870" s="69">
        <f t="shared" si="15"/>
        <v>3</v>
      </c>
    </row>
    <row r="871" spans="1:3">
      <c r="A871" s="67">
        <v>42509</v>
      </c>
      <c r="B871" s="69" t="s">
        <v>270</v>
      </c>
      <c r="C871" s="69">
        <f t="shared" si="15"/>
        <v>4</v>
      </c>
    </row>
    <row r="872" spans="1:3">
      <c r="A872" s="67">
        <v>42510</v>
      </c>
      <c r="B872" s="69" t="s">
        <v>270</v>
      </c>
      <c r="C872" s="69">
        <f t="shared" si="15"/>
        <v>5</v>
      </c>
    </row>
    <row r="873" spans="1:3">
      <c r="A873" s="67">
        <v>42511</v>
      </c>
      <c r="B873" s="69" t="s">
        <v>271</v>
      </c>
      <c r="C873" s="69">
        <f t="shared" si="15"/>
        <v>6</v>
      </c>
    </row>
    <row r="874" spans="1:3">
      <c r="A874" s="67">
        <v>42512</v>
      </c>
      <c r="B874" s="69" t="s">
        <v>271</v>
      </c>
      <c r="C874" s="69">
        <f t="shared" si="15"/>
        <v>7</v>
      </c>
    </row>
    <row r="875" spans="1:3">
      <c r="A875" s="67">
        <v>42513</v>
      </c>
      <c r="B875" s="69" t="s">
        <v>270</v>
      </c>
      <c r="C875" s="69">
        <f t="shared" si="15"/>
        <v>1</v>
      </c>
    </row>
    <row r="876" spans="1:3">
      <c r="A876" s="67">
        <v>42514</v>
      </c>
      <c r="B876" s="69" t="s">
        <v>270</v>
      </c>
      <c r="C876" s="69">
        <f t="shared" si="15"/>
        <v>2</v>
      </c>
    </row>
    <row r="877" spans="1:3">
      <c r="A877" s="67">
        <v>42515</v>
      </c>
      <c r="B877" s="69" t="s">
        <v>270</v>
      </c>
      <c r="C877" s="69">
        <f t="shared" si="15"/>
        <v>3</v>
      </c>
    </row>
    <row r="878" spans="1:3">
      <c r="A878" s="67">
        <v>42516</v>
      </c>
      <c r="B878" s="69" t="s">
        <v>270</v>
      </c>
      <c r="C878" s="69">
        <f t="shared" si="15"/>
        <v>4</v>
      </c>
    </row>
    <row r="879" spans="1:3">
      <c r="A879" s="67">
        <v>42517</v>
      </c>
      <c r="B879" s="69" t="s">
        <v>270</v>
      </c>
      <c r="C879" s="69">
        <f t="shared" si="15"/>
        <v>5</v>
      </c>
    </row>
    <row r="880" spans="1:3">
      <c r="A880" s="67">
        <v>42518</v>
      </c>
      <c r="B880" s="69" t="s">
        <v>271</v>
      </c>
      <c r="C880" s="69">
        <f t="shared" si="15"/>
        <v>6</v>
      </c>
    </row>
    <row r="881" spans="1:3">
      <c r="A881" s="67">
        <v>42519</v>
      </c>
      <c r="B881" s="69" t="s">
        <v>271</v>
      </c>
      <c r="C881" s="69">
        <f t="shared" si="15"/>
        <v>7</v>
      </c>
    </row>
    <row r="882" spans="1:3">
      <c r="A882" s="67">
        <v>42520</v>
      </c>
      <c r="B882" s="69" t="s">
        <v>270</v>
      </c>
      <c r="C882" s="69">
        <f t="shared" si="15"/>
        <v>1</v>
      </c>
    </row>
    <row r="883" spans="1:3">
      <c r="A883" s="67">
        <v>42521</v>
      </c>
      <c r="B883" s="69" t="s">
        <v>270</v>
      </c>
      <c r="C883" s="69">
        <f t="shared" si="15"/>
        <v>2</v>
      </c>
    </row>
    <row r="884" spans="1:3">
      <c r="A884" s="67">
        <v>42522</v>
      </c>
      <c r="B884" s="69" t="s">
        <v>270</v>
      </c>
      <c r="C884" s="69">
        <f t="shared" si="15"/>
        <v>3</v>
      </c>
    </row>
    <row r="885" spans="1:3">
      <c r="A885" s="67">
        <v>42523</v>
      </c>
      <c r="B885" s="69" t="s">
        <v>270</v>
      </c>
      <c r="C885" s="69">
        <f t="shared" si="15"/>
        <v>4</v>
      </c>
    </row>
    <row r="886" spans="1:3">
      <c r="A886" s="67">
        <v>42524</v>
      </c>
      <c r="B886" s="69" t="s">
        <v>270</v>
      </c>
      <c r="C886" s="69">
        <f t="shared" si="15"/>
        <v>5</v>
      </c>
    </row>
    <row r="887" spans="1:3">
      <c r="A887" s="67">
        <v>42525</v>
      </c>
      <c r="B887" s="69" t="s">
        <v>271</v>
      </c>
      <c r="C887" s="69">
        <f t="shared" si="15"/>
        <v>6</v>
      </c>
    </row>
    <row r="888" spans="1:3">
      <c r="A888" s="67">
        <v>42526</v>
      </c>
      <c r="B888" s="69" t="s">
        <v>271</v>
      </c>
      <c r="C888" s="69">
        <f t="shared" si="15"/>
        <v>7</v>
      </c>
    </row>
    <row r="889" spans="1:3">
      <c r="A889" s="67">
        <v>42527</v>
      </c>
      <c r="B889" s="69" t="s">
        <v>270</v>
      </c>
      <c r="C889" s="69">
        <f t="shared" si="15"/>
        <v>1</v>
      </c>
    </row>
    <row r="890" spans="1:3">
      <c r="A890" s="67">
        <v>42528</v>
      </c>
      <c r="B890" s="69" t="s">
        <v>270</v>
      </c>
      <c r="C890" s="69">
        <f t="shared" si="15"/>
        <v>2</v>
      </c>
    </row>
    <row r="891" spans="1:3">
      <c r="A891" s="67">
        <v>42529</v>
      </c>
      <c r="B891" s="69" t="s">
        <v>270</v>
      </c>
      <c r="C891" s="69">
        <f t="shared" si="15"/>
        <v>3</v>
      </c>
    </row>
    <row r="892" spans="1:3">
      <c r="A892" s="67">
        <v>42530</v>
      </c>
      <c r="B892" s="69" t="s">
        <v>269</v>
      </c>
      <c r="C892" s="69">
        <f t="shared" si="15"/>
        <v>4</v>
      </c>
    </row>
    <row r="893" spans="1:3">
      <c r="A893" s="67">
        <v>42531</v>
      </c>
      <c r="B893" s="69" t="s">
        <v>271</v>
      </c>
      <c r="C893" s="69">
        <f t="shared" si="15"/>
        <v>5</v>
      </c>
    </row>
    <row r="894" spans="1:3">
      <c r="A894" s="67">
        <v>42532</v>
      </c>
      <c r="B894" s="69" t="s">
        <v>271</v>
      </c>
      <c r="C894" s="69">
        <f t="shared" si="15"/>
        <v>6</v>
      </c>
    </row>
    <row r="895" spans="1:3">
      <c r="A895" s="67">
        <v>42533</v>
      </c>
      <c r="B895" s="69" t="s">
        <v>270</v>
      </c>
      <c r="C895" s="69">
        <f t="shared" si="15"/>
        <v>7</v>
      </c>
    </row>
    <row r="896" spans="1:3">
      <c r="A896" s="67">
        <v>42534</v>
      </c>
      <c r="B896" s="69" t="s">
        <v>270</v>
      </c>
      <c r="C896" s="69">
        <f t="shared" si="15"/>
        <v>1</v>
      </c>
    </row>
    <row r="897" spans="1:3">
      <c r="A897" s="67">
        <v>42535</v>
      </c>
      <c r="B897" s="69" t="s">
        <v>270</v>
      </c>
      <c r="C897" s="69">
        <f t="shared" si="15"/>
        <v>2</v>
      </c>
    </row>
    <row r="898" spans="1:3">
      <c r="A898" s="67">
        <v>42536</v>
      </c>
      <c r="B898" s="69" t="s">
        <v>270</v>
      </c>
      <c r="C898" s="69">
        <f t="shared" ref="C898:C961" si="16">WEEKDAY(A898,2)</f>
        <v>3</v>
      </c>
    </row>
    <row r="899" spans="1:3">
      <c r="A899" s="67">
        <v>42537</v>
      </c>
      <c r="B899" s="69" t="s">
        <v>270</v>
      </c>
      <c r="C899" s="69">
        <f t="shared" si="16"/>
        <v>4</v>
      </c>
    </row>
    <row r="900" spans="1:3">
      <c r="A900" s="67">
        <v>42538</v>
      </c>
      <c r="B900" s="69" t="s">
        <v>270</v>
      </c>
      <c r="C900" s="69">
        <f t="shared" si="16"/>
        <v>5</v>
      </c>
    </row>
    <row r="901" spans="1:3">
      <c r="A901" s="67">
        <v>42539</v>
      </c>
      <c r="B901" s="69" t="s">
        <v>271</v>
      </c>
      <c r="C901" s="69">
        <f t="shared" si="16"/>
        <v>6</v>
      </c>
    </row>
    <row r="902" spans="1:3">
      <c r="A902" s="67">
        <v>42540</v>
      </c>
      <c r="B902" s="69" t="s">
        <v>271</v>
      </c>
      <c r="C902" s="69">
        <f t="shared" si="16"/>
        <v>7</v>
      </c>
    </row>
    <row r="903" spans="1:3">
      <c r="A903" s="67">
        <v>42541</v>
      </c>
      <c r="B903" s="69" t="s">
        <v>270</v>
      </c>
      <c r="C903" s="69">
        <f t="shared" si="16"/>
        <v>1</v>
      </c>
    </row>
    <row r="904" spans="1:3">
      <c r="A904" s="67">
        <v>42542</v>
      </c>
      <c r="B904" s="69" t="s">
        <v>270</v>
      </c>
      <c r="C904" s="69">
        <f t="shared" si="16"/>
        <v>2</v>
      </c>
    </row>
    <row r="905" spans="1:3">
      <c r="A905" s="67">
        <v>42543</v>
      </c>
      <c r="B905" s="69" t="s">
        <v>270</v>
      </c>
      <c r="C905" s="69">
        <f t="shared" si="16"/>
        <v>3</v>
      </c>
    </row>
    <row r="906" spans="1:3">
      <c r="A906" s="67">
        <v>42544</v>
      </c>
      <c r="B906" s="69" t="s">
        <v>270</v>
      </c>
      <c r="C906" s="69">
        <f t="shared" si="16"/>
        <v>4</v>
      </c>
    </row>
    <row r="907" spans="1:3">
      <c r="A907" s="67">
        <v>42545</v>
      </c>
      <c r="B907" s="69" t="s">
        <v>270</v>
      </c>
      <c r="C907" s="69">
        <f t="shared" si="16"/>
        <v>5</v>
      </c>
    </row>
    <row r="908" spans="1:3">
      <c r="A908" s="67">
        <v>42546</v>
      </c>
      <c r="B908" s="69" t="s">
        <v>271</v>
      </c>
      <c r="C908" s="69">
        <f t="shared" si="16"/>
        <v>6</v>
      </c>
    </row>
    <row r="909" spans="1:3">
      <c r="A909" s="67">
        <v>42547</v>
      </c>
      <c r="B909" s="69" t="s">
        <v>271</v>
      </c>
      <c r="C909" s="69">
        <f t="shared" si="16"/>
        <v>7</v>
      </c>
    </row>
    <row r="910" spans="1:3">
      <c r="A910" s="67">
        <v>42548</v>
      </c>
      <c r="B910" s="69" t="s">
        <v>270</v>
      </c>
      <c r="C910" s="69">
        <f t="shared" si="16"/>
        <v>1</v>
      </c>
    </row>
    <row r="911" spans="1:3">
      <c r="A911" s="67">
        <v>42549</v>
      </c>
      <c r="B911" s="69" t="s">
        <v>270</v>
      </c>
      <c r="C911" s="69">
        <f t="shared" si="16"/>
        <v>2</v>
      </c>
    </row>
    <row r="912" spans="1:3">
      <c r="A912" s="67">
        <v>42550</v>
      </c>
      <c r="B912" s="69" t="s">
        <v>270</v>
      </c>
      <c r="C912" s="69">
        <f t="shared" si="16"/>
        <v>3</v>
      </c>
    </row>
    <row r="913" spans="1:3">
      <c r="A913" s="67">
        <v>42551</v>
      </c>
      <c r="B913" s="69" t="s">
        <v>270</v>
      </c>
      <c r="C913" s="69">
        <f t="shared" si="16"/>
        <v>4</v>
      </c>
    </row>
    <row r="914" spans="1:3">
      <c r="A914" s="67">
        <v>42552</v>
      </c>
      <c r="B914" s="69" t="s">
        <v>270</v>
      </c>
      <c r="C914" s="69">
        <f t="shared" si="16"/>
        <v>5</v>
      </c>
    </row>
    <row r="915" spans="1:3">
      <c r="A915" s="67">
        <v>42553</v>
      </c>
      <c r="B915" s="69" t="s">
        <v>271</v>
      </c>
      <c r="C915" s="69">
        <f t="shared" si="16"/>
        <v>6</v>
      </c>
    </row>
    <row r="916" spans="1:3">
      <c r="A916" s="67">
        <v>42554</v>
      </c>
      <c r="B916" s="69" t="s">
        <v>271</v>
      </c>
      <c r="C916" s="69">
        <f t="shared" si="16"/>
        <v>7</v>
      </c>
    </row>
    <row r="917" spans="1:3">
      <c r="A917" s="67">
        <v>42555</v>
      </c>
      <c r="B917" s="69" t="s">
        <v>270</v>
      </c>
      <c r="C917" s="69">
        <f t="shared" si="16"/>
        <v>1</v>
      </c>
    </row>
    <row r="918" spans="1:3">
      <c r="A918" s="67">
        <v>42556</v>
      </c>
      <c r="B918" s="69" t="s">
        <v>270</v>
      </c>
      <c r="C918" s="69">
        <f t="shared" si="16"/>
        <v>2</v>
      </c>
    </row>
    <row r="919" spans="1:3">
      <c r="A919" s="67">
        <v>42557</v>
      </c>
      <c r="B919" s="69" t="s">
        <v>270</v>
      </c>
      <c r="C919" s="69">
        <f t="shared" si="16"/>
        <v>3</v>
      </c>
    </row>
    <row r="920" spans="1:3">
      <c r="A920" s="67">
        <v>42558</v>
      </c>
      <c r="B920" s="69" t="s">
        <v>270</v>
      </c>
      <c r="C920" s="69">
        <f t="shared" si="16"/>
        <v>4</v>
      </c>
    </row>
    <row r="921" spans="1:3">
      <c r="A921" s="67">
        <v>42559</v>
      </c>
      <c r="B921" s="69" t="s">
        <v>270</v>
      </c>
      <c r="C921" s="69">
        <f t="shared" si="16"/>
        <v>5</v>
      </c>
    </row>
    <row r="922" spans="1:3">
      <c r="A922" s="67">
        <v>42560</v>
      </c>
      <c r="B922" s="69" t="s">
        <v>271</v>
      </c>
      <c r="C922" s="69">
        <f t="shared" si="16"/>
        <v>6</v>
      </c>
    </row>
    <row r="923" spans="1:3">
      <c r="A923" s="67">
        <v>42561</v>
      </c>
      <c r="B923" s="69" t="s">
        <v>271</v>
      </c>
      <c r="C923" s="69">
        <f t="shared" si="16"/>
        <v>7</v>
      </c>
    </row>
    <row r="924" spans="1:3">
      <c r="A924" s="67">
        <v>42562</v>
      </c>
      <c r="B924" s="69" t="s">
        <v>270</v>
      </c>
      <c r="C924" s="69">
        <f t="shared" si="16"/>
        <v>1</v>
      </c>
    </row>
    <row r="925" spans="1:3">
      <c r="A925" s="67">
        <v>42563</v>
      </c>
      <c r="B925" s="69" t="s">
        <v>270</v>
      </c>
      <c r="C925" s="69">
        <f t="shared" si="16"/>
        <v>2</v>
      </c>
    </row>
    <row r="926" spans="1:3">
      <c r="A926" s="67">
        <v>42564</v>
      </c>
      <c r="B926" s="69" t="s">
        <v>270</v>
      </c>
      <c r="C926" s="69">
        <f t="shared" si="16"/>
        <v>3</v>
      </c>
    </row>
    <row r="927" spans="1:3">
      <c r="A927" s="67">
        <v>42565</v>
      </c>
      <c r="B927" s="69" t="s">
        <v>270</v>
      </c>
      <c r="C927" s="69">
        <f t="shared" si="16"/>
        <v>4</v>
      </c>
    </row>
    <row r="928" spans="1:3">
      <c r="A928" s="67">
        <v>42566</v>
      </c>
      <c r="B928" s="69" t="s">
        <v>270</v>
      </c>
      <c r="C928" s="69">
        <f t="shared" si="16"/>
        <v>5</v>
      </c>
    </row>
    <row r="929" spans="1:3">
      <c r="A929" s="67">
        <v>42567</v>
      </c>
      <c r="B929" s="69" t="s">
        <v>271</v>
      </c>
      <c r="C929" s="69">
        <f t="shared" si="16"/>
        <v>6</v>
      </c>
    </row>
    <row r="930" spans="1:3">
      <c r="A930" s="67">
        <v>42568</v>
      </c>
      <c r="B930" s="69" t="s">
        <v>271</v>
      </c>
      <c r="C930" s="69">
        <f t="shared" si="16"/>
        <v>7</v>
      </c>
    </row>
    <row r="931" spans="1:3">
      <c r="A931" s="67">
        <v>42569</v>
      </c>
      <c r="B931" s="69" t="s">
        <v>270</v>
      </c>
      <c r="C931" s="69">
        <f t="shared" si="16"/>
        <v>1</v>
      </c>
    </row>
    <row r="932" spans="1:3">
      <c r="A932" s="67">
        <v>42570</v>
      </c>
      <c r="B932" s="69" t="s">
        <v>270</v>
      </c>
      <c r="C932" s="69">
        <f t="shared" si="16"/>
        <v>2</v>
      </c>
    </row>
    <row r="933" spans="1:3">
      <c r="A933" s="67">
        <v>42571</v>
      </c>
      <c r="B933" s="69" t="s">
        <v>270</v>
      </c>
      <c r="C933" s="69">
        <f t="shared" si="16"/>
        <v>3</v>
      </c>
    </row>
    <row r="934" spans="1:3">
      <c r="A934" s="67">
        <v>42572</v>
      </c>
      <c r="B934" s="69" t="s">
        <v>270</v>
      </c>
      <c r="C934" s="69">
        <f t="shared" si="16"/>
        <v>4</v>
      </c>
    </row>
    <row r="935" spans="1:3">
      <c r="A935" s="67">
        <v>42573</v>
      </c>
      <c r="B935" s="69" t="s">
        <v>270</v>
      </c>
      <c r="C935" s="69">
        <f t="shared" si="16"/>
        <v>5</v>
      </c>
    </row>
    <row r="936" spans="1:3">
      <c r="A936" s="67">
        <v>42574</v>
      </c>
      <c r="B936" s="69" t="s">
        <v>271</v>
      </c>
      <c r="C936" s="69">
        <f t="shared" si="16"/>
        <v>6</v>
      </c>
    </row>
    <row r="937" spans="1:3">
      <c r="A937" s="67">
        <v>42575</v>
      </c>
      <c r="B937" s="69" t="s">
        <v>271</v>
      </c>
      <c r="C937" s="69">
        <f t="shared" si="16"/>
        <v>7</v>
      </c>
    </row>
    <row r="938" spans="1:3">
      <c r="A938" s="67">
        <v>42576</v>
      </c>
      <c r="B938" s="69" t="s">
        <v>270</v>
      </c>
      <c r="C938" s="69">
        <f t="shared" si="16"/>
        <v>1</v>
      </c>
    </row>
    <row r="939" spans="1:3">
      <c r="A939" s="67">
        <v>42577</v>
      </c>
      <c r="B939" s="69" t="s">
        <v>270</v>
      </c>
      <c r="C939" s="69">
        <f t="shared" si="16"/>
        <v>2</v>
      </c>
    </row>
    <row r="940" spans="1:3">
      <c r="A940" s="67">
        <v>42578</v>
      </c>
      <c r="B940" s="69" t="s">
        <v>270</v>
      </c>
      <c r="C940" s="69">
        <f t="shared" si="16"/>
        <v>3</v>
      </c>
    </row>
    <row r="941" spans="1:3">
      <c r="A941" s="67">
        <v>42579</v>
      </c>
      <c r="B941" s="69" t="s">
        <v>270</v>
      </c>
      <c r="C941" s="69">
        <f t="shared" si="16"/>
        <v>4</v>
      </c>
    </row>
    <row r="942" spans="1:3">
      <c r="A942" s="67">
        <v>42580</v>
      </c>
      <c r="B942" s="69" t="s">
        <v>270</v>
      </c>
      <c r="C942" s="69">
        <f t="shared" si="16"/>
        <v>5</v>
      </c>
    </row>
    <row r="943" spans="1:3">
      <c r="A943" s="67">
        <v>42581</v>
      </c>
      <c r="B943" s="69" t="s">
        <v>271</v>
      </c>
      <c r="C943" s="69">
        <f t="shared" si="16"/>
        <v>6</v>
      </c>
    </row>
    <row r="944" spans="1:3">
      <c r="A944" s="67">
        <v>42582</v>
      </c>
      <c r="B944" s="69" t="s">
        <v>271</v>
      </c>
      <c r="C944" s="69">
        <f t="shared" si="16"/>
        <v>7</v>
      </c>
    </row>
    <row r="945" spans="1:3">
      <c r="A945" s="67">
        <v>42583</v>
      </c>
      <c r="B945" s="69" t="s">
        <v>270</v>
      </c>
      <c r="C945" s="69">
        <f t="shared" si="16"/>
        <v>1</v>
      </c>
    </row>
    <row r="946" spans="1:3">
      <c r="A946" s="67">
        <v>42584</v>
      </c>
      <c r="B946" s="69" t="s">
        <v>270</v>
      </c>
      <c r="C946" s="69">
        <f t="shared" si="16"/>
        <v>2</v>
      </c>
    </row>
    <row r="947" spans="1:3">
      <c r="A947" s="67">
        <v>42585</v>
      </c>
      <c r="B947" s="69" t="s">
        <v>270</v>
      </c>
      <c r="C947" s="69">
        <f t="shared" si="16"/>
        <v>3</v>
      </c>
    </row>
    <row r="948" spans="1:3">
      <c r="A948" s="67">
        <v>42586</v>
      </c>
      <c r="B948" s="69" t="s">
        <v>270</v>
      </c>
      <c r="C948" s="69">
        <f t="shared" si="16"/>
        <v>4</v>
      </c>
    </row>
    <row r="949" spans="1:3">
      <c r="A949" s="67">
        <v>42587</v>
      </c>
      <c r="B949" s="69" t="s">
        <v>270</v>
      </c>
      <c r="C949" s="69">
        <f t="shared" si="16"/>
        <v>5</v>
      </c>
    </row>
    <row r="950" spans="1:3">
      <c r="A950" s="67">
        <v>42588</v>
      </c>
      <c r="B950" s="69" t="s">
        <v>271</v>
      </c>
      <c r="C950" s="69">
        <f t="shared" si="16"/>
        <v>6</v>
      </c>
    </row>
    <row r="951" spans="1:3">
      <c r="A951" s="67">
        <v>42589</v>
      </c>
      <c r="B951" s="69" t="s">
        <v>271</v>
      </c>
      <c r="C951" s="69">
        <f t="shared" si="16"/>
        <v>7</v>
      </c>
    </row>
    <row r="952" spans="1:3">
      <c r="A952" s="67">
        <v>42590</v>
      </c>
      <c r="B952" s="69" t="s">
        <v>270</v>
      </c>
      <c r="C952" s="69">
        <f t="shared" si="16"/>
        <v>1</v>
      </c>
    </row>
    <row r="953" spans="1:3">
      <c r="A953" s="67">
        <v>42591</v>
      </c>
      <c r="B953" s="69" t="s">
        <v>270</v>
      </c>
      <c r="C953" s="69">
        <f t="shared" si="16"/>
        <v>2</v>
      </c>
    </row>
    <row r="954" spans="1:3">
      <c r="A954" s="67">
        <v>42592</v>
      </c>
      <c r="B954" s="69" t="s">
        <v>270</v>
      </c>
      <c r="C954" s="69">
        <f t="shared" si="16"/>
        <v>3</v>
      </c>
    </row>
    <row r="955" spans="1:3">
      <c r="A955" s="67">
        <v>42593</v>
      </c>
      <c r="B955" s="69" t="s">
        <v>270</v>
      </c>
      <c r="C955" s="69">
        <f t="shared" si="16"/>
        <v>4</v>
      </c>
    </row>
    <row r="956" spans="1:3">
      <c r="A956" s="67">
        <v>42594</v>
      </c>
      <c r="B956" s="69" t="s">
        <v>270</v>
      </c>
      <c r="C956" s="69">
        <f t="shared" si="16"/>
        <v>5</v>
      </c>
    </row>
    <row r="957" spans="1:3">
      <c r="A957" s="67">
        <v>42595</v>
      </c>
      <c r="B957" s="69" t="s">
        <v>271</v>
      </c>
      <c r="C957" s="69">
        <f t="shared" si="16"/>
        <v>6</v>
      </c>
    </row>
    <row r="958" spans="1:3">
      <c r="A958" s="67">
        <v>42596</v>
      </c>
      <c r="B958" s="69" t="s">
        <v>271</v>
      </c>
      <c r="C958" s="69">
        <f t="shared" si="16"/>
        <v>7</v>
      </c>
    </row>
    <row r="959" spans="1:3">
      <c r="A959" s="67">
        <v>42597</v>
      </c>
      <c r="B959" s="69" t="s">
        <v>270</v>
      </c>
      <c r="C959" s="69">
        <f t="shared" si="16"/>
        <v>1</v>
      </c>
    </row>
    <row r="960" spans="1:3">
      <c r="A960" s="67">
        <v>42598</v>
      </c>
      <c r="B960" s="69" t="s">
        <v>270</v>
      </c>
      <c r="C960" s="69">
        <f t="shared" si="16"/>
        <v>2</v>
      </c>
    </row>
    <row r="961" spans="1:3">
      <c r="A961" s="67">
        <v>42599</v>
      </c>
      <c r="B961" s="69" t="s">
        <v>270</v>
      </c>
      <c r="C961" s="69">
        <f t="shared" si="16"/>
        <v>3</v>
      </c>
    </row>
    <row r="962" spans="1:3">
      <c r="A962" s="67">
        <v>42600</v>
      </c>
      <c r="B962" s="69" t="s">
        <v>270</v>
      </c>
      <c r="C962" s="69">
        <f t="shared" ref="C962:C1025" si="17">WEEKDAY(A962,2)</f>
        <v>4</v>
      </c>
    </row>
    <row r="963" spans="1:3">
      <c r="A963" s="67">
        <v>42601</v>
      </c>
      <c r="B963" s="69" t="s">
        <v>270</v>
      </c>
      <c r="C963" s="69">
        <f t="shared" si="17"/>
        <v>5</v>
      </c>
    </row>
    <row r="964" spans="1:3">
      <c r="A964" s="67">
        <v>42602</v>
      </c>
      <c r="B964" s="69" t="s">
        <v>271</v>
      </c>
      <c r="C964" s="69">
        <f t="shared" si="17"/>
        <v>6</v>
      </c>
    </row>
    <row r="965" spans="1:3">
      <c r="A965" s="67">
        <v>42603</v>
      </c>
      <c r="B965" s="69" t="s">
        <v>271</v>
      </c>
      <c r="C965" s="69">
        <f t="shared" si="17"/>
        <v>7</v>
      </c>
    </row>
    <row r="966" spans="1:3">
      <c r="A966" s="67">
        <v>42604</v>
      </c>
      <c r="B966" s="69" t="s">
        <v>270</v>
      </c>
      <c r="C966" s="69">
        <f t="shared" si="17"/>
        <v>1</v>
      </c>
    </row>
    <row r="967" spans="1:3">
      <c r="A967" s="67">
        <v>42605</v>
      </c>
      <c r="B967" s="69" t="s">
        <v>270</v>
      </c>
      <c r="C967" s="69">
        <f t="shared" si="17"/>
        <v>2</v>
      </c>
    </row>
    <row r="968" spans="1:3">
      <c r="A968" s="67">
        <v>42606</v>
      </c>
      <c r="B968" s="69" t="s">
        <v>270</v>
      </c>
      <c r="C968" s="69">
        <f t="shared" si="17"/>
        <v>3</v>
      </c>
    </row>
    <row r="969" spans="1:3">
      <c r="A969" s="67">
        <v>42607</v>
      </c>
      <c r="B969" s="69" t="s">
        <v>270</v>
      </c>
      <c r="C969" s="69">
        <f t="shared" si="17"/>
        <v>4</v>
      </c>
    </row>
    <row r="970" spans="1:3">
      <c r="A970" s="67">
        <v>42608</v>
      </c>
      <c r="B970" s="69" t="s">
        <v>270</v>
      </c>
      <c r="C970" s="69">
        <f t="shared" si="17"/>
        <v>5</v>
      </c>
    </row>
    <row r="971" spans="1:3">
      <c r="A971" s="67">
        <v>42609</v>
      </c>
      <c r="B971" s="69" t="s">
        <v>271</v>
      </c>
      <c r="C971" s="69">
        <f t="shared" si="17"/>
        <v>6</v>
      </c>
    </row>
    <row r="972" spans="1:3">
      <c r="A972" s="67">
        <v>42610</v>
      </c>
      <c r="B972" s="69" t="s">
        <v>271</v>
      </c>
      <c r="C972" s="69">
        <f t="shared" si="17"/>
        <v>7</v>
      </c>
    </row>
    <row r="973" spans="1:3">
      <c r="A973" s="67">
        <v>42611</v>
      </c>
      <c r="B973" s="69" t="s">
        <v>270</v>
      </c>
      <c r="C973" s="69">
        <f t="shared" si="17"/>
        <v>1</v>
      </c>
    </row>
    <row r="974" spans="1:3">
      <c r="A974" s="67">
        <v>42612</v>
      </c>
      <c r="B974" s="69" t="s">
        <v>270</v>
      </c>
      <c r="C974" s="69">
        <f t="shared" si="17"/>
        <v>2</v>
      </c>
    </row>
    <row r="975" spans="1:3">
      <c r="A975" s="67">
        <v>42613</v>
      </c>
      <c r="B975" s="69" t="s">
        <v>270</v>
      </c>
      <c r="C975" s="69">
        <f t="shared" si="17"/>
        <v>3</v>
      </c>
    </row>
    <row r="976" spans="1:3">
      <c r="A976" s="67">
        <v>42614</v>
      </c>
      <c r="B976" s="69" t="s">
        <v>270</v>
      </c>
      <c r="C976" s="69">
        <f t="shared" si="17"/>
        <v>4</v>
      </c>
    </row>
    <row r="977" spans="1:3">
      <c r="A977" s="67">
        <v>42615</v>
      </c>
      <c r="B977" s="69" t="s">
        <v>270</v>
      </c>
      <c r="C977" s="69">
        <f t="shared" si="17"/>
        <v>5</v>
      </c>
    </row>
    <row r="978" spans="1:3">
      <c r="A978" s="67">
        <v>42616</v>
      </c>
      <c r="B978" s="69" t="s">
        <v>271</v>
      </c>
      <c r="C978" s="69">
        <f t="shared" si="17"/>
        <v>6</v>
      </c>
    </row>
    <row r="979" spans="1:3">
      <c r="A979" s="67">
        <v>42617</v>
      </c>
      <c r="B979" s="69" t="s">
        <v>271</v>
      </c>
      <c r="C979" s="69">
        <f t="shared" si="17"/>
        <v>7</v>
      </c>
    </row>
    <row r="980" spans="1:3">
      <c r="A980" s="67">
        <v>42618</v>
      </c>
      <c r="B980" s="69" t="s">
        <v>270</v>
      </c>
      <c r="C980" s="69">
        <f t="shared" si="17"/>
        <v>1</v>
      </c>
    </row>
    <row r="981" spans="1:3">
      <c r="A981" s="67">
        <v>42619</v>
      </c>
      <c r="B981" s="69" t="s">
        <v>270</v>
      </c>
      <c r="C981" s="69">
        <f t="shared" si="17"/>
        <v>2</v>
      </c>
    </row>
    <row r="982" spans="1:3">
      <c r="A982" s="67">
        <v>42620</v>
      </c>
      <c r="B982" s="69" t="s">
        <v>270</v>
      </c>
      <c r="C982" s="69">
        <f t="shared" si="17"/>
        <v>3</v>
      </c>
    </row>
    <row r="983" spans="1:3">
      <c r="A983" s="67">
        <v>42621</v>
      </c>
      <c r="B983" s="69" t="s">
        <v>270</v>
      </c>
      <c r="C983" s="69">
        <f t="shared" si="17"/>
        <v>4</v>
      </c>
    </row>
    <row r="984" spans="1:3">
      <c r="A984" s="67">
        <v>42622</v>
      </c>
      <c r="B984" s="69" t="s">
        <v>270</v>
      </c>
      <c r="C984" s="69">
        <f t="shared" si="17"/>
        <v>5</v>
      </c>
    </row>
    <row r="985" spans="1:3">
      <c r="A985" s="67">
        <v>42623</v>
      </c>
      <c r="B985" s="69" t="s">
        <v>271</v>
      </c>
      <c r="C985" s="69">
        <f t="shared" si="17"/>
        <v>6</v>
      </c>
    </row>
    <row r="986" spans="1:3">
      <c r="A986" s="67">
        <v>42624</v>
      </c>
      <c r="B986" s="69" t="s">
        <v>271</v>
      </c>
      <c r="C986" s="69">
        <f t="shared" si="17"/>
        <v>7</v>
      </c>
    </row>
    <row r="987" spans="1:3">
      <c r="A987" s="67">
        <v>42625</v>
      </c>
      <c r="B987" s="69" t="s">
        <v>270</v>
      </c>
      <c r="C987" s="69">
        <f t="shared" si="17"/>
        <v>1</v>
      </c>
    </row>
    <row r="988" spans="1:3">
      <c r="A988" s="67">
        <v>42626</v>
      </c>
      <c r="B988" s="69" t="s">
        <v>270</v>
      </c>
      <c r="C988" s="69">
        <f t="shared" si="17"/>
        <v>2</v>
      </c>
    </row>
    <row r="989" spans="1:3">
      <c r="A989" s="67">
        <v>42627</v>
      </c>
      <c r="B989" s="69" t="s">
        <v>270</v>
      </c>
      <c r="C989" s="69">
        <f t="shared" si="17"/>
        <v>3</v>
      </c>
    </row>
    <row r="990" spans="1:3">
      <c r="A990" s="67">
        <v>42628</v>
      </c>
      <c r="B990" s="69" t="s">
        <v>269</v>
      </c>
      <c r="C990" s="69">
        <f t="shared" si="17"/>
        <v>4</v>
      </c>
    </row>
    <row r="991" spans="1:3">
      <c r="A991" s="67">
        <v>42629</v>
      </c>
      <c r="B991" s="69" t="s">
        <v>271</v>
      </c>
      <c r="C991" s="69">
        <f t="shared" si="17"/>
        <v>5</v>
      </c>
    </row>
    <row r="992" spans="1:3">
      <c r="A992" s="67">
        <v>42630</v>
      </c>
      <c r="B992" s="69" t="s">
        <v>271</v>
      </c>
      <c r="C992" s="69">
        <f t="shared" si="17"/>
        <v>6</v>
      </c>
    </row>
    <row r="993" spans="1:3">
      <c r="A993" s="67">
        <v>42631</v>
      </c>
      <c r="B993" s="69" t="s">
        <v>270</v>
      </c>
      <c r="C993" s="69">
        <f t="shared" si="17"/>
        <v>7</v>
      </c>
    </row>
    <row r="994" spans="1:3">
      <c r="A994" s="67">
        <v>42632</v>
      </c>
      <c r="B994" s="69" t="s">
        <v>270</v>
      </c>
      <c r="C994" s="69">
        <f t="shared" si="17"/>
        <v>1</v>
      </c>
    </row>
    <row r="995" spans="1:3">
      <c r="A995" s="67">
        <v>42633</v>
      </c>
      <c r="B995" s="69" t="s">
        <v>270</v>
      </c>
      <c r="C995" s="69">
        <f t="shared" si="17"/>
        <v>2</v>
      </c>
    </row>
    <row r="996" spans="1:3">
      <c r="A996" s="67">
        <v>42634</v>
      </c>
      <c r="B996" s="69" t="s">
        <v>270</v>
      </c>
      <c r="C996" s="69">
        <f t="shared" si="17"/>
        <v>3</v>
      </c>
    </row>
    <row r="997" spans="1:3">
      <c r="A997" s="67">
        <v>42635</v>
      </c>
      <c r="B997" s="69" t="s">
        <v>270</v>
      </c>
      <c r="C997" s="69">
        <f t="shared" si="17"/>
        <v>4</v>
      </c>
    </row>
    <row r="998" spans="1:3">
      <c r="A998" s="67">
        <v>42636</v>
      </c>
      <c r="B998" s="69" t="s">
        <v>270</v>
      </c>
      <c r="C998" s="69">
        <f t="shared" si="17"/>
        <v>5</v>
      </c>
    </row>
    <row r="999" spans="1:3">
      <c r="A999" s="67">
        <v>42637</v>
      </c>
      <c r="B999" s="69" t="s">
        <v>271</v>
      </c>
      <c r="C999" s="69">
        <f t="shared" si="17"/>
        <v>6</v>
      </c>
    </row>
    <row r="1000" spans="1:3">
      <c r="A1000" s="67">
        <v>42638</v>
      </c>
      <c r="B1000" s="69" t="s">
        <v>271</v>
      </c>
      <c r="C1000" s="69">
        <f t="shared" si="17"/>
        <v>7</v>
      </c>
    </row>
    <row r="1001" spans="1:3">
      <c r="A1001" s="67">
        <v>42639</v>
      </c>
      <c r="B1001" s="69" t="s">
        <v>270</v>
      </c>
      <c r="C1001" s="69">
        <f t="shared" si="17"/>
        <v>1</v>
      </c>
    </row>
    <row r="1002" spans="1:3">
      <c r="A1002" s="67">
        <v>42640</v>
      </c>
      <c r="B1002" s="69" t="s">
        <v>270</v>
      </c>
      <c r="C1002" s="69">
        <f t="shared" si="17"/>
        <v>2</v>
      </c>
    </row>
    <row r="1003" spans="1:3">
      <c r="A1003" s="67">
        <v>42641</v>
      </c>
      <c r="B1003" s="69" t="s">
        <v>270</v>
      </c>
      <c r="C1003" s="69">
        <f t="shared" si="17"/>
        <v>3</v>
      </c>
    </row>
    <row r="1004" spans="1:3">
      <c r="A1004" s="67">
        <v>42642</v>
      </c>
      <c r="B1004" s="69" t="s">
        <v>270</v>
      </c>
      <c r="C1004" s="69">
        <f t="shared" si="17"/>
        <v>4</v>
      </c>
    </row>
    <row r="1005" spans="1:3">
      <c r="A1005" s="67">
        <v>42643</v>
      </c>
      <c r="B1005" s="69" t="s">
        <v>270</v>
      </c>
      <c r="C1005" s="69">
        <f t="shared" si="17"/>
        <v>5</v>
      </c>
    </row>
    <row r="1006" spans="1:3">
      <c r="A1006" s="67">
        <v>42644</v>
      </c>
      <c r="B1006" s="69" t="s">
        <v>269</v>
      </c>
      <c r="C1006" s="69">
        <f t="shared" si="17"/>
        <v>6</v>
      </c>
    </row>
    <row r="1007" spans="1:3">
      <c r="A1007" s="67">
        <v>42645</v>
      </c>
      <c r="B1007" s="69" t="s">
        <v>269</v>
      </c>
      <c r="C1007" s="69">
        <f t="shared" si="17"/>
        <v>7</v>
      </c>
    </row>
    <row r="1008" spans="1:3">
      <c r="A1008" s="67">
        <v>42646</v>
      </c>
      <c r="B1008" s="69" t="s">
        <v>269</v>
      </c>
      <c r="C1008" s="69">
        <f t="shared" si="17"/>
        <v>1</v>
      </c>
    </row>
    <row r="1009" spans="1:3">
      <c r="A1009" s="67">
        <v>42647</v>
      </c>
      <c r="B1009" s="69" t="s">
        <v>271</v>
      </c>
      <c r="C1009" s="69">
        <f t="shared" si="17"/>
        <v>2</v>
      </c>
    </row>
    <row r="1010" spans="1:3">
      <c r="A1010" s="67">
        <v>42648</v>
      </c>
      <c r="B1010" s="69" t="s">
        <v>271</v>
      </c>
      <c r="C1010" s="69">
        <f t="shared" si="17"/>
        <v>3</v>
      </c>
    </row>
    <row r="1011" spans="1:3">
      <c r="A1011" s="67">
        <v>42649</v>
      </c>
      <c r="B1011" s="69" t="s">
        <v>271</v>
      </c>
      <c r="C1011" s="69">
        <f t="shared" si="17"/>
        <v>4</v>
      </c>
    </row>
    <row r="1012" spans="1:3">
      <c r="A1012" s="67">
        <v>42650</v>
      </c>
      <c r="B1012" s="69" t="s">
        <v>271</v>
      </c>
      <c r="C1012" s="69">
        <f t="shared" si="17"/>
        <v>5</v>
      </c>
    </row>
    <row r="1013" spans="1:3">
      <c r="A1013" s="67">
        <v>42651</v>
      </c>
      <c r="B1013" s="69" t="s">
        <v>270</v>
      </c>
      <c r="C1013" s="69">
        <f t="shared" si="17"/>
        <v>6</v>
      </c>
    </row>
    <row r="1014" spans="1:3">
      <c r="A1014" s="67">
        <v>42652</v>
      </c>
      <c r="B1014" s="69" t="s">
        <v>270</v>
      </c>
      <c r="C1014" s="69">
        <f t="shared" si="17"/>
        <v>7</v>
      </c>
    </row>
    <row r="1015" spans="1:3">
      <c r="A1015" s="67">
        <v>42653</v>
      </c>
      <c r="B1015" s="69" t="s">
        <v>270</v>
      </c>
      <c r="C1015" s="69">
        <f t="shared" si="17"/>
        <v>1</v>
      </c>
    </row>
    <row r="1016" spans="1:3">
      <c r="A1016" s="67">
        <v>42654</v>
      </c>
      <c r="B1016" s="69" t="s">
        <v>270</v>
      </c>
      <c r="C1016" s="69">
        <f t="shared" si="17"/>
        <v>2</v>
      </c>
    </row>
    <row r="1017" spans="1:3">
      <c r="A1017" s="67">
        <v>42655</v>
      </c>
      <c r="B1017" s="69" t="s">
        <v>270</v>
      </c>
      <c r="C1017" s="69">
        <f t="shared" si="17"/>
        <v>3</v>
      </c>
    </row>
    <row r="1018" spans="1:3">
      <c r="A1018" s="67">
        <v>42656</v>
      </c>
      <c r="B1018" s="69" t="s">
        <v>270</v>
      </c>
      <c r="C1018" s="69">
        <f t="shared" si="17"/>
        <v>4</v>
      </c>
    </row>
    <row r="1019" spans="1:3">
      <c r="A1019" s="67">
        <v>42657</v>
      </c>
      <c r="B1019" s="69" t="s">
        <v>270</v>
      </c>
      <c r="C1019" s="69">
        <f t="shared" si="17"/>
        <v>5</v>
      </c>
    </row>
    <row r="1020" spans="1:3">
      <c r="A1020" s="67">
        <v>42658</v>
      </c>
      <c r="B1020" s="69" t="s">
        <v>271</v>
      </c>
      <c r="C1020" s="69">
        <f t="shared" si="17"/>
        <v>6</v>
      </c>
    </row>
    <row r="1021" spans="1:3">
      <c r="A1021" s="67">
        <v>42659</v>
      </c>
      <c r="B1021" s="69" t="s">
        <v>271</v>
      </c>
      <c r="C1021" s="69">
        <f t="shared" si="17"/>
        <v>7</v>
      </c>
    </row>
    <row r="1022" spans="1:3">
      <c r="A1022" s="67">
        <v>42660</v>
      </c>
      <c r="B1022" s="69" t="s">
        <v>270</v>
      </c>
      <c r="C1022" s="69">
        <f t="shared" si="17"/>
        <v>1</v>
      </c>
    </row>
    <row r="1023" spans="1:3">
      <c r="A1023" s="67">
        <v>42661</v>
      </c>
      <c r="B1023" s="69" t="s">
        <v>270</v>
      </c>
      <c r="C1023" s="69">
        <f t="shared" si="17"/>
        <v>2</v>
      </c>
    </row>
    <row r="1024" spans="1:3">
      <c r="A1024" s="67">
        <v>42662</v>
      </c>
      <c r="B1024" s="69" t="s">
        <v>270</v>
      </c>
      <c r="C1024" s="69">
        <f t="shared" si="17"/>
        <v>3</v>
      </c>
    </row>
    <row r="1025" spans="1:3">
      <c r="A1025" s="67">
        <v>42663</v>
      </c>
      <c r="B1025" s="69" t="s">
        <v>270</v>
      </c>
      <c r="C1025" s="69">
        <f t="shared" si="17"/>
        <v>4</v>
      </c>
    </row>
    <row r="1026" spans="1:3">
      <c r="A1026" s="67">
        <v>42664</v>
      </c>
      <c r="B1026" s="69" t="s">
        <v>270</v>
      </c>
      <c r="C1026" s="69">
        <f t="shared" ref="C1026:C1089" si="18">WEEKDAY(A1026,2)</f>
        <v>5</v>
      </c>
    </row>
    <row r="1027" spans="1:3">
      <c r="A1027" s="67">
        <v>42665</v>
      </c>
      <c r="B1027" s="69" t="s">
        <v>271</v>
      </c>
      <c r="C1027" s="69">
        <f t="shared" si="18"/>
        <v>6</v>
      </c>
    </row>
    <row r="1028" spans="1:3">
      <c r="A1028" s="67">
        <v>42666</v>
      </c>
      <c r="B1028" s="69" t="s">
        <v>271</v>
      </c>
      <c r="C1028" s="69">
        <f t="shared" si="18"/>
        <v>7</v>
      </c>
    </row>
    <row r="1029" spans="1:3">
      <c r="A1029" s="67">
        <v>42667</v>
      </c>
      <c r="B1029" s="69" t="s">
        <v>270</v>
      </c>
      <c r="C1029" s="69">
        <f t="shared" si="18"/>
        <v>1</v>
      </c>
    </row>
    <row r="1030" spans="1:3">
      <c r="A1030" s="67">
        <v>42668</v>
      </c>
      <c r="B1030" s="69" t="s">
        <v>270</v>
      </c>
      <c r="C1030" s="69">
        <f t="shared" si="18"/>
        <v>2</v>
      </c>
    </row>
    <row r="1031" spans="1:3">
      <c r="A1031" s="67">
        <v>42669</v>
      </c>
      <c r="B1031" s="69" t="s">
        <v>270</v>
      </c>
      <c r="C1031" s="69">
        <f t="shared" si="18"/>
        <v>3</v>
      </c>
    </row>
    <row r="1032" spans="1:3">
      <c r="A1032" s="67">
        <v>42670</v>
      </c>
      <c r="B1032" s="69" t="s">
        <v>270</v>
      </c>
      <c r="C1032" s="69">
        <f t="shared" si="18"/>
        <v>4</v>
      </c>
    </row>
    <row r="1033" spans="1:3">
      <c r="A1033" s="67">
        <v>42671</v>
      </c>
      <c r="B1033" s="69" t="s">
        <v>270</v>
      </c>
      <c r="C1033" s="69">
        <f t="shared" si="18"/>
        <v>5</v>
      </c>
    </row>
    <row r="1034" spans="1:3">
      <c r="A1034" s="67">
        <v>42672</v>
      </c>
      <c r="B1034" s="69" t="s">
        <v>271</v>
      </c>
      <c r="C1034" s="69">
        <f t="shared" si="18"/>
        <v>6</v>
      </c>
    </row>
    <row r="1035" spans="1:3">
      <c r="A1035" s="67">
        <v>42673</v>
      </c>
      <c r="B1035" s="69" t="s">
        <v>271</v>
      </c>
      <c r="C1035" s="69">
        <f t="shared" si="18"/>
        <v>7</v>
      </c>
    </row>
    <row r="1036" spans="1:3">
      <c r="A1036" s="67">
        <v>42674</v>
      </c>
      <c r="B1036" s="69" t="s">
        <v>270</v>
      </c>
      <c r="C1036" s="69">
        <f t="shared" si="18"/>
        <v>1</v>
      </c>
    </row>
    <row r="1037" spans="1:3">
      <c r="A1037" s="67">
        <v>42675</v>
      </c>
      <c r="B1037" s="69" t="s">
        <v>270</v>
      </c>
      <c r="C1037" s="69">
        <f t="shared" si="18"/>
        <v>2</v>
      </c>
    </row>
    <row r="1038" spans="1:3">
      <c r="A1038" s="67">
        <v>42676</v>
      </c>
      <c r="B1038" s="69" t="s">
        <v>270</v>
      </c>
      <c r="C1038" s="69">
        <f t="shared" si="18"/>
        <v>3</v>
      </c>
    </row>
    <row r="1039" spans="1:3">
      <c r="A1039" s="67">
        <v>42677</v>
      </c>
      <c r="B1039" s="69" t="s">
        <v>270</v>
      </c>
      <c r="C1039" s="69">
        <f t="shared" si="18"/>
        <v>4</v>
      </c>
    </row>
    <row r="1040" spans="1:3">
      <c r="A1040" s="67">
        <v>42678</v>
      </c>
      <c r="B1040" s="69" t="s">
        <v>270</v>
      </c>
      <c r="C1040" s="69">
        <f t="shared" si="18"/>
        <v>5</v>
      </c>
    </row>
    <row r="1041" spans="1:3">
      <c r="A1041" s="67">
        <v>42679</v>
      </c>
      <c r="B1041" s="69" t="s">
        <v>271</v>
      </c>
      <c r="C1041" s="69">
        <f t="shared" si="18"/>
        <v>6</v>
      </c>
    </row>
    <row r="1042" spans="1:3">
      <c r="A1042" s="67">
        <v>42680</v>
      </c>
      <c r="B1042" s="69" t="s">
        <v>271</v>
      </c>
      <c r="C1042" s="69">
        <f t="shared" si="18"/>
        <v>7</v>
      </c>
    </row>
    <row r="1043" spans="1:3">
      <c r="A1043" s="67">
        <v>42681</v>
      </c>
      <c r="B1043" s="69" t="s">
        <v>270</v>
      </c>
      <c r="C1043" s="69">
        <f t="shared" si="18"/>
        <v>1</v>
      </c>
    </row>
    <row r="1044" spans="1:3">
      <c r="A1044" s="67">
        <v>42682</v>
      </c>
      <c r="B1044" s="69" t="s">
        <v>270</v>
      </c>
      <c r="C1044" s="69">
        <f t="shared" si="18"/>
        <v>2</v>
      </c>
    </row>
    <row r="1045" spans="1:3">
      <c r="A1045" s="67">
        <v>42683</v>
      </c>
      <c r="B1045" s="69" t="s">
        <v>270</v>
      </c>
      <c r="C1045" s="69">
        <f t="shared" si="18"/>
        <v>3</v>
      </c>
    </row>
    <row r="1046" spans="1:3">
      <c r="A1046" s="67">
        <v>42684</v>
      </c>
      <c r="B1046" s="69" t="s">
        <v>270</v>
      </c>
      <c r="C1046" s="69">
        <f t="shared" si="18"/>
        <v>4</v>
      </c>
    </row>
    <row r="1047" spans="1:3">
      <c r="A1047" s="67">
        <v>42685</v>
      </c>
      <c r="B1047" s="69" t="s">
        <v>270</v>
      </c>
      <c r="C1047" s="69">
        <f t="shared" si="18"/>
        <v>5</v>
      </c>
    </row>
    <row r="1048" spans="1:3">
      <c r="A1048" s="67">
        <v>42686</v>
      </c>
      <c r="B1048" s="69" t="s">
        <v>271</v>
      </c>
      <c r="C1048" s="69">
        <f t="shared" si="18"/>
        <v>6</v>
      </c>
    </row>
    <row r="1049" spans="1:3">
      <c r="A1049" s="67">
        <v>42687</v>
      </c>
      <c r="B1049" s="69" t="s">
        <v>271</v>
      </c>
      <c r="C1049" s="69">
        <f t="shared" si="18"/>
        <v>7</v>
      </c>
    </row>
    <row r="1050" spans="1:3">
      <c r="A1050" s="67">
        <v>42688</v>
      </c>
      <c r="B1050" s="69" t="s">
        <v>270</v>
      </c>
      <c r="C1050" s="69">
        <f t="shared" si="18"/>
        <v>1</v>
      </c>
    </row>
    <row r="1051" spans="1:3">
      <c r="A1051" s="67">
        <v>42689</v>
      </c>
      <c r="B1051" s="69" t="s">
        <v>270</v>
      </c>
      <c r="C1051" s="69">
        <f t="shared" si="18"/>
        <v>2</v>
      </c>
    </row>
    <row r="1052" spans="1:3">
      <c r="A1052" s="67">
        <v>42690</v>
      </c>
      <c r="B1052" s="69" t="s">
        <v>270</v>
      </c>
      <c r="C1052" s="69">
        <f t="shared" si="18"/>
        <v>3</v>
      </c>
    </row>
    <row r="1053" spans="1:3">
      <c r="A1053" s="67">
        <v>42691</v>
      </c>
      <c r="B1053" s="69" t="s">
        <v>270</v>
      </c>
      <c r="C1053" s="69">
        <f t="shared" si="18"/>
        <v>4</v>
      </c>
    </row>
    <row r="1054" spans="1:3">
      <c r="A1054" s="67">
        <v>42692</v>
      </c>
      <c r="B1054" s="69" t="s">
        <v>270</v>
      </c>
      <c r="C1054" s="69">
        <f t="shared" si="18"/>
        <v>5</v>
      </c>
    </row>
    <row r="1055" spans="1:3">
      <c r="A1055" s="67">
        <v>42693</v>
      </c>
      <c r="B1055" s="69" t="s">
        <v>271</v>
      </c>
      <c r="C1055" s="69">
        <f t="shared" si="18"/>
        <v>6</v>
      </c>
    </row>
    <row r="1056" spans="1:3">
      <c r="A1056" s="67">
        <v>42694</v>
      </c>
      <c r="B1056" s="69" t="s">
        <v>271</v>
      </c>
      <c r="C1056" s="69">
        <f t="shared" si="18"/>
        <v>7</v>
      </c>
    </row>
    <row r="1057" spans="1:3">
      <c r="A1057" s="67">
        <v>42695</v>
      </c>
      <c r="B1057" s="69" t="s">
        <v>270</v>
      </c>
      <c r="C1057" s="69">
        <f t="shared" si="18"/>
        <v>1</v>
      </c>
    </row>
    <row r="1058" spans="1:3">
      <c r="A1058" s="67">
        <v>42696</v>
      </c>
      <c r="B1058" s="69" t="s">
        <v>270</v>
      </c>
      <c r="C1058" s="69">
        <f t="shared" si="18"/>
        <v>2</v>
      </c>
    </row>
    <row r="1059" spans="1:3">
      <c r="A1059" s="67">
        <v>42697</v>
      </c>
      <c r="B1059" s="69" t="s">
        <v>270</v>
      </c>
      <c r="C1059" s="69">
        <f t="shared" si="18"/>
        <v>3</v>
      </c>
    </row>
    <row r="1060" spans="1:3">
      <c r="A1060" s="67">
        <v>42698</v>
      </c>
      <c r="B1060" s="69" t="s">
        <v>270</v>
      </c>
      <c r="C1060" s="69">
        <f t="shared" si="18"/>
        <v>4</v>
      </c>
    </row>
    <row r="1061" spans="1:3">
      <c r="A1061" s="67">
        <v>42699</v>
      </c>
      <c r="B1061" s="69" t="s">
        <v>270</v>
      </c>
      <c r="C1061" s="69">
        <f t="shared" si="18"/>
        <v>5</v>
      </c>
    </row>
    <row r="1062" spans="1:3">
      <c r="A1062" s="67">
        <v>42700</v>
      </c>
      <c r="B1062" s="69" t="s">
        <v>271</v>
      </c>
      <c r="C1062" s="69">
        <f t="shared" si="18"/>
        <v>6</v>
      </c>
    </row>
    <row r="1063" spans="1:3">
      <c r="A1063" s="67">
        <v>42701</v>
      </c>
      <c r="B1063" s="69" t="s">
        <v>271</v>
      </c>
      <c r="C1063" s="69">
        <f t="shared" si="18"/>
        <v>7</v>
      </c>
    </row>
    <row r="1064" spans="1:3">
      <c r="A1064" s="67">
        <v>42702</v>
      </c>
      <c r="B1064" s="69" t="s">
        <v>270</v>
      </c>
      <c r="C1064" s="69">
        <f t="shared" si="18"/>
        <v>1</v>
      </c>
    </row>
    <row r="1065" spans="1:3">
      <c r="A1065" s="67">
        <v>42703</v>
      </c>
      <c r="B1065" s="69" t="s">
        <v>270</v>
      </c>
      <c r="C1065" s="69">
        <f t="shared" si="18"/>
        <v>2</v>
      </c>
    </row>
    <row r="1066" spans="1:3">
      <c r="A1066" s="67">
        <v>42704</v>
      </c>
      <c r="B1066" s="69" t="s">
        <v>270</v>
      </c>
      <c r="C1066" s="69">
        <f t="shared" si="18"/>
        <v>3</v>
      </c>
    </row>
    <row r="1067" spans="1:3">
      <c r="A1067" s="67">
        <v>42705</v>
      </c>
      <c r="B1067" s="69" t="s">
        <v>270</v>
      </c>
      <c r="C1067" s="69">
        <f t="shared" si="18"/>
        <v>4</v>
      </c>
    </row>
    <row r="1068" spans="1:3">
      <c r="A1068" s="67">
        <v>42706</v>
      </c>
      <c r="B1068" s="69" t="s">
        <v>270</v>
      </c>
      <c r="C1068" s="69">
        <f t="shared" si="18"/>
        <v>5</v>
      </c>
    </row>
    <row r="1069" spans="1:3">
      <c r="A1069" s="67">
        <v>42707</v>
      </c>
      <c r="B1069" s="69" t="s">
        <v>271</v>
      </c>
      <c r="C1069" s="69">
        <f t="shared" si="18"/>
        <v>6</v>
      </c>
    </row>
    <row r="1070" spans="1:3">
      <c r="A1070" s="67">
        <v>42708</v>
      </c>
      <c r="B1070" s="69" t="s">
        <v>271</v>
      </c>
      <c r="C1070" s="69">
        <f t="shared" si="18"/>
        <v>7</v>
      </c>
    </row>
    <row r="1071" spans="1:3">
      <c r="A1071" s="67">
        <v>42709</v>
      </c>
      <c r="B1071" s="69" t="s">
        <v>270</v>
      </c>
      <c r="C1071" s="69">
        <f t="shared" si="18"/>
        <v>1</v>
      </c>
    </row>
    <row r="1072" spans="1:3">
      <c r="A1072" s="67">
        <v>42710</v>
      </c>
      <c r="B1072" s="69" t="s">
        <v>270</v>
      </c>
      <c r="C1072" s="69">
        <f t="shared" si="18"/>
        <v>2</v>
      </c>
    </row>
    <row r="1073" spans="1:3">
      <c r="A1073" s="67">
        <v>42711</v>
      </c>
      <c r="B1073" s="69" t="s">
        <v>270</v>
      </c>
      <c r="C1073" s="69">
        <f t="shared" si="18"/>
        <v>3</v>
      </c>
    </row>
    <row r="1074" spans="1:3">
      <c r="A1074" s="67">
        <v>42712</v>
      </c>
      <c r="B1074" s="69" t="s">
        <v>270</v>
      </c>
      <c r="C1074" s="69">
        <f t="shared" si="18"/>
        <v>4</v>
      </c>
    </row>
    <row r="1075" spans="1:3">
      <c r="A1075" s="67">
        <v>42713</v>
      </c>
      <c r="B1075" s="69" t="s">
        <v>270</v>
      </c>
      <c r="C1075" s="69">
        <f t="shared" si="18"/>
        <v>5</v>
      </c>
    </row>
    <row r="1076" spans="1:3">
      <c r="A1076" s="67">
        <v>42714</v>
      </c>
      <c r="B1076" s="69" t="s">
        <v>271</v>
      </c>
      <c r="C1076" s="69">
        <f t="shared" si="18"/>
        <v>6</v>
      </c>
    </row>
    <row r="1077" spans="1:3">
      <c r="A1077" s="67">
        <v>42715</v>
      </c>
      <c r="B1077" s="69" t="s">
        <v>271</v>
      </c>
      <c r="C1077" s="69">
        <f t="shared" si="18"/>
        <v>7</v>
      </c>
    </row>
    <row r="1078" spans="1:3">
      <c r="A1078" s="67">
        <v>42716</v>
      </c>
      <c r="B1078" s="69" t="s">
        <v>270</v>
      </c>
      <c r="C1078" s="69">
        <f t="shared" si="18"/>
        <v>1</v>
      </c>
    </row>
    <row r="1079" spans="1:3">
      <c r="A1079" s="67">
        <v>42717</v>
      </c>
      <c r="B1079" s="69" t="s">
        <v>270</v>
      </c>
      <c r="C1079" s="69">
        <f t="shared" si="18"/>
        <v>2</v>
      </c>
    </row>
    <row r="1080" spans="1:3">
      <c r="A1080" s="67">
        <v>42718</v>
      </c>
      <c r="B1080" s="69" t="s">
        <v>270</v>
      </c>
      <c r="C1080" s="69">
        <f t="shared" si="18"/>
        <v>3</v>
      </c>
    </row>
    <row r="1081" spans="1:3">
      <c r="A1081" s="67">
        <v>42719</v>
      </c>
      <c r="B1081" s="69" t="s">
        <v>270</v>
      </c>
      <c r="C1081" s="69">
        <f t="shared" si="18"/>
        <v>4</v>
      </c>
    </row>
    <row r="1082" spans="1:3">
      <c r="A1082" s="67">
        <v>42720</v>
      </c>
      <c r="B1082" s="69" t="s">
        <v>270</v>
      </c>
      <c r="C1082" s="69">
        <f t="shared" si="18"/>
        <v>5</v>
      </c>
    </row>
    <row r="1083" spans="1:3">
      <c r="A1083" s="67">
        <v>42721</v>
      </c>
      <c r="B1083" s="69" t="s">
        <v>271</v>
      </c>
      <c r="C1083" s="69">
        <f t="shared" si="18"/>
        <v>6</v>
      </c>
    </row>
    <row r="1084" spans="1:3">
      <c r="A1084" s="67">
        <v>42722</v>
      </c>
      <c r="B1084" s="69" t="s">
        <v>271</v>
      </c>
      <c r="C1084" s="69">
        <f t="shared" si="18"/>
        <v>7</v>
      </c>
    </row>
    <row r="1085" spans="1:3">
      <c r="A1085" s="67">
        <v>42723</v>
      </c>
      <c r="B1085" s="69" t="s">
        <v>270</v>
      </c>
      <c r="C1085" s="69">
        <f t="shared" si="18"/>
        <v>1</v>
      </c>
    </row>
    <row r="1086" spans="1:3">
      <c r="A1086" s="67">
        <v>42724</v>
      </c>
      <c r="B1086" s="69" t="s">
        <v>270</v>
      </c>
      <c r="C1086" s="69">
        <f t="shared" si="18"/>
        <v>2</v>
      </c>
    </row>
    <row r="1087" spans="1:3">
      <c r="A1087" s="67">
        <v>42725</v>
      </c>
      <c r="B1087" s="69" t="s">
        <v>270</v>
      </c>
      <c r="C1087" s="69">
        <f t="shared" si="18"/>
        <v>3</v>
      </c>
    </row>
    <row r="1088" spans="1:3">
      <c r="A1088" s="67">
        <v>42726</v>
      </c>
      <c r="B1088" s="69" t="s">
        <v>270</v>
      </c>
      <c r="C1088" s="69">
        <f t="shared" si="18"/>
        <v>4</v>
      </c>
    </row>
    <row r="1089" spans="1:3">
      <c r="A1089" s="67">
        <v>42727</v>
      </c>
      <c r="B1089" s="69" t="s">
        <v>270</v>
      </c>
      <c r="C1089" s="69">
        <f t="shared" si="18"/>
        <v>5</v>
      </c>
    </row>
    <row r="1090" spans="1:3">
      <c r="A1090" s="67">
        <v>42728</v>
      </c>
      <c r="B1090" s="69" t="s">
        <v>271</v>
      </c>
      <c r="C1090" s="69">
        <f t="shared" ref="C1090:C1153" si="19">WEEKDAY(A1090,2)</f>
        <v>6</v>
      </c>
    </row>
    <row r="1091" spans="1:3">
      <c r="A1091" s="67">
        <v>42729</v>
      </c>
      <c r="B1091" s="69" t="s">
        <v>271</v>
      </c>
      <c r="C1091" s="69">
        <f t="shared" si="19"/>
        <v>7</v>
      </c>
    </row>
    <row r="1092" spans="1:3">
      <c r="A1092" s="67">
        <v>42730</v>
      </c>
      <c r="B1092" s="69" t="s">
        <v>270</v>
      </c>
      <c r="C1092" s="69">
        <f t="shared" si="19"/>
        <v>1</v>
      </c>
    </row>
    <row r="1093" spans="1:3">
      <c r="A1093" s="67">
        <v>42731</v>
      </c>
      <c r="B1093" s="69" t="s">
        <v>270</v>
      </c>
      <c r="C1093" s="69">
        <f t="shared" si="19"/>
        <v>2</v>
      </c>
    </row>
    <row r="1094" spans="1:3">
      <c r="A1094" s="67">
        <v>42732</v>
      </c>
      <c r="B1094" s="69" t="s">
        <v>270</v>
      </c>
      <c r="C1094" s="69">
        <f t="shared" si="19"/>
        <v>3</v>
      </c>
    </row>
    <row r="1095" spans="1:3">
      <c r="A1095" s="67">
        <v>42733</v>
      </c>
      <c r="B1095" s="69" t="s">
        <v>270</v>
      </c>
      <c r="C1095" s="69">
        <f t="shared" si="19"/>
        <v>4</v>
      </c>
    </row>
    <row r="1096" spans="1:3">
      <c r="A1096" s="67">
        <v>42734</v>
      </c>
      <c r="B1096" s="69" t="s">
        <v>270</v>
      </c>
      <c r="C1096" s="69">
        <f t="shared" si="19"/>
        <v>5</v>
      </c>
    </row>
    <row r="1097" spans="1:3">
      <c r="A1097" s="67">
        <v>42735</v>
      </c>
      <c r="B1097" s="69" t="s">
        <v>271</v>
      </c>
      <c r="C1097" s="69">
        <f t="shared" si="19"/>
        <v>6</v>
      </c>
    </row>
    <row r="1098" spans="1:3">
      <c r="A1098" s="67">
        <v>42736</v>
      </c>
      <c r="B1098" s="69" t="s">
        <v>269</v>
      </c>
      <c r="C1098" s="69">
        <f t="shared" si="19"/>
        <v>7</v>
      </c>
    </row>
    <row r="1099" spans="1:3">
      <c r="A1099" s="67">
        <v>42737</v>
      </c>
      <c r="B1099" s="69" t="s">
        <v>271</v>
      </c>
      <c r="C1099" s="69">
        <f t="shared" si="19"/>
        <v>1</v>
      </c>
    </row>
    <row r="1100" spans="1:3">
      <c r="A1100" s="67">
        <v>42738</v>
      </c>
      <c r="B1100" s="69" t="s">
        <v>270</v>
      </c>
      <c r="C1100" s="69">
        <f t="shared" si="19"/>
        <v>2</v>
      </c>
    </row>
    <row r="1101" spans="1:3">
      <c r="A1101" s="67">
        <v>42739</v>
      </c>
      <c r="B1101" s="69" t="s">
        <v>270</v>
      </c>
      <c r="C1101" s="69">
        <f t="shared" si="19"/>
        <v>3</v>
      </c>
    </row>
    <row r="1102" spans="1:3">
      <c r="A1102" s="67">
        <v>42740</v>
      </c>
      <c r="B1102" s="69" t="s">
        <v>270</v>
      </c>
      <c r="C1102" s="69">
        <f t="shared" si="19"/>
        <v>4</v>
      </c>
    </row>
    <row r="1103" spans="1:3">
      <c r="A1103" s="67">
        <v>42741</v>
      </c>
      <c r="B1103" s="69" t="s">
        <v>270</v>
      </c>
      <c r="C1103" s="69">
        <f t="shared" si="19"/>
        <v>5</v>
      </c>
    </row>
    <row r="1104" spans="1:3">
      <c r="A1104" s="67">
        <v>42742</v>
      </c>
      <c r="B1104" s="69" t="s">
        <v>271</v>
      </c>
      <c r="C1104" s="69">
        <f t="shared" si="19"/>
        <v>6</v>
      </c>
    </row>
    <row r="1105" spans="1:3">
      <c r="A1105" s="67">
        <v>42743</v>
      </c>
      <c r="B1105" s="69" t="s">
        <v>271</v>
      </c>
      <c r="C1105" s="69">
        <f t="shared" si="19"/>
        <v>7</v>
      </c>
    </row>
    <row r="1106" spans="1:3">
      <c r="A1106" s="67">
        <v>42744</v>
      </c>
      <c r="B1106" s="69" t="s">
        <v>270</v>
      </c>
      <c r="C1106" s="69">
        <f t="shared" si="19"/>
        <v>1</v>
      </c>
    </row>
    <row r="1107" spans="1:3">
      <c r="A1107" s="67">
        <v>42745</v>
      </c>
      <c r="B1107" s="69" t="s">
        <v>270</v>
      </c>
      <c r="C1107" s="69">
        <f t="shared" si="19"/>
        <v>2</v>
      </c>
    </row>
    <row r="1108" spans="1:3">
      <c r="A1108" s="67">
        <v>42746</v>
      </c>
      <c r="B1108" s="69" t="s">
        <v>270</v>
      </c>
      <c r="C1108" s="69">
        <f t="shared" si="19"/>
        <v>3</v>
      </c>
    </row>
    <row r="1109" spans="1:3">
      <c r="A1109" s="67">
        <v>42747</v>
      </c>
      <c r="B1109" s="69" t="s">
        <v>270</v>
      </c>
      <c r="C1109" s="69">
        <f t="shared" si="19"/>
        <v>4</v>
      </c>
    </row>
    <row r="1110" spans="1:3">
      <c r="A1110" s="67">
        <v>42748</v>
      </c>
      <c r="B1110" s="69" t="s">
        <v>270</v>
      </c>
      <c r="C1110" s="69">
        <f t="shared" si="19"/>
        <v>5</v>
      </c>
    </row>
    <row r="1111" spans="1:3">
      <c r="A1111" s="67">
        <v>42749</v>
      </c>
      <c r="B1111" s="69" t="s">
        <v>271</v>
      </c>
      <c r="C1111" s="69">
        <f t="shared" si="19"/>
        <v>6</v>
      </c>
    </row>
    <row r="1112" spans="1:3">
      <c r="A1112" s="67">
        <v>42750</v>
      </c>
      <c r="B1112" s="69" t="s">
        <v>271</v>
      </c>
      <c r="C1112" s="69">
        <f t="shared" si="19"/>
        <v>7</v>
      </c>
    </row>
    <row r="1113" spans="1:3">
      <c r="A1113" s="67">
        <v>42751</v>
      </c>
      <c r="B1113" s="69" t="s">
        <v>270</v>
      </c>
      <c r="C1113" s="69">
        <f t="shared" si="19"/>
        <v>1</v>
      </c>
    </row>
    <row r="1114" spans="1:3">
      <c r="A1114" s="67">
        <v>42752</v>
      </c>
      <c r="B1114" s="69" t="s">
        <v>270</v>
      </c>
      <c r="C1114" s="69">
        <f t="shared" si="19"/>
        <v>2</v>
      </c>
    </row>
    <row r="1115" spans="1:3">
      <c r="A1115" s="67">
        <v>42753</v>
      </c>
      <c r="B1115" s="69" t="s">
        <v>270</v>
      </c>
      <c r="C1115" s="69">
        <f t="shared" si="19"/>
        <v>3</v>
      </c>
    </row>
    <row r="1116" spans="1:3">
      <c r="A1116" s="67">
        <v>42754</v>
      </c>
      <c r="B1116" s="69" t="s">
        <v>270</v>
      </c>
      <c r="C1116" s="69">
        <f t="shared" si="19"/>
        <v>4</v>
      </c>
    </row>
    <row r="1117" spans="1:3">
      <c r="A1117" s="67">
        <v>42755</v>
      </c>
      <c r="B1117" s="69" t="s">
        <v>270</v>
      </c>
      <c r="C1117" s="69">
        <f t="shared" si="19"/>
        <v>5</v>
      </c>
    </row>
    <row r="1118" spans="1:3">
      <c r="A1118" s="67">
        <v>42756</v>
      </c>
      <c r="B1118" s="69" t="s">
        <v>271</v>
      </c>
      <c r="C1118" s="69">
        <f t="shared" si="19"/>
        <v>6</v>
      </c>
    </row>
    <row r="1119" spans="1:3">
      <c r="A1119" s="67">
        <v>42757</v>
      </c>
      <c r="B1119" s="69" t="s">
        <v>270</v>
      </c>
      <c r="C1119" s="69">
        <f t="shared" si="19"/>
        <v>7</v>
      </c>
    </row>
    <row r="1120" spans="1:3">
      <c r="A1120" s="67">
        <v>42758</v>
      </c>
      <c r="B1120" s="69" t="s">
        <v>270</v>
      </c>
      <c r="C1120" s="69">
        <f t="shared" si="19"/>
        <v>1</v>
      </c>
    </row>
    <row r="1121" spans="1:3">
      <c r="A1121" s="67">
        <v>42759</v>
      </c>
      <c r="B1121" s="69" t="s">
        <v>270</v>
      </c>
      <c r="C1121" s="69">
        <f t="shared" si="19"/>
        <v>2</v>
      </c>
    </row>
    <row r="1122" spans="1:3">
      <c r="A1122" s="67">
        <v>42760</v>
      </c>
      <c r="B1122" s="69" t="s">
        <v>270</v>
      </c>
      <c r="C1122" s="69">
        <f t="shared" si="19"/>
        <v>3</v>
      </c>
    </row>
    <row r="1123" spans="1:3">
      <c r="A1123" s="67">
        <v>42761</v>
      </c>
      <c r="B1123" s="69" t="s">
        <v>270</v>
      </c>
      <c r="C1123" s="69">
        <f t="shared" si="19"/>
        <v>4</v>
      </c>
    </row>
    <row r="1124" spans="1:3">
      <c r="A1124" s="67">
        <v>42762</v>
      </c>
      <c r="B1124" s="69" t="s">
        <v>269</v>
      </c>
      <c r="C1124" s="69">
        <f t="shared" si="19"/>
        <v>5</v>
      </c>
    </row>
    <row r="1125" spans="1:3">
      <c r="A1125" s="67">
        <v>42763</v>
      </c>
      <c r="B1125" s="69" t="s">
        <v>269</v>
      </c>
      <c r="C1125" s="69">
        <f t="shared" si="19"/>
        <v>6</v>
      </c>
    </row>
    <row r="1126" spans="1:3">
      <c r="A1126" s="67">
        <v>42764</v>
      </c>
      <c r="B1126" s="69" t="s">
        <v>269</v>
      </c>
      <c r="C1126" s="69">
        <f t="shared" si="19"/>
        <v>7</v>
      </c>
    </row>
    <row r="1127" spans="1:3">
      <c r="A1127" s="67">
        <v>42765</v>
      </c>
      <c r="B1127" s="69" t="s">
        <v>271</v>
      </c>
      <c r="C1127" s="69">
        <f t="shared" si="19"/>
        <v>1</v>
      </c>
    </row>
    <row r="1128" spans="1:3">
      <c r="A1128" s="67">
        <v>42766</v>
      </c>
      <c r="B1128" s="69" t="s">
        <v>271</v>
      </c>
      <c r="C1128" s="69">
        <f t="shared" si="19"/>
        <v>2</v>
      </c>
    </row>
    <row r="1129" spans="1:3">
      <c r="A1129" s="67">
        <v>42767</v>
      </c>
      <c r="B1129" s="69" t="s">
        <v>271</v>
      </c>
      <c r="C1129" s="69">
        <f t="shared" si="19"/>
        <v>3</v>
      </c>
    </row>
    <row r="1130" spans="1:3">
      <c r="A1130" s="67">
        <v>42768</v>
      </c>
      <c r="B1130" s="69" t="s">
        <v>271</v>
      </c>
      <c r="C1130" s="69">
        <f t="shared" si="19"/>
        <v>4</v>
      </c>
    </row>
    <row r="1131" spans="1:3">
      <c r="A1131" s="67">
        <v>42769</v>
      </c>
      <c r="B1131" s="69" t="s">
        <v>270</v>
      </c>
      <c r="C1131" s="69">
        <f t="shared" si="19"/>
        <v>5</v>
      </c>
    </row>
    <row r="1132" spans="1:3">
      <c r="A1132" s="67">
        <v>42770</v>
      </c>
      <c r="B1132" s="69" t="s">
        <v>270</v>
      </c>
      <c r="C1132" s="69">
        <f t="shared" si="19"/>
        <v>6</v>
      </c>
    </row>
    <row r="1133" spans="1:3">
      <c r="A1133" s="67">
        <v>42771</v>
      </c>
      <c r="B1133" s="69" t="s">
        <v>271</v>
      </c>
      <c r="C1133" s="69">
        <f t="shared" si="19"/>
        <v>7</v>
      </c>
    </row>
    <row r="1134" spans="1:3">
      <c r="A1134" s="67">
        <v>42772</v>
      </c>
      <c r="B1134" s="69" t="s">
        <v>270</v>
      </c>
      <c r="C1134" s="69">
        <f t="shared" si="19"/>
        <v>1</v>
      </c>
    </row>
    <row r="1135" spans="1:3">
      <c r="A1135" s="67">
        <v>42773</v>
      </c>
      <c r="B1135" s="69" t="s">
        <v>270</v>
      </c>
      <c r="C1135" s="69">
        <f t="shared" si="19"/>
        <v>2</v>
      </c>
    </row>
    <row r="1136" spans="1:3">
      <c r="A1136" s="67">
        <v>42774</v>
      </c>
      <c r="B1136" s="69" t="s">
        <v>270</v>
      </c>
      <c r="C1136" s="69">
        <f t="shared" si="19"/>
        <v>3</v>
      </c>
    </row>
    <row r="1137" spans="1:3">
      <c r="A1137" s="67">
        <v>42775</v>
      </c>
      <c r="B1137" s="69" t="s">
        <v>270</v>
      </c>
      <c r="C1137" s="69">
        <f t="shared" si="19"/>
        <v>4</v>
      </c>
    </row>
    <row r="1138" spans="1:3">
      <c r="A1138" s="67">
        <v>42776</v>
      </c>
      <c r="B1138" s="69" t="s">
        <v>270</v>
      </c>
      <c r="C1138" s="69">
        <f t="shared" si="19"/>
        <v>5</v>
      </c>
    </row>
    <row r="1139" spans="1:3">
      <c r="A1139" s="67">
        <v>42777</v>
      </c>
      <c r="B1139" s="69" t="s">
        <v>271</v>
      </c>
      <c r="C1139" s="69">
        <f t="shared" si="19"/>
        <v>6</v>
      </c>
    </row>
    <row r="1140" spans="1:3">
      <c r="A1140" s="67">
        <v>42778</v>
      </c>
      <c r="B1140" s="69" t="s">
        <v>271</v>
      </c>
      <c r="C1140" s="69">
        <f t="shared" si="19"/>
        <v>7</v>
      </c>
    </row>
    <row r="1141" spans="1:3">
      <c r="A1141" s="67">
        <v>42779</v>
      </c>
      <c r="B1141" s="69" t="s">
        <v>270</v>
      </c>
      <c r="C1141" s="69">
        <f t="shared" si="19"/>
        <v>1</v>
      </c>
    </row>
    <row r="1142" spans="1:3">
      <c r="A1142" s="67">
        <v>42780</v>
      </c>
      <c r="B1142" s="69" t="s">
        <v>270</v>
      </c>
      <c r="C1142" s="69">
        <f t="shared" si="19"/>
        <v>2</v>
      </c>
    </row>
    <row r="1143" spans="1:3">
      <c r="A1143" s="67">
        <v>42781</v>
      </c>
      <c r="B1143" s="69" t="s">
        <v>270</v>
      </c>
      <c r="C1143" s="69">
        <f t="shared" si="19"/>
        <v>3</v>
      </c>
    </row>
    <row r="1144" spans="1:3">
      <c r="A1144" s="67">
        <v>42782</v>
      </c>
      <c r="B1144" s="69" t="s">
        <v>270</v>
      </c>
      <c r="C1144" s="69">
        <f t="shared" si="19"/>
        <v>4</v>
      </c>
    </row>
    <row r="1145" spans="1:3">
      <c r="A1145" s="67">
        <v>42783</v>
      </c>
      <c r="B1145" s="69" t="s">
        <v>270</v>
      </c>
      <c r="C1145" s="69">
        <f t="shared" si="19"/>
        <v>5</v>
      </c>
    </row>
    <row r="1146" spans="1:3">
      <c r="A1146" s="67">
        <v>42784</v>
      </c>
      <c r="B1146" s="69" t="s">
        <v>271</v>
      </c>
      <c r="C1146" s="69">
        <f t="shared" si="19"/>
        <v>6</v>
      </c>
    </row>
    <row r="1147" spans="1:3">
      <c r="A1147" s="67">
        <v>42785</v>
      </c>
      <c r="B1147" s="69" t="s">
        <v>271</v>
      </c>
      <c r="C1147" s="69">
        <f t="shared" si="19"/>
        <v>7</v>
      </c>
    </row>
    <row r="1148" spans="1:3">
      <c r="A1148" s="67">
        <v>42786</v>
      </c>
      <c r="B1148" s="69" t="s">
        <v>270</v>
      </c>
      <c r="C1148" s="69">
        <f t="shared" si="19"/>
        <v>1</v>
      </c>
    </row>
    <row r="1149" spans="1:3">
      <c r="A1149" s="67">
        <v>42787</v>
      </c>
      <c r="B1149" s="69" t="s">
        <v>270</v>
      </c>
      <c r="C1149" s="69">
        <f t="shared" si="19"/>
        <v>2</v>
      </c>
    </row>
    <row r="1150" spans="1:3">
      <c r="A1150" s="67">
        <v>42788</v>
      </c>
      <c r="B1150" s="69" t="s">
        <v>270</v>
      </c>
      <c r="C1150" s="69">
        <f t="shared" si="19"/>
        <v>3</v>
      </c>
    </row>
    <row r="1151" spans="1:3">
      <c r="A1151" s="67">
        <v>42789</v>
      </c>
      <c r="B1151" s="69" t="s">
        <v>270</v>
      </c>
      <c r="C1151" s="69">
        <f t="shared" si="19"/>
        <v>4</v>
      </c>
    </row>
    <row r="1152" spans="1:3">
      <c r="A1152" s="67">
        <v>42790</v>
      </c>
      <c r="B1152" s="69" t="s">
        <v>270</v>
      </c>
      <c r="C1152" s="69">
        <f t="shared" si="19"/>
        <v>5</v>
      </c>
    </row>
    <row r="1153" spans="1:3">
      <c r="A1153" s="67">
        <v>42791</v>
      </c>
      <c r="B1153" s="69" t="s">
        <v>271</v>
      </c>
      <c r="C1153" s="69">
        <f t="shared" si="19"/>
        <v>6</v>
      </c>
    </row>
    <row r="1154" spans="1:3">
      <c r="A1154" s="67">
        <v>42792</v>
      </c>
      <c r="B1154" s="69" t="s">
        <v>271</v>
      </c>
      <c r="C1154" s="69">
        <f t="shared" ref="C1154:C1217" si="20">WEEKDAY(A1154,2)</f>
        <v>7</v>
      </c>
    </row>
    <row r="1155" spans="1:3">
      <c r="A1155" s="67">
        <v>42793</v>
      </c>
      <c r="B1155" s="69" t="s">
        <v>270</v>
      </c>
      <c r="C1155" s="69">
        <f t="shared" si="20"/>
        <v>1</v>
      </c>
    </row>
    <row r="1156" spans="1:3">
      <c r="A1156" s="67">
        <v>42794</v>
      </c>
      <c r="B1156" s="69" t="s">
        <v>270</v>
      </c>
      <c r="C1156" s="69">
        <f t="shared" si="20"/>
        <v>2</v>
      </c>
    </row>
    <row r="1157" spans="1:3">
      <c r="A1157" s="67">
        <v>42795</v>
      </c>
      <c r="B1157" s="69" t="s">
        <v>270</v>
      </c>
      <c r="C1157" s="69">
        <f t="shared" si="20"/>
        <v>3</v>
      </c>
    </row>
    <row r="1158" spans="1:3">
      <c r="A1158" s="67">
        <v>42796</v>
      </c>
      <c r="B1158" s="69" t="s">
        <v>270</v>
      </c>
      <c r="C1158" s="69">
        <f t="shared" si="20"/>
        <v>4</v>
      </c>
    </row>
    <row r="1159" spans="1:3">
      <c r="A1159" s="67">
        <v>42797</v>
      </c>
      <c r="B1159" s="69" t="s">
        <v>270</v>
      </c>
      <c r="C1159" s="69">
        <f t="shared" si="20"/>
        <v>5</v>
      </c>
    </row>
    <row r="1160" spans="1:3">
      <c r="A1160" s="67">
        <v>42798</v>
      </c>
      <c r="B1160" s="69" t="s">
        <v>271</v>
      </c>
      <c r="C1160" s="69">
        <f t="shared" si="20"/>
        <v>6</v>
      </c>
    </row>
    <row r="1161" spans="1:3">
      <c r="A1161" s="67">
        <v>42799</v>
      </c>
      <c r="B1161" s="69" t="s">
        <v>271</v>
      </c>
      <c r="C1161" s="69">
        <f t="shared" si="20"/>
        <v>7</v>
      </c>
    </row>
    <row r="1162" spans="1:3">
      <c r="A1162" s="67">
        <v>42800</v>
      </c>
      <c r="B1162" s="69" t="s">
        <v>270</v>
      </c>
      <c r="C1162" s="69">
        <f t="shared" si="20"/>
        <v>1</v>
      </c>
    </row>
    <row r="1163" spans="1:3">
      <c r="A1163" s="67">
        <v>42801</v>
      </c>
      <c r="B1163" s="69" t="s">
        <v>270</v>
      </c>
      <c r="C1163" s="69">
        <f t="shared" si="20"/>
        <v>2</v>
      </c>
    </row>
    <row r="1164" spans="1:3">
      <c r="A1164" s="67">
        <v>42802</v>
      </c>
      <c r="B1164" s="69" t="s">
        <v>270</v>
      </c>
      <c r="C1164" s="69">
        <f t="shared" si="20"/>
        <v>3</v>
      </c>
    </row>
    <row r="1165" spans="1:3">
      <c r="A1165" s="67">
        <v>42803</v>
      </c>
      <c r="B1165" s="69" t="s">
        <v>270</v>
      </c>
      <c r="C1165" s="69">
        <f t="shared" si="20"/>
        <v>4</v>
      </c>
    </row>
    <row r="1166" spans="1:3">
      <c r="A1166" s="67">
        <v>42804</v>
      </c>
      <c r="B1166" s="69" t="s">
        <v>270</v>
      </c>
      <c r="C1166" s="69">
        <f t="shared" si="20"/>
        <v>5</v>
      </c>
    </row>
    <row r="1167" spans="1:3">
      <c r="A1167" s="67">
        <v>42805</v>
      </c>
      <c r="B1167" s="69" t="s">
        <v>271</v>
      </c>
      <c r="C1167" s="69">
        <f t="shared" si="20"/>
        <v>6</v>
      </c>
    </row>
    <row r="1168" spans="1:3">
      <c r="A1168" s="67">
        <v>42806</v>
      </c>
      <c r="B1168" s="69" t="s">
        <v>271</v>
      </c>
      <c r="C1168" s="69">
        <f t="shared" si="20"/>
        <v>7</v>
      </c>
    </row>
    <row r="1169" spans="1:3">
      <c r="A1169" s="67">
        <v>42807</v>
      </c>
      <c r="B1169" s="69" t="s">
        <v>270</v>
      </c>
      <c r="C1169" s="69">
        <f t="shared" si="20"/>
        <v>1</v>
      </c>
    </row>
    <row r="1170" spans="1:3">
      <c r="A1170" s="67">
        <v>42808</v>
      </c>
      <c r="B1170" s="69" t="s">
        <v>270</v>
      </c>
      <c r="C1170" s="69">
        <f t="shared" si="20"/>
        <v>2</v>
      </c>
    </row>
    <row r="1171" spans="1:3">
      <c r="A1171" s="67">
        <v>42809</v>
      </c>
      <c r="B1171" s="69" t="s">
        <v>270</v>
      </c>
      <c r="C1171" s="69">
        <f t="shared" si="20"/>
        <v>3</v>
      </c>
    </row>
    <row r="1172" spans="1:3">
      <c r="A1172" s="67">
        <v>42810</v>
      </c>
      <c r="B1172" s="69" t="s">
        <v>270</v>
      </c>
      <c r="C1172" s="69">
        <f t="shared" si="20"/>
        <v>4</v>
      </c>
    </row>
    <row r="1173" spans="1:3">
      <c r="A1173" s="67">
        <v>42811</v>
      </c>
      <c r="B1173" s="69" t="s">
        <v>270</v>
      </c>
      <c r="C1173" s="69">
        <f t="shared" si="20"/>
        <v>5</v>
      </c>
    </row>
    <row r="1174" spans="1:3">
      <c r="A1174" s="67">
        <v>42812</v>
      </c>
      <c r="B1174" s="69" t="s">
        <v>271</v>
      </c>
      <c r="C1174" s="69">
        <f t="shared" si="20"/>
        <v>6</v>
      </c>
    </row>
    <row r="1175" spans="1:3">
      <c r="A1175" s="67">
        <v>42813</v>
      </c>
      <c r="B1175" s="69" t="s">
        <v>271</v>
      </c>
      <c r="C1175" s="69">
        <f t="shared" si="20"/>
        <v>7</v>
      </c>
    </row>
    <row r="1176" spans="1:3">
      <c r="A1176" s="67">
        <v>42814</v>
      </c>
      <c r="B1176" s="69" t="s">
        <v>270</v>
      </c>
      <c r="C1176" s="69">
        <f t="shared" si="20"/>
        <v>1</v>
      </c>
    </row>
    <row r="1177" spans="1:3">
      <c r="A1177" s="67">
        <v>42815</v>
      </c>
      <c r="B1177" s="69" t="s">
        <v>270</v>
      </c>
      <c r="C1177" s="69">
        <f t="shared" si="20"/>
        <v>2</v>
      </c>
    </row>
    <row r="1178" spans="1:3">
      <c r="A1178" s="67">
        <v>42816</v>
      </c>
      <c r="B1178" s="69" t="s">
        <v>270</v>
      </c>
      <c r="C1178" s="69">
        <f t="shared" si="20"/>
        <v>3</v>
      </c>
    </row>
    <row r="1179" spans="1:3">
      <c r="A1179" s="67">
        <v>42817</v>
      </c>
      <c r="B1179" s="69" t="s">
        <v>270</v>
      </c>
      <c r="C1179" s="69">
        <f t="shared" si="20"/>
        <v>4</v>
      </c>
    </row>
    <row r="1180" spans="1:3">
      <c r="A1180" s="67">
        <v>42818</v>
      </c>
      <c r="B1180" s="69" t="s">
        <v>270</v>
      </c>
      <c r="C1180" s="69">
        <f t="shared" si="20"/>
        <v>5</v>
      </c>
    </row>
    <row r="1181" spans="1:3">
      <c r="A1181" s="67">
        <v>42819</v>
      </c>
      <c r="B1181" s="69" t="s">
        <v>271</v>
      </c>
      <c r="C1181" s="69">
        <f t="shared" si="20"/>
        <v>6</v>
      </c>
    </row>
    <row r="1182" spans="1:3">
      <c r="A1182" s="67">
        <v>42820</v>
      </c>
      <c r="B1182" s="69" t="s">
        <v>271</v>
      </c>
      <c r="C1182" s="69">
        <f t="shared" si="20"/>
        <v>7</v>
      </c>
    </row>
    <row r="1183" spans="1:3">
      <c r="A1183" s="67">
        <v>42821</v>
      </c>
      <c r="B1183" s="69" t="s">
        <v>270</v>
      </c>
      <c r="C1183" s="69">
        <f t="shared" si="20"/>
        <v>1</v>
      </c>
    </row>
    <row r="1184" spans="1:3">
      <c r="A1184" s="67">
        <v>42822</v>
      </c>
      <c r="B1184" s="69" t="s">
        <v>270</v>
      </c>
      <c r="C1184" s="69">
        <f t="shared" si="20"/>
        <v>2</v>
      </c>
    </row>
    <row r="1185" spans="1:3">
      <c r="A1185" s="67">
        <v>42823</v>
      </c>
      <c r="B1185" s="69" t="s">
        <v>270</v>
      </c>
      <c r="C1185" s="69">
        <f t="shared" si="20"/>
        <v>3</v>
      </c>
    </row>
    <row r="1186" spans="1:3">
      <c r="A1186" s="67">
        <v>42824</v>
      </c>
      <c r="B1186" s="69" t="s">
        <v>270</v>
      </c>
      <c r="C1186" s="69">
        <f t="shared" si="20"/>
        <v>4</v>
      </c>
    </row>
    <row r="1187" spans="1:3">
      <c r="A1187" s="67">
        <v>42825</v>
      </c>
      <c r="B1187" s="69" t="s">
        <v>270</v>
      </c>
      <c r="C1187" s="69">
        <f t="shared" si="20"/>
        <v>5</v>
      </c>
    </row>
    <row r="1188" spans="1:3">
      <c r="A1188" s="67">
        <v>42826</v>
      </c>
      <c r="B1188" s="69" t="s">
        <v>270</v>
      </c>
      <c r="C1188" s="69">
        <f t="shared" si="20"/>
        <v>6</v>
      </c>
    </row>
    <row r="1189" spans="1:3">
      <c r="A1189" s="67">
        <v>42827</v>
      </c>
      <c r="B1189" s="69" t="s">
        <v>271</v>
      </c>
      <c r="C1189" s="69">
        <f t="shared" si="20"/>
        <v>7</v>
      </c>
    </row>
    <row r="1190" spans="1:3">
      <c r="A1190" s="67">
        <v>42828</v>
      </c>
      <c r="B1190" s="69" t="s">
        <v>271</v>
      </c>
      <c r="C1190" s="69">
        <f t="shared" si="20"/>
        <v>1</v>
      </c>
    </row>
    <row r="1191" spans="1:3">
      <c r="A1191" s="67">
        <v>42829</v>
      </c>
      <c r="B1191" s="69" t="s">
        <v>269</v>
      </c>
      <c r="C1191" s="69">
        <f t="shared" si="20"/>
        <v>2</v>
      </c>
    </row>
    <row r="1192" spans="1:3">
      <c r="A1192" s="67">
        <v>42830</v>
      </c>
      <c r="B1192" s="69" t="s">
        <v>270</v>
      </c>
      <c r="C1192" s="69">
        <f t="shared" si="20"/>
        <v>3</v>
      </c>
    </row>
    <row r="1193" spans="1:3">
      <c r="A1193" s="67">
        <v>42831</v>
      </c>
      <c r="B1193" s="69" t="s">
        <v>270</v>
      </c>
      <c r="C1193" s="69">
        <f t="shared" si="20"/>
        <v>4</v>
      </c>
    </row>
    <row r="1194" spans="1:3">
      <c r="A1194" s="67">
        <v>42832</v>
      </c>
      <c r="B1194" s="69" t="s">
        <v>270</v>
      </c>
      <c r="C1194" s="69">
        <f t="shared" si="20"/>
        <v>5</v>
      </c>
    </row>
    <row r="1195" spans="1:3">
      <c r="A1195" s="67">
        <v>42833</v>
      </c>
      <c r="B1195" s="69" t="s">
        <v>271</v>
      </c>
      <c r="C1195" s="69">
        <f t="shared" si="20"/>
        <v>6</v>
      </c>
    </row>
    <row r="1196" spans="1:3">
      <c r="A1196" s="67">
        <v>42834</v>
      </c>
      <c r="B1196" s="69" t="s">
        <v>271</v>
      </c>
      <c r="C1196" s="69">
        <f t="shared" si="20"/>
        <v>7</v>
      </c>
    </row>
    <row r="1197" spans="1:3">
      <c r="A1197" s="67">
        <v>42835</v>
      </c>
      <c r="B1197" s="69" t="s">
        <v>270</v>
      </c>
      <c r="C1197" s="69">
        <f t="shared" si="20"/>
        <v>1</v>
      </c>
    </row>
    <row r="1198" spans="1:3">
      <c r="A1198" s="67">
        <v>42836</v>
      </c>
      <c r="B1198" s="69" t="s">
        <v>270</v>
      </c>
      <c r="C1198" s="69">
        <f t="shared" si="20"/>
        <v>2</v>
      </c>
    </row>
    <row r="1199" spans="1:3">
      <c r="A1199" s="67">
        <v>42837</v>
      </c>
      <c r="B1199" s="69" t="s">
        <v>270</v>
      </c>
      <c r="C1199" s="69">
        <f t="shared" si="20"/>
        <v>3</v>
      </c>
    </row>
    <row r="1200" spans="1:3">
      <c r="A1200" s="67">
        <v>42838</v>
      </c>
      <c r="B1200" s="69" t="s">
        <v>270</v>
      </c>
      <c r="C1200" s="69">
        <f t="shared" si="20"/>
        <v>4</v>
      </c>
    </row>
    <row r="1201" spans="1:3">
      <c r="A1201" s="67">
        <v>42839</v>
      </c>
      <c r="B1201" s="69" t="s">
        <v>270</v>
      </c>
      <c r="C1201" s="69">
        <f t="shared" si="20"/>
        <v>5</v>
      </c>
    </row>
    <row r="1202" spans="1:3">
      <c r="A1202" s="67">
        <v>42840</v>
      </c>
      <c r="B1202" s="69" t="s">
        <v>271</v>
      </c>
      <c r="C1202" s="69">
        <f t="shared" si="20"/>
        <v>6</v>
      </c>
    </row>
    <row r="1203" spans="1:3">
      <c r="A1203" s="67">
        <v>42841</v>
      </c>
      <c r="B1203" s="69" t="s">
        <v>271</v>
      </c>
      <c r="C1203" s="69">
        <f t="shared" si="20"/>
        <v>7</v>
      </c>
    </row>
    <row r="1204" spans="1:3">
      <c r="A1204" s="67">
        <v>42842</v>
      </c>
      <c r="B1204" s="69" t="s">
        <v>270</v>
      </c>
      <c r="C1204" s="69">
        <f t="shared" si="20"/>
        <v>1</v>
      </c>
    </row>
    <row r="1205" spans="1:3">
      <c r="A1205" s="67">
        <v>42843</v>
      </c>
      <c r="B1205" s="69" t="s">
        <v>270</v>
      </c>
      <c r="C1205" s="69">
        <f t="shared" si="20"/>
        <v>2</v>
      </c>
    </row>
    <row r="1206" spans="1:3">
      <c r="A1206" s="67">
        <v>42844</v>
      </c>
      <c r="B1206" s="69" t="s">
        <v>270</v>
      </c>
      <c r="C1206" s="69">
        <f t="shared" si="20"/>
        <v>3</v>
      </c>
    </row>
    <row r="1207" spans="1:3">
      <c r="A1207" s="67">
        <v>42845</v>
      </c>
      <c r="B1207" s="69" t="s">
        <v>270</v>
      </c>
      <c r="C1207" s="69">
        <f t="shared" si="20"/>
        <v>4</v>
      </c>
    </row>
    <row r="1208" spans="1:3">
      <c r="A1208" s="67">
        <v>42846</v>
      </c>
      <c r="B1208" s="69" t="s">
        <v>270</v>
      </c>
      <c r="C1208" s="69">
        <f t="shared" si="20"/>
        <v>5</v>
      </c>
    </row>
    <row r="1209" spans="1:3">
      <c r="A1209" s="67">
        <v>42847</v>
      </c>
      <c r="B1209" s="69" t="s">
        <v>271</v>
      </c>
      <c r="C1209" s="69">
        <f t="shared" si="20"/>
        <v>6</v>
      </c>
    </row>
    <row r="1210" spans="1:3">
      <c r="A1210" s="67">
        <v>42848</v>
      </c>
      <c r="B1210" s="69" t="s">
        <v>271</v>
      </c>
      <c r="C1210" s="69">
        <f t="shared" si="20"/>
        <v>7</v>
      </c>
    </row>
    <row r="1211" spans="1:3">
      <c r="A1211" s="67">
        <v>42849</v>
      </c>
      <c r="B1211" s="69" t="s">
        <v>270</v>
      </c>
      <c r="C1211" s="69">
        <f t="shared" si="20"/>
        <v>1</v>
      </c>
    </row>
    <row r="1212" spans="1:3">
      <c r="A1212" s="67">
        <v>42850</v>
      </c>
      <c r="B1212" s="69" t="s">
        <v>270</v>
      </c>
      <c r="C1212" s="69">
        <f t="shared" si="20"/>
        <v>2</v>
      </c>
    </row>
    <row r="1213" spans="1:3">
      <c r="A1213" s="67">
        <v>42851</v>
      </c>
      <c r="B1213" s="69" t="s">
        <v>270</v>
      </c>
      <c r="C1213" s="69">
        <f t="shared" si="20"/>
        <v>3</v>
      </c>
    </row>
    <row r="1214" spans="1:3">
      <c r="A1214" s="67">
        <v>42852</v>
      </c>
      <c r="B1214" s="69" t="s">
        <v>270</v>
      </c>
      <c r="C1214" s="69">
        <f t="shared" si="20"/>
        <v>4</v>
      </c>
    </row>
    <row r="1215" spans="1:3">
      <c r="A1215" s="67">
        <v>42853</v>
      </c>
      <c r="B1215" s="69" t="s">
        <v>270</v>
      </c>
      <c r="C1215" s="69">
        <f t="shared" si="20"/>
        <v>5</v>
      </c>
    </row>
    <row r="1216" spans="1:3">
      <c r="A1216" s="67">
        <v>42854</v>
      </c>
      <c r="B1216" s="69" t="s">
        <v>271</v>
      </c>
      <c r="C1216" s="69">
        <f t="shared" si="20"/>
        <v>6</v>
      </c>
    </row>
    <row r="1217" spans="1:3">
      <c r="A1217" s="67">
        <v>42855</v>
      </c>
      <c r="B1217" s="69" t="s">
        <v>271</v>
      </c>
      <c r="C1217" s="69">
        <f t="shared" si="20"/>
        <v>7</v>
      </c>
    </row>
    <row r="1218" spans="1:3">
      <c r="A1218" s="67">
        <v>42856</v>
      </c>
      <c r="B1218" s="69" t="s">
        <v>269</v>
      </c>
      <c r="C1218" s="69">
        <f t="shared" ref="C1218:C1281" si="21">WEEKDAY(A1218,2)</f>
        <v>1</v>
      </c>
    </row>
    <row r="1219" spans="1:3">
      <c r="A1219" s="67">
        <v>42857</v>
      </c>
      <c r="B1219" s="69" t="s">
        <v>270</v>
      </c>
      <c r="C1219" s="69">
        <f t="shared" si="21"/>
        <v>2</v>
      </c>
    </row>
    <row r="1220" spans="1:3">
      <c r="A1220" s="67">
        <v>42858</v>
      </c>
      <c r="B1220" s="69" t="s">
        <v>270</v>
      </c>
      <c r="C1220" s="69">
        <f t="shared" si="21"/>
        <v>3</v>
      </c>
    </row>
    <row r="1221" spans="1:3">
      <c r="A1221" s="67">
        <v>42859</v>
      </c>
      <c r="B1221" s="69" t="s">
        <v>270</v>
      </c>
      <c r="C1221" s="69">
        <f t="shared" si="21"/>
        <v>4</v>
      </c>
    </row>
    <row r="1222" spans="1:3">
      <c r="A1222" s="67">
        <v>42860</v>
      </c>
      <c r="B1222" s="69" t="s">
        <v>270</v>
      </c>
      <c r="C1222" s="69">
        <f t="shared" si="21"/>
        <v>5</v>
      </c>
    </row>
    <row r="1223" spans="1:3">
      <c r="A1223" s="67">
        <v>42861</v>
      </c>
      <c r="B1223" s="69" t="s">
        <v>271</v>
      </c>
      <c r="C1223" s="69">
        <f t="shared" si="21"/>
        <v>6</v>
      </c>
    </row>
    <row r="1224" spans="1:3">
      <c r="A1224" s="67">
        <v>42862</v>
      </c>
      <c r="B1224" s="69" t="s">
        <v>271</v>
      </c>
      <c r="C1224" s="69">
        <f t="shared" si="21"/>
        <v>7</v>
      </c>
    </row>
    <row r="1225" spans="1:3">
      <c r="A1225" s="67">
        <v>42863</v>
      </c>
      <c r="B1225" s="69" t="s">
        <v>270</v>
      </c>
      <c r="C1225" s="69">
        <f t="shared" si="21"/>
        <v>1</v>
      </c>
    </row>
    <row r="1226" spans="1:3">
      <c r="A1226" s="67">
        <v>42864</v>
      </c>
      <c r="B1226" s="69" t="s">
        <v>270</v>
      </c>
      <c r="C1226" s="69">
        <f t="shared" si="21"/>
        <v>2</v>
      </c>
    </row>
    <row r="1227" spans="1:3">
      <c r="A1227" s="67">
        <v>42865</v>
      </c>
      <c r="B1227" s="69" t="s">
        <v>270</v>
      </c>
      <c r="C1227" s="69">
        <f t="shared" si="21"/>
        <v>3</v>
      </c>
    </row>
    <row r="1228" spans="1:3">
      <c r="A1228" s="67">
        <v>42866</v>
      </c>
      <c r="B1228" s="69" t="s">
        <v>270</v>
      </c>
      <c r="C1228" s="69">
        <f t="shared" si="21"/>
        <v>4</v>
      </c>
    </row>
    <row r="1229" spans="1:3">
      <c r="A1229" s="67">
        <v>42867</v>
      </c>
      <c r="B1229" s="69" t="s">
        <v>270</v>
      </c>
      <c r="C1229" s="69">
        <f t="shared" si="21"/>
        <v>5</v>
      </c>
    </row>
    <row r="1230" spans="1:3">
      <c r="A1230" s="67">
        <v>42868</v>
      </c>
      <c r="B1230" s="69" t="s">
        <v>271</v>
      </c>
      <c r="C1230" s="69">
        <f t="shared" si="21"/>
        <v>6</v>
      </c>
    </row>
    <row r="1231" spans="1:3">
      <c r="A1231" s="67">
        <v>42869</v>
      </c>
      <c r="B1231" s="69" t="s">
        <v>271</v>
      </c>
      <c r="C1231" s="69">
        <f t="shared" si="21"/>
        <v>7</v>
      </c>
    </row>
    <row r="1232" spans="1:3">
      <c r="A1232" s="67">
        <v>42870</v>
      </c>
      <c r="B1232" s="69" t="s">
        <v>270</v>
      </c>
      <c r="C1232" s="69">
        <f t="shared" si="21"/>
        <v>1</v>
      </c>
    </row>
    <row r="1233" spans="1:3">
      <c r="A1233" s="67">
        <v>42871</v>
      </c>
      <c r="B1233" s="69" t="s">
        <v>270</v>
      </c>
      <c r="C1233" s="69">
        <f t="shared" si="21"/>
        <v>2</v>
      </c>
    </row>
    <row r="1234" spans="1:3">
      <c r="A1234" s="67">
        <v>42872</v>
      </c>
      <c r="B1234" s="69" t="s">
        <v>270</v>
      </c>
      <c r="C1234" s="69">
        <f t="shared" si="21"/>
        <v>3</v>
      </c>
    </row>
    <row r="1235" spans="1:3">
      <c r="A1235" s="67">
        <v>42873</v>
      </c>
      <c r="B1235" s="69" t="s">
        <v>270</v>
      </c>
      <c r="C1235" s="69">
        <f t="shared" si="21"/>
        <v>4</v>
      </c>
    </row>
    <row r="1236" spans="1:3">
      <c r="A1236" s="67">
        <v>42874</v>
      </c>
      <c r="B1236" s="69" t="s">
        <v>270</v>
      </c>
      <c r="C1236" s="69">
        <f t="shared" si="21"/>
        <v>5</v>
      </c>
    </row>
    <row r="1237" spans="1:3">
      <c r="A1237" s="67">
        <v>42875</v>
      </c>
      <c r="B1237" s="69" t="s">
        <v>271</v>
      </c>
      <c r="C1237" s="69">
        <f t="shared" si="21"/>
        <v>6</v>
      </c>
    </row>
    <row r="1238" spans="1:3">
      <c r="A1238" s="67">
        <v>42876</v>
      </c>
      <c r="B1238" s="69" t="s">
        <v>271</v>
      </c>
      <c r="C1238" s="69">
        <f t="shared" si="21"/>
        <v>7</v>
      </c>
    </row>
    <row r="1239" spans="1:3">
      <c r="A1239" s="67">
        <v>42877</v>
      </c>
      <c r="B1239" s="69" t="s">
        <v>270</v>
      </c>
      <c r="C1239" s="69">
        <f t="shared" si="21"/>
        <v>1</v>
      </c>
    </row>
    <row r="1240" spans="1:3">
      <c r="A1240" s="67">
        <v>42878</v>
      </c>
      <c r="B1240" s="69" t="s">
        <v>270</v>
      </c>
      <c r="C1240" s="69">
        <f t="shared" si="21"/>
        <v>2</v>
      </c>
    </row>
    <row r="1241" spans="1:3">
      <c r="A1241" s="67">
        <v>42879</v>
      </c>
      <c r="B1241" s="69" t="s">
        <v>270</v>
      </c>
      <c r="C1241" s="69">
        <f t="shared" si="21"/>
        <v>3</v>
      </c>
    </row>
    <row r="1242" spans="1:3">
      <c r="A1242" s="67">
        <v>42880</v>
      </c>
      <c r="B1242" s="69" t="s">
        <v>270</v>
      </c>
      <c r="C1242" s="69">
        <f t="shared" si="21"/>
        <v>4</v>
      </c>
    </row>
    <row r="1243" spans="1:3">
      <c r="A1243" s="67">
        <v>42881</v>
      </c>
      <c r="B1243" s="69" t="s">
        <v>270</v>
      </c>
      <c r="C1243" s="69">
        <f t="shared" si="21"/>
        <v>5</v>
      </c>
    </row>
    <row r="1244" spans="1:3">
      <c r="A1244" s="67">
        <v>42882</v>
      </c>
      <c r="B1244" s="69" t="s">
        <v>270</v>
      </c>
      <c r="C1244" s="69">
        <f t="shared" si="21"/>
        <v>6</v>
      </c>
    </row>
    <row r="1245" spans="1:3">
      <c r="A1245" s="67">
        <v>42883</v>
      </c>
      <c r="B1245" s="69" t="s">
        <v>271</v>
      </c>
      <c r="C1245" s="69">
        <f t="shared" si="21"/>
        <v>7</v>
      </c>
    </row>
    <row r="1246" spans="1:3">
      <c r="A1246" s="67">
        <v>42884</v>
      </c>
      <c r="B1246" s="69" t="s">
        <v>271</v>
      </c>
      <c r="C1246" s="69">
        <f t="shared" si="21"/>
        <v>1</v>
      </c>
    </row>
    <row r="1247" spans="1:3">
      <c r="A1247" s="67">
        <v>42885</v>
      </c>
      <c r="B1247" s="69" t="s">
        <v>269</v>
      </c>
      <c r="C1247" s="69">
        <f t="shared" si="21"/>
        <v>2</v>
      </c>
    </row>
    <row r="1248" spans="1:3">
      <c r="A1248" s="67">
        <v>42886</v>
      </c>
      <c r="B1248" s="69" t="s">
        <v>270</v>
      </c>
      <c r="C1248" s="69">
        <f t="shared" si="21"/>
        <v>3</v>
      </c>
    </row>
    <row r="1249" spans="1:3">
      <c r="A1249" s="67">
        <v>42887</v>
      </c>
      <c r="B1249" s="69" t="s">
        <v>270</v>
      </c>
      <c r="C1249" s="69">
        <f t="shared" si="21"/>
        <v>4</v>
      </c>
    </row>
    <row r="1250" spans="1:3">
      <c r="A1250" s="67">
        <v>42888</v>
      </c>
      <c r="B1250" s="69" t="s">
        <v>270</v>
      </c>
      <c r="C1250" s="69">
        <f t="shared" si="21"/>
        <v>5</v>
      </c>
    </row>
    <row r="1251" spans="1:3">
      <c r="A1251" s="67">
        <v>42889</v>
      </c>
      <c r="B1251" s="69" t="s">
        <v>271</v>
      </c>
      <c r="C1251" s="69">
        <f t="shared" si="21"/>
        <v>6</v>
      </c>
    </row>
    <row r="1252" spans="1:3">
      <c r="A1252" s="67">
        <v>42890</v>
      </c>
      <c r="B1252" s="69" t="s">
        <v>271</v>
      </c>
      <c r="C1252" s="69">
        <f t="shared" si="21"/>
        <v>7</v>
      </c>
    </row>
    <row r="1253" spans="1:3">
      <c r="A1253" s="67">
        <v>42891</v>
      </c>
      <c r="B1253" s="69" t="s">
        <v>270</v>
      </c>
      <c r="C1253" s="69">
        <f t="shared" si="21"/>
        <v>1</v>
      </c>
    </row>
    <row r="1254" spans="1:3">
      <c r="A1254" s="67">
        <v>42892</v>
      </c>
      <c r="B1254" s="69" t="s">
        <v>270</v>
      </c>
      <c r="C1254" s="69">
        <f t="shared" si="21"/>
        <v>2</v>
      </c>
    </row>
    <row r="1255" spans="1:3">
      <c r="A1255" s="67">
        <v>42893</v>
      </c>
      <c r="B1255" s="69" t="s">
        <v>270</v>
      </c>
      <c r="C1255" s="69">
        <f t="shared" si="21"/>
        <v>3</v>
      </c>
    </row>
    <row r="1256" spans="1:3">
      <c r="A1256" s="67">
        <v>42894</v>
      </c>
      <c r="B1256" s="69" t="s">
        <v>270</v>
      </c>
      <c r="C1256" s="69">
        <f t="shared" si="21"/>
        <v>4</v>
      </c>
    </row>
    <row r="1257" spans="1:3">
      <c r="A1257" s="67">
        <v>42895</v>
      </c>
      <c r="B1257" s="69" t="s">
        <v>270</v>
      </c>
      <c r="C1257" s="69">
        <f t="shared" si="21"/>
        <v>5</v>
      </c>
    </row>
    <row r="1258" spans="1:3">
      <c r="A1258" s="67">
        <v>42896</v>
      </c>
      <c r="B1258" s="69" t="s">
        <v>271</v>
      </c>
      <c r="C1258" s="69">
        <f t="shared" si="21"/>
        <v>6</v>
      </c>
    </row>
    <row r="1259" spans="1:3">
      <c r="A1259" s="67">
        <v>42897</v>
      </c>
      <c r="B1259" s="69" t="s">
        <v>271</v>
      </c>
      <c r="C1259" s="69">
        <f t="shared" si="21"/>
        <v>7</v>
      </c>
    </row>
    <row r="1260" spans="1:3">
      <c r="A1260" s="67">
        <v>42898</v>
      </c>
      <c r="B1260" s="69" t="s">
        <v>270</v>
      </c>
      <c r="C1260" s="69">
        <f t="shared" si="21"/>
        <v>1</v>
      </c>
    </row>
    <row r="1261" spans="1:3">
      <c r="A1261" s="67">
        <v>42899</v>
      </c>
      <c r="B1261" s="69" t="s">
        <v>270</v>
      </c>
      <c r="C1261" s="69">
        <f t="shared" si="21"/>
        <v>2</v>
      </c>
    </row>
    <row r="1262" spans="1:3">
      <c r="A1262" s="67">
        <v>42900</v>
      </c>
      <c r="B1262" s="69" t="s">
        <v>270</v>
      </c>
      <c r="C1262" s="69">
        <f t="shared" si="21"/>
        <v>3</v>
      </c>
    </row>
    <row r="1263" spans="1:3">
      <c r="A1263" s="67">
        <v>42901</v>
      </c>
      <c r="B1263" s="69" t="s">
        <v>270</v>
      </c>
      <c r="C1263" s="69">
        <f t="shared" si="21"/>
        <v>4</v>
      </c>
    </row>
    <row r="1264" spans="1:3">
      <c r="A1264" s="67">
        <v>42902</v>
      </c>
      <c r="B1264" s="69" t="s">
        <v>270</v>
      </c>
      <c r="C1264" s="69">
        <f t="shared" si="21"/>
        <v>5</v>
      </c>
    </row>
    <row r="1265" spans="1:3">
      <c r="A1265" s="67">
        <v>42903</v>
      </c>
      <c r="B1265" s="69" t="s">
        <v>271</v>
      </c>
      <c r="C1265" s="69">
        <f t="shared" si="21"/>
        <v>6</v>
      </c>
    </row>
    <row r="1266" spans="1:3">
      <c r="A1266" s="67">
        <v>42904</v>
      </c>
      <c r="B1266" s="69" t="s">
        <v>271</v>
      </c>
      <c r="C1266" s="69">
        <f t="shared" si="21"/>
        <v>7</v>
      </c>
    </row>
    <row r="1267" spans="1:3">
      <c r="A1267" s="67">
        <v>42905</v>
      </c>
      <c r="B1267" s="69" t="s">
        <v>270</v>
      </c>
      <c r="C1267" s="69">
        <f t="shared" si="21"/>
        <v>1</v>
      </c>
    </row>
    <row r="1268" spans="1:3">
      <c r="A1268" s="67">
        <v>42906</v>
      </c>
      <c r="B1268" s="69" t="s">
        <v>270</v>
      </c>
      <c r="C1268" s="69">
        <f t="shared" si="21"/>
        <v>2</v>
      </c>
    </row>
    <row r="1269" spans="1:3">
      <c r="A1269" s="67">
        <v>42907</v>
      </c>
      <c r="B1269" s="69" t="s">
        <v>270</v>
      </c>
      <c r="C1269" s="69">
        <f t="shared" si="21"/>
        <v>3</v>
      </c>
    </row>
    <row r="1270" spans="1:3">
      <c r="A1270" s="67">
        <v>42908</v>
      </c>
      <c r="B1270" s="69" t="s">
        <v>270</v>
      </c>
      <c r="C1270" s="69">
        <f t="shared" si="21"/>
        <v>4</v>
      </c>
    </row>
    <row r="1271" spans="1:3">
      <c r="A1271" s="67">
        <v>42909</v>
      </c>
      <c r="B1271" s="69" t="s">
        <v>270</v>
      </c>
      <c r="C1271" s="69">
        <f t="shared" si="21"/>
        <v>5</v>
      </c>
    </row>
    <row r="1272" spans="1:3">
      <c r="A1272" s="67">
        <v>42910</v>
      </c>
      <c r="B1272" s="69" t="s">
        <v>271</v>
      </c>
      <c r="C1272" s="69">
        <f t="shared" si="21"/>
        <v>6</v>
      </c>
    </row>
    <row r="1273" spans="1:3">
      <c r="A1273" s="67">
        <v>42911</v>
      </c>
      <c r="B1273" s="69" t="s">
        <v>271</v>
      </c>
      <c r="C1273" s="69">
        <f t="shared" si="21"/>
        <v>7</v>
      </c>
    </row>
    <row r="1274" spans="1:3">
      <c r="A1274" s="67">
        <v>42912</v>
      </c>
      <c r="B1274" s="69" t="s">
        <v>270</v>
      </c>
      <c r="C1274" s="69">
        <f t="shared" si="21"/>
        <v>1</v>
      </c>
    </row>
    <row r="1275" spans="1:3">
      <c r="A1275" s="67">
        <v>42913</v>
      </c>
      <c r="B1275" s="69" t="s">
        <v>270</v>
      </c>
      <c r="C1275" s="69">
        <f t="shared" si="21"/>
        <v>2</v>
      </c>
    </row>
    <row r="1276" spans="1:3">
      <c r="A1276" s="67">
        <v>42914</v>
      </c>
      <c r="B1276" s="69" t="s">
        <v>270</v>
      </c>
      <c r="C1276" s="69">
        <f t="shared" si="21"/>
        <v>3</v>
      </c>
    </row>
    <row r="1277" spans="1:3">
      <c r="A1277" s="67">
        <v>42915</v>
      </c>
      <c r="B1277" s="69" t="s">
        <v>270</v>
      </c>
      <c r="C1277" s="69">
        <f t="shared" si="21"/>
        <v>4</v>
      </c>
    </row>
    <row r="1278" spans="1:3">
      <c r="A1278" s="67">
        <v>42916</v>
      </c>
      <c r="B1278" s="69" t="s">
        <v>270</v>
      </c>
      <c r="C1278" s="69">
        <f t="shared" si="21"/>
        <v>5</v>
      </c>
    </row>
    <row r="1279" spans="1:3">
      <c r="A1279" s="67">
        <v>42917</v>
      </c>
      <c r="B1279" s="69" t="s">
        <v>271</v>
      </c>
      <c r="C1279" s="69">
        <f t="shared" si="21"/>
        <v>6</v>
      </c>
    </row>
    <row r="1280" spans="1:3">
      <c r="A1280" s="67">
        <v>42918</v>
      </c>
      <c r="B1280" s="69" t="s">
        <v>271</v>
      </c>
      <c r="C1280" s="69">
        <f t="shared" si="21"/>
        <v>7</v>
      </c>
    </row>
    <row r="1281" spans="1:3">
      <c r="A1281" s="67">
        <v>42919</v>
      </c>
      <c r="B1281" s="69" t="s">
        <v>270</v>
      </c>
      <c r="C1281" s="69">
        <f t="shared" si="21"/>
        <v>1</v>
      </c>
    </row>
    <row r="1282" spans="1:3">
      <c r="A1282" s="67">
        <v>42920</v>
      </c>
      <c r="B1282" s="69" t="s">
        <v>270</v>
      </c>
      <c r="C1282" s="69">
        <f t="shared" ref="C1282:C1345" si="22">WEEKDAY(A1282,2)</f>
        <v>2</v>
      </c>
    </row>
    <row r="1283" spans="1:3">
      <c r="A1283" s="67">
        <v>42921</v>
      </c>
      <c r="B1283" s="69" t="s">
        <v>270</v>
      </c>
      <c r="C1283" s="69">
        <f t="shared" si="22"/>
        <v>3</v>
      </c>
    </row>
    <row r="1284" spans="1:3">
      <c r="A1284" s="67">
        <v>42922</v>
      </c>
      <c r="B1284" s="69" t="s">
        <v>270</v>
      </c>
      <c r="C1284" s="69">
        <f t="shared" si="22"/>
        <v>4</v>
      </c>
    </row>
    <row r="1285" spans="1:3">
      <c r="A1285" s="67">
        <v>42923</v>
      </c>
      <c r="B1285" s="69" t="s">
        <v>270</v>
      </c>
      <c r="C1285" s="69">
        <f t="shared" si="22"/>
        <v>5</v>
      </c>
    </row>
    <row r="1286" spans="1:3">
      <c r="A1286" s="67">
        <v>42924</v>
      </c>
      <c r="B1286" s="69" t="s">
        <v>271</v>
      </c>
      <c r="C1286" s="69">
        <f t="shared" si="22"/>
        <v>6</v>
      </c>
    </row>
    <row r="1287" spans="1:3">
      <c r="A1287" s="67">
        <v>42925</v>
      </c>
      <c r="B1287" s="69" t="s">
        <v>271</v>
      </c>
      <c r="C1287" s="69">
        <f t="shared" si="22"/>
        <v>7</v>
      </c>
    </row>
    <row r="1288" spans="1:3">
      <c r="A1288" s="67">
        <v>42926</v>
      </c>
      <c r="B1288" s="69" t="s">
        <v>270</v>
      </c>
      <c r="C1288" s="69">
        <f t="shared" si="22"/>
        <v>1</v>
      </c>
    </row>
    <row r="1289" spans="1:3">
      <c r="A1289" s="67">
        <v>42927</v>
      </c>
      <c r="B1289" s="69" t="s">
        <v>270</v>
      </c>
      <c r="C1289" s="69">
        <f t="shared" si="22"/>
        <v>2</v>
      </c>
    </row>
    <row r="1290" spans="1:3">
      <c r="A1290" s="67">
        <v>42928</v>
      </c>
      <c r="B1290" s="69" t="s">
        <v>270</v>
      </c>
      <c r="C1290" s="69">
        <f t="shared" si="22"/>
        <v>3</v>
      </c>
    </row>
    <row r="1291" spans="1:3">
      <c r="A1291" s="67">
        <v>42929</v>
      </c>
      <c r="B1291" s="69" t="s">
        <v>270</v>
      </c>
      <c r="C1291" s="69">
        <f t="shared" si="22"/>
        <v>4</v>
      </c>
    </row>
    <row r="1292" spans="1:3">
      <c r="A1292" s="67">
        <v>42930</v>
      </c>
      <c r="B1292" s="69" t="s">
        <v>270</v>
      </c>
      <c r="C1292" s="69">
        <f t="shared" si="22"/>
        <v>5</v>
      </c>
    </row>
    <row r="1293" spans="1:3">
      <c r="A1293" s="67">
        <v>42931</v>
      </c>
      <c r="B1293" s="69" t="s">
        <v>271</v>
      </c>
      <c r="C1293" s="69">
        <f t="shared" si="22"/>
        <v>6</v>
      </c>
    </row>
    <row r="1294" spans="1:3">
      <c r="A1294" s="67">
        <v>42932</v>
      </c>
      <c r="B1294" s="69" t="s">
        <v>271</v>
      </c>
      <c r="C1294" s="69">
        <f t="shared" si="22"/>
        <v>7</v>
      </c>
    </row>
    <row r="1295" spans="1:3">
      <c r="A1295" s="67">
        <v>42933</v>
      </c>
      <c r="B1295" s="69" t="s">
        <v>270</v>
      </c>
      <c r="C1295" s="69">
        <f t="shared" si="22"/>
        <v>1</v>
      </c>
    </row>
    <row r="1296" spans="1:3">
      <c r="A1296" s="67">
        <v>42934</v>
      </c>
      <c r="B1296" s="69" t="s">
        <v>270</v>
      </c>
      <c r="C1296" s="69">
        <f t="shared" si="22"/>
        <v>2</v>
      </c>
    </row>
    <row r="1297" spans="1:3">
      <c r="A1297" s="67">
        <v>42935</v>
      </c>
      <c r="B1297" s="69" t="s">
        <v>270</v>
      </c>
      <c r="C1297" s="69">
        <f t="shared" si="22"/>
        <v>3</v>
      </c>
    </row>
    <row r="1298" spans="1:3">
      <c r="A1298" s="67">
        <v>42936</v>
      </c>
      <c r="B1298" s="69" t="s">
        <v>270</v>
      </c>
      <c r="C1298" s="69">
        <f t="shared" si="22"/>
        <v>4</v>
      </c>
    </row>
    <row r="1299" spans="1:3">
      <c r="A1299" s="67">
        <v>42937</v>
      </c>
      <c r="B1299" s="69" t="s">
        <v>270</v>
      </c>
      <c r="C1299" s="69">
        <f t="shared" si="22"/>
        <v>5</v>
      </c>
    </row>
    <row r="1300" spans="1:3">
      <c r="A1300" s="67">
        <v>42938</v>
      </c>
      <c r="B1300" s="69" t="s">
        <v>271</v>
      </c>
      <c r="C1300" s="69">
        <f t="shared" si="22"/>
        <v>6</v>
      </c>
    </row>
    <row r="1301" spans="1:3">
      <c r="A1301" s="67">
        <v>42939</v>
      </c>
      <c r="B1301" s="69" t="s">
        <v>271</v>
      </c>
      <c r="C1301" s="69">
        <f t="shared" si="22"/>
        <v>7</v>
      </c>
    </row>
    <row r="1302" spans="1:3">
      <c r="A1302" s="67">
        <v>42940</v>
      </c>
      <c r="B1302" s="69" t="s">
        <v>270</v>
      </c>
      <c r="C1302" s="69">
        <f t="shared" si="22"/>
        <v>1</v>
      </c>
    </row>
    <row r="1303" spans="1:3">
      <c r="A1303" s="67">
        <v>42941</v>
      </c>
      <c r="B1303" s="69" t="s">
        <v>270</v>
      </c>
      <c r="C1303" s="69">
        <f t="shared" si="22"/>
        <v>2</v>
      </c>
    </row>
    <row r="1304" spans="1:3">
      <c r="A1304" s="67">
        <v>42942</v>
      </c>
      <c r="B1304" s="69" t="s">
        <v>270</v>
      </c>
      <c r="C1304" s="69">
        <f t="shared" si="22"/>
        <v>3</v>
      </c>
    </row>
    <row r="1305" spans="1:3">
      <c r="A1305" s="67">
        <v>42943</v>
      </c>
      <c r="B1305" s="69" t="s">
        <v>270</v>
      </c>
      <c r="C1305" s="69">
        <f t="shared" si="22"/>
        <v>4</v>
      </c>
    </row>
    <row r="1306" spans="1:3">
      <c r="A1306" s="67">
        <v>42944</v>
      </c>
      <c r="B1306" s="69" t="s">
        <v>270</v>
      </c>
      <c r="C1306" s="69">
        <f t="shared" si="22"/>
        <v>5</v>
      </c>
    </row>
    <row r="1307" spans="1:3">
      <c r="A1307" s="67">
        <v>42945</v>
      </c>
      <c r="B1307" s="69" t="s">
        <v>271</v>
      </c>
      <c r="C1307" s="69">
        <f t="shared" si="22"/>
        <v>6</v>
      </c>
    </row>
    <row r="1308" spans="1:3">
      <c r="A1308" s="67">
        <v>42946</v>
      </c>
      <c r="B1308" s="69" t="s">
        <v>271</v>
      </c>
      <c r="C1308" s="69">
        <f t="shared" si="22"/>
        <v>7</v>
      </c>
    </row>
    <row r="1309" spans="1:3">
      <c r="A1309" s="67">
        <v>42947</v>
      </c>
      <c r="B1309" s="69" t="s">
        <v>270</v>
      </c>
      <c r="C1309" s="69">
        <f t="shared" si="22"/>
        <v>1</v>
      </c>
    </row>
    <row r="1310" spans="1:3">
      <c r="A1310" s="67">
        <v>42948</v>
      </c>
      <c r="B1310" s="69" t="s">
        <v>270</v>
      </c>
      <c r="C1310" s="69">
        <f t="shared" si="22"/>
        <v>2</v>
      </c>
    </row>
    <row r="1311" spans="1:3">
      <c r="A1311" s="67">
        <v>42949</v>
      </c>
      <c r="B1311" s="69" t="s">
        <v>270</v>
      </c>
      <c r="C1311" s="69">
        <f t="shared" si="22"/>
        <v>3</v>
      </c>
    </row>
    <row r="1312" spans="1:3">
      <c r="A1312" s="67">
        <v>42950</v>
      </c>
      <c r="B1312" s="69" t="s">
        <v>270</v>
      </c>
      <c r="C1312" s="69">
        <f t="shared" si="22"/>
        <v>4</v>
      </c>
    </row>
    <row r="1313" spans="1:3">
      <c r="A1313" s="67">
        <v>42951</v>
      </c>
      <c r="B1313" s="69" t="s">
        <v>270</v>
      </c>
      <c r="C1313" s="69">
        <f t="shared" si="22"/>
        <v>5</v>
      </c>
    </row>
    <row r="1314" spans="1:3">
      <c r="A1314" s="67">
        <v>42952</v>
      </c>
      <c r="B1314" s="69" t="s">
        <v>271</v>
      </c>
      <c r="C1314" s="69">
        <f t="shared" si="22"/>
        <v>6</v>
      </c>
    </row>
    <row r="1315" spans="1:3">
      <c r="A1315" s="67">
        <v>42953</v>
      </c>
      <c r="B1315" s="69" t="s">
        <v>271</v>
      </c>
      <c r="C1315" s="69">
        <f t="shared" si="22"/>
        <v>7</v>
      </c>
    </row>
    <row r="1316" spans="1:3">
      <c r="A1316" s="67">
        <v>42954</v>
      </c>
      <c r="B1316" s="69" t="s">
        <v>270</v>
      </c>
      <c r="C1316" s="69">
        <f t="shared" si="22"/>
        <v>1</v>
      </c>
    </row>
    <row r="1317" spans="1:3">
      <c r="A1317" s="67">
        <v>42955</v>
      </c>
      <c r="B1317" s="69" t="s">
        <v>270</v>
      </c>
      <c r="C1317" s="69">
        <f t="shared" si="22"/>
        <v>2</v>
      </c>
    </row>
    <row r="1318" spans="1:3">
      <c r="A1318" s="67">
        <v>42956</v>
      </c>
      <c r="B1318" s="69" t="s">
        <v>270</v>
      </c>
      <c r="C1318" s="69">
        <f t="shared" si="22"/>
        <v>3</v>
      </c>
    </row>
    <row r="1319" spans="1:3">
      <c r="A1319" s="67">
        <v>42957</v>
      </c>
      <c r="B1319" s="69" t="s">
        <v>270</v>
      </c>
      <c r="C1319" s="69">
        <f t="shared" si="22"/>
        <v>4</v>
      </c>
    </row>
    <row r="1320" spans="1:3">
      <c r="A1320" s="67">
        <v>42958</v>
      </c>
      <c r="B1320" s="69" t="s">
        <v>270</v>
      </c>
      <c r="C1320" s="69">
        <f t="shared" si="22"/>
        <v>5</v>
      </c>
    </row>
    <row r="1321" spans="1:3">
      <c r="A1321" s="67">
        <v>42959</v>
      </c>
      <c r="B1321" s="69" t="s">
        <v>271</v>
      </c>
      <c r="C1321" s="69">
        <f t="shared" si="22"/>
        <v>6</v>
      </c>
    </row>
    <row r="1322" spans="1:3">
      <c r="A1322" s="67">
        <v>42960</v>
      </c>
      <c r="B1322" s="69" t="s">
        <v>271</v>
      </c>
      <c r="C1322" s="69">
        <f t="shared" si="22"/>
        <v>7</v>
      </c>
    </row>
    <row r="1323" spans="1:3">
      <c r="A1323" s="67">
        <v>42961</v>
      </c>
      <c r="B1323" s="69" t="s">
        <v>270</v>
      </c>
      <c r="C1323" s="69">
        <f t="shared" si="22"/>
        <v>1</v>
      </c>
    </row>
    <row r="1324" spans="1:3">
      <c r="A1324" s="67">
        <v>42962</v>
      </c>
      <c r="B1324" s="69" t="s">
        <v>270</v>
      </c>
      <c r="C1324" s="69">
        <f t="shared" si="22"/>
        <v>2</v>
      </c>
    </row>
    <row r="1325" spans="1:3">
      <c r="A1325" s="67">
        <v>42963</v>
      </c>
      <c r="B1325" s="69" t="s">
        <v>270</v>
      </c>
      <c r="C1325" s="69">
        <f t="shared" si="22"/>
        <v>3</v>
      </c>
    </row>
    <row r="1326" spans="1:3">
      <c r="A1326" s="67">
        <v>42964</v>
      </c>
      <c r="B1326" s="69" t="s">
        <v>270</v>
      </c>
      <c r="C1326" s="69">
        <f t="shared" si="22"/>
        <v>4</v>
      </c>
    </row>
    <row r="1327" spans="1:3">
      <c r="A1327" s="67">
        <v>42965</v>
      </c>
      <c r="B1327" s="69" t="s">
        <v>270</v>
      </c>
      <c r="C1327" s="69">
        <f t="shared" si="22"/>
        <v>5</v>
      </c>
    </row>
    <row r="1328" spans="1:3">
      <c r="A1328" s="67">
        <v>42966</v>
      </c>
      <c r="B1328" s="69" t="s">
        <v>271</v>
      </c>
      <c r="C1328" s="69">
        <f t="shared" si="22"/>
        <v>6</v>
      </c>
    </row>
    <row r="1329" spans="1:3">
      <c r="A1329" s="67">
        <v>42967</v>
      </c>
      <c r="B1329" s="69" t="s">
        <v>271</v>
      </c>
      <c r="C1329" s="69">
        <f t="shared" si="22"/>
        <v>7</v>
      </c>
    </row>
    <row r="1330" spans="1:3">
      <c r="A1330" s="67">
        <v>42968</v>
      </c>
      <c r="B1330" s="69" t="s">
        <v>270</v>
      </c>
      <c r="C1330" s="69">
        <f t="shared" si="22"/>
        <v>1</v>
      </c>
    </row>
    <row r="1331" spans="1:3">
      <c r="A1331" s="67">
        <v>42969</v>
      </c>
      <c r="B1331" s="69" t="s">
        <v>270</v>
      </c>
      <c r="C1331" s="69">
        <f t="shared" si="22"/>
        <v>2</v>
      </c>
    </row>
    <row r="1332" spans="1:3">
      <c r="A1332" s="67">
        <v>42970</v>
      </c>
      <c r="B1332" s="69" t="s">
        <v>270</v>
      </c>
      <c r="C1332" s="69">
        <f t="shared" si="22"/>
        <v>3</v>
      </c>
    </row>
    <row r="1333" spans="1:3">
      <c r="A1333" s="67">
        <v>42971</v>
      </c>
      <c r="B1333" s="69" t="s">
        <v>270</v>
      </c>
      <c r="C1333" s="69">
        <f t="shared" si="22"/>
        <v>4</v>
      </c>
    </row>
    <row r="1334" spans="1:3">
      <c r="A1334" s="67">
        <v>42972</v>
      </c>
      <c r="B1334" s="69" t="s">
        <v>270</v>
      </c>
      <c r="C1334" s="69">
        <f t="shared" si="22"/>
        <v>5</v>
      </c>
    </row>
    <row r="1335" spans="1:3">
      <c r="A1335" s="67">
        <v>42973</v>
      </c>
      <c r="B1335" s="69" t="s">
        <v>271</v>
      </c>
      <c r="C1335" s="69">
        <f t="shared" si="22"/>
        <v>6</v>
      </c>
    </row>
    <row r="1336" spans="1:3">
      <c r="A1336" s="67">
        <v>42974</v>
      </c>
      <c r="B1336" s="69" t="s">
        <v>271</v>
      </c>
      <c r="C1336" s="69">
        <f t="shared" si="22"/>
        <v>7</v>
      </c>
    </row>
    <row r="1337" spans="1:3">
      <c r="A1337" s="67">
        <v>42975</v>
      </c>
      <c r="B1337" s="69" t="s">
        <v>270</v>
      </c>
      <c r="C1337" s="69">
        <f t="shared" si="22"/>
        <v>1</v>
      </c>
    </row>
    <row r="1338" spans="1:3">
      <c r="A1338" s="67">
        <v>42976</v>
      </c>
      <c r="B1338" s="69" t="s">
        <v>270</v>
      </c>
      <c r="C1338" s="69">
        <f t="shared" si="22"/>
        <v>2</v>
      </c>
    </row>
    <row r="1339" spans="1:3">
      <c r="A1339" s="67">
        <v>42977</v>
      </c>
      <c r="B1339" s="69" t="s">
        <v>270</v>
      </c>
      <c r="C1339" s="69">
        <f t="shared" si="22"/>
        <v>3</v>
      </c>
    </row>
    <row r="1340" spans="1:3">
      <c r="A1340" s="67">
        <v>42978</v>
      </c>
      <c r="B1340" s="69" t="s">
        <v>270</v>
      </c>
      <c r="C1340" s="69">
        <f t="shared" si="22"/>
        <v>4</v>
      </c>
    </row>
    <row r="1341" spans="1:3">
      <c r="A1341" s="67">
        <v>42979</v>
      </c>
      <c r="B1341" s="69" t="s">
        <v>270</v>
      </c>
      <c r="C1341" s="69">
        <f t="shared" si="22"/>
        <v>5</v>
      </c>
    </row>
    <row r="1342" spans="1:3">
      <c r="A1342" s="67">
        <v>42980</v>
      </c>
      <c r="B1342" s="69" t="s">
        <v>271</v>
      </c>
      <c r="C1342" s="69">
        <f t="shared" si="22"/>
        <v>6</v>
      </c>
    </row>
    <row r="1343" spans="1:3">
      <c r="A1343" s="67">
        <v>42981</v>
      </c>
      <c r="B1343" s="69" t="s">
        <v>271</v>
      </c>
      <c r="C1343" s="69">
        <f t="shared" si="22"/>
        <v>7</v>
      </c>
    </row>
    <row r="1344" spans="1:3">
      <c r="A1344" s="67">
        <v>42982</v>
      </c>
      <c r="B1344" s="69" t="s">
        <v>270</v>
      </c>
      <c r="C1344" s="69">
        <f t="shared" si="22"/>
        <v>1</v>
      </c>
    </row>
    <row r="1345" spans="1:3">
      <c r="A1345" s="67">
        <v>42983</v>
      </c>
      <c r="B1345" s="69" t="s">
        <v>270</v>
      </c>
      <c r="C1345" s="69">
        <f t="shared" si="22"/>
        <v>2</v>
      </c>
    </row>
    <row r="1346" spans="1:3">
      <c r="A1346" s="67">
        <v>42984</v>
      </c>
      <c r="B1346" s="69" t="s">
        <v>270</v>
      </c>
      <c r="C1346" s="69">
        <f t="shared" ref="C1346:C1409" si="23">WEEKDAY(A1346,2)</f>
        <v>3</v>
      </c>
    </row>
    <row r="1347" spans="1:3">
      <c r="A1347" s="67">
        <v>42985</v>
      </c>
      <c r="B1347" s="69" t="s">
        <v>270</v>
      </c>
      <c r="C1347" s="69">
        <f t="shared" si="23"/>
        <v>4</v>
      </c>
    </row>
    <row r="1348" spans="1:3">
      <c r="A1348" s="67">
        <v>42986</v>
      </c>
      <c r="B1348" s="69" t="s">
        <v>270</v>
      </c>
      <c r="C1348" s="69">
        <f t="shared" si="23"/>
        <v>5</v>
      </c>
    </row>
    <row r="1349" spans="1:3">
      <c r="A1349" s="67">
        <v>42987</v>
      </c>
      <c r="B1349" s="69" t="s">
        <v>271</v>
      </c>
      <c r="C1349" s="69">
        <f t="shared" si="23"/>
        <v>6</v>
      </c>
    </row>
    <row r="1350" spans="1:3">
      <c r="A1350" s="67">
        <v>42988</v>
      </c>
      <c r="B1350" s="69" t="s">
        <v>271</v>
      </c>
      <c r="C1350" s="69">
        <f t="shared" si="23"/>
        <v>7</v>
      </c>
    </row>
    <row r="1351" spans="1:3">
      <c r="A1351" s="67">
        <v>42989</v>
      </c>
      <c r="B1351" s="69" t="s">
        <v>270</v>
      </c>
      <c r="C1351" s="69">
        <f t="shared" si="23"/>
        <v>1</v>
      </c>
    </row>
    <row r="1352" spans="1:3">
      <c r="A1352" s="67">
        <v>42990</v>
      </c>
      <c r="B1352" s="69" t="s">
        <v>270</v>
      </c>
      <c r="C1352" s="69">
        <f t="shared" si="23"/>
        <v>2</v>
      </c>
    </row>
    <row r="1353" spans="1:3">
      <c r="A1353" s="67">
        <v>42991</v>
      </c>
      <c r="B1353" s="69" t="s">
        <v>270</v>
      </c>
      <c r="C1353" s="69">
        <f t="shared" si="23"/>
        <v>3</v>
      </c>
    </row>
    <row r="1354" spans="1:3">
      <c r="A1354" s="67">
        <v>42992</v>
      </c>
      <c r="B1354" s="69" t="s">
        <v>270</v>
      </c>
      <c r="C1354" s="69">
        <f t="shared" si="23"/>
        <v>4</v>
      </c>
    </row>
    <row r="1355" spans="1:3">
      <c r="A1355" s="67">
        <v>42993</v>
      </c>
      <c r="B1355" s="69" t="s">
        <v>270</v>
      </c>
      <c r="C1355" s="69">
        <f t="shared" si="23"/>
        <v>5</v>
      </c>
    </row>
    <row r="1356" spans="1:3">
      <c r="A1356" s="67">
        <v>42994</v>
      </c>
      <c r="B1356" s="69" t="s">
        <v>271</v>
      </c>
      <c r="C1356" s="69">
        <f t="shared" si="23"/>
        <v>6</v>
      </c>
    </row>
    <row r="1357" spans="1:3">
      <c r="A1357" s="67">
        <v>42995</v>
      </c>
      <c r="B1357" s="69" t="s">
        <v>271</v>
      </c>
      <c r="C1357" s="69">
        <f t="shared" si="23"/>
        <v>7</v>
      </c>
    </row>
    <row r="1358" spans="1:3">
      <c r="A1358" s="67">
        <v>42996</v>
      </c>
      <c r="B1358" s="69" t="s">
        <v>270</v>
      </c>
      <c r="C1358" s="69">
        <f t="shared" si="23"/>
        <v>1</v>
      </c>
    </row>
    <row r="1359" spans="1:3">
      <c r="A1359" s="67">
        <v>42997</v>
      </c>
      <c r="B1359" s="69" t="s">
        <v>270</v>
      </c>
      <c r="C1359" s="69">
        <f t="shared" si="23"/>
        <v>2</v>
      </c>
    </row>
    <row r="1360" spans="1:3">
      <c r="A1360" s="67">
        <v>42998</v>
      </c>
      <c r="B1360" s="69" t="s">
        <v>270</v>
      </c>
      <c r="C1360" s="69">
        <f t="shared" si="23"/>
        <v>3</v>
      </c>
    </row>
    <row r="1361" spans="1:3">
      <c r="A1361" s="67">
        <v>42999</v>
      </c>
      <c r="B1361" s="69" t="s">
        <v>270</v>
      </c>
      <c r="C1361" s="69">
        <f t="shared" si="23"/>
        <v>4</v>
      </c>
    </row>
    <row r="1362" spans="1:3">
      <c r="A1362" s="67">
        <v>43000</v>
      </c>
      <c r="B1362" s="69" t="s">
        <v>270</v>
      </c>
      <c r="C1362" s="69">
        <f t="shared" si="23"/>
        <v>5</v>
      </c>
    </row>
    <row r="1363" spans="1:3">
      <c r="A1363" s="67">
        <v>43001</v>
      </c>
      <c r="B1363" s="69" t="s">
        <v>271</v>
      </c>
      <c r="C1363" s="69">
        <f t="shared" si="23"/>
        <v>6</v>
      </c>
    </row>
    <row r="1364" spans="1:3">
      <c r="A1364" s="67">
        <v>43002</v>
      </c>
      <c r="B1364" s="69" t="s">
        <v>271</v>
      </c>
      <c r="C1364" s="69">
        <f t="shared" si="23"/>
        <v>7</v>
      </c>
    </row>
    <row r="1365" spans="1:3">
      <c r="A1365" s="67">
        <v>43003</v>
      </c>
      <c r="B1365" s="69" t="s">
        <v>270</v>
      </c>
      <c r="C1365" s="69">
        <f t="shared" si="23"/>
        <v>1</v>
      </c>
    </row>
    <row r="1366" spans="1:3">
      <c r="A1366" s="67">
        <v>43004</v>
      </c>
      <c r="B1366" s="69" t="s">
        <v>270</v>
      </c>
      <c r="C1366" s="69">
        <f t="shared" si="23"/>
        <v>2</v>
      </c>
    </row>
    <row r="1367" spans="1:3">
      <c r="A1367" s="67">
        <v>43005</v>
      </c>
      <c r="B1367" s="69" t="s">
        <v>270</v>
      </c>
      <c r="C1367" s="69">
        <f t="shared" si="23"/>
        <v>3</v>
      </c>
    </row>
    <row r="1368" spans="1:3">
      <c r="A1368" s="67">
        <v>43006</v>
      </c>
      <c r="B1368" s="69" t="s">
        <v>270</v>
      </c>
      <c r="C1368" s="69">
        <f t="shared" si="23"/>
        <v>4</v>
      </c>
    </row>
    <row r="1369" spans="1:3">
      <c r="A1369" s="67">
        <v>43007</v>
      </c>
      <c r="B1369" s="69" t="s">
        <v>270</v>
      </c>
      <c r="C1369" s="69">
        <f t="shared" si="23"/>
        <v>5</v>
      </c>
    </row>
    <row r="1370" spans="1:3">
      <c r="A1370" s="67">
        <v>43008</v>
      </c>
      <c r="B1370" s="69" t="s">
        <v>270</v>
      </c>
      <c r="C1370" s="69">
        <f t="shared" si="23"/>
        <v>6</v>
      </c>
    </row>
    <row r="1371" spans="1:3">
      <c r="A1371" s="67">
        <v>43009</v>
      </c>
      <c r="B1371" s="69" t="s">
        <v>269</v>
      </c>
      <c r="C1371" s="69">
        <f t="shared" si="23"/>
        <v>7</v>
      </c>
    </row>
    <row r="1372" spans="1:3">
      <c r="A1372" s="67">
        <v>43010</v>
      </c>
      <c r="B1372" s="69" t="s">
        <v>269</v>
      </c>
      <c r="C1372" s="69">
        <f t="shared" si="23"/>
        <v>1</v>
      </c>
    </row>
    <row r="1373" spans="1:3">
      <c r="A1373" s="67">
        <v>43011</v>
      </c>
      <c r="B1373" s="69" t="s">
        <v>269</v>
      </c>
      <c r="C1373" s="69">
        <f t="shared" si="23"/>
        <v>2</v>
      </c>
    </row>
    <row r="1374" spans="1:3">
      <c r="A1374" s="67">
        <v>43012</v>
      </c>
      <c r="B1374" s="69" t="s">
        <v>269</v>
      </c>
      <c r="C1374" s="69">
        <f t="shared" si="23"/>
        <v>3</v>
      </c>
    </row>
    <row r="1375" spans="1:3">
      <c r="A1375" s="67">
        <v>43013</v>
      </c>
      <c r="B1375" s="69" t="s">
        <v>271</v>
      </c>
      <c r="C1375" s="69">
        <f t="shared" si="23"/>
        <v>4</v>
      </c>
    </row>
    <row r="1376" spans="1:3">
      <c r="A1376" s="67">
        <v>43014</v>
      </c>
      <c r="B1376" s="69" t="s">
        <v>271</v>
      </c>
      <c r="C1376" s="69">
        <f t="shared" si="23"/>
        <v>5</v>
      </c>
    </row>
    <row r="1377" spans="1:3">
      <c r="A1377" s="67">
        <v>43015</v>
      </c>
      <c r="B1377" s="69" t="s">
        <v>271</v>
      </c>
      <c r="C1377" s="69">
        <f t="shared" si="23"/>
        <v>6</v>
      </c>
    </row>
    <row r="1378" spans="1:3">
      <c r="A1378" s="67">
        <v>43016</v>
      </c>
      <c r="B1378" s="69" t="s">
        <v>271</v>
      </c>
      <c r="C1378" s="69">
        <f t="shared" si="23"/>
        <v>7</v>
      </c>
    </row>
    <row r="1379" spans="1:3">
      <c r="A1379" s="67">
        <v>43017</v>
      </c>
      <c r="B1379" s="69" t="s">
        <v>270</v>
      </c>
      <c r="C1379" s="69">
        <f t="shared" si="23"/>
        <v>1</v>
      </c>
    </row>
    <row r="1380" spans="1:3">
      <c r="A1380" s="67">
        <v>43018</v>
      </c>
      <c r="B1380" s="69" t="s">
        <v>270</v>
      </c>
      <c r="C1380" s="69">
        <f t="shared" si="23"/>
        <v>2</v>
      </c>
    </row>
    <row r="1381" spans="1:3">
      <c r="A1381" s="67">
        <v>43019</v>
      </c>
      <c r="B1381" s="69" t="s">
        <v>270</v>
      </c>
      <c r="C1381" s="69">
        <f t="shared" si="23"/>
        <v>3</v>
      </c>
    </row>
    <row r="1382" spans="1:3">
      <c r="A1382" s="67">
        <v>43020</v>
      </c>
      <c r="B1382" s="69" t="s">
        <v>270</v>
      </c>
      <c r="C1382" s="69">
        <f t="shared" si="23"/>
        <v>4</v>
      </c>
    </row>
    <row r="1383" spans="1:3">
      <c r="A1383" s="67">
        <v>43021</v>
      </c>
      <c r="B1383" s="69" t="s">
        <v>270</v>
      </c>
      <c r="C1383" s="69">
        <f t="shared" si="23"/>
        <v>5</v>
      </c>
    </row>
    <row r="1384" spans="1:3">
      <c r="A1384" s="67">
        <v>43022</v>
      </c>
      <c r="B1384" s="69" t="s">
        <v>271</v>
      </c>
      <c r="C1384" s="69">
        <f t="shared" si="23"/>
        <v>6</v>
      </c>
    </row>
    <row r="1385" spans="1:3">
      <c r="A1385" s="67">
        <v>43023</v>
      </c>
      <c r="B1385" s="69" t="s">
        <v>271</v>
      </c>
      <c r="C1385" s="69">
        <f t="shared" si="23"/>
        <v>7</v>
      </c>
    </row>
    <row r="1386" spans="1:3">
      <c r="A1386" s="67">
        <v>43024</v>
      </c>
      <c r="B1386" s="69" t="s">
        <v>270</v>
      </c>
      <c r="C1386" s="69">
        <f t="shared" si="23"/>
        <v>1</v>
      </c>
    </row>
    <row r="1387" spans="1:3">
      <c r="A1387" s="67">
        <v>43025</v>
      </c>
      <c r="B1387" s="69" t="s">
        <v>270</v>
      </c>
      <c r="C1387" s="69">
        <f t="shared" si="23"/>
        <v>2</v>
      </c>
    </row>
    <row r="1388" spans="1:3">
      <c r="A1388" s="67">
        <v>43026</v>
      </c>
      <c r="B1388" s="69" t="s">
        <v>270</v>
      </c>
      <c r="C1388" s="69">
        <f t="shared" si="23"/>
        <v>3</v>
      </c>
    </row>
    <row r="1389" spans="1:3">
      <c r="A1389" s="67">
        <v>43027</v>
      </c>
      <c r="B1389" s="69" t="s">
        <v>270</v>
      </c>
      <c r="C1389" s="69">
        <f t="shared" si="23"/>
        <v>4</v>
      </c>
    </row>
    <row r="1390" spans="1:3">
      <c r="A1390" s="67">
        <v>43028</v>
      </c>
      <c r="B1390" s="69" t="s">
        <v>270</v>
      </c>
      <c r="C1390" s="69">
        <f t="shared" si="23"/>
        <v>5</v>
      </c>
    </row>
    <row r="1391" spans="1:3">
      <c r="A1391" s="67">
        <v>43029</v>
      </c>
      <c r="B1391" s="69" t="s">
        <v>271</v>
      </c>
      <c r="C1391" s="69">
        <f t="shared" si="23"/>
        <v>6</v>
      </c>
    </row>
    <row r="1392" spans="1:3">
      <c r="A1392" s="67">
        <v>43030</v>
      </c>
      <c r="B1392" s="69" t="s">
        <v>271</v>
      </c>
      <c r="C1392" s="69">
        <f t="shared" si="23"/>
        <v>7</v>
      </c>
    </row>
    <row r="1393" spans="1:3">
      <c r="A1393" s="67">
        <v>43031</v>
      </c>
      <c r="B1393" s="69" t="s">
        <v>270</v>
      </c>
      <c r="C1393" s="69">
        <f t="shared" si="23"/>
        <v>1</v>
      </c>
    </row>
    <row r="1394" spans="1:3">
      <c r="A1394" s="67">
        <v>43032</v>
      </c>
      <c r="B1394" s="69" t="s">
        <v>270</v>
      </c>
      <c r="C1394" s="69">
        <f t="shared" si="23"/>
        <v>2</v>
      </c>
    </row>
    <row r="1395" spans="1:3">
      <c r="A1395" s="67">
        <v>43033</v>
      </c>
      <c r="B1395" s="69" t="s">
        <v>270</v>
      </c>
      <c r="C1395" s="69">
        <f t="shared" si="23"/>
        <v>3</v>
      </c>
    </row>
    <row r="1396" spans="1:3">
      <c r="A1396" s="67">
        <v>43034</v>
      </c>
      <c r="B1396" s="69" t="s">
        <v>270</v>
      </c>
      <c r="C1396" s="69">
        <f t="shared" si="23"/>
        <v>4</v>
      </c>
    </row>
    <row r="1397" spans="1:3">
      <c r="A1397" s="67">
        <v>43035</v>
      </c>
      <c r="B1397" s="69" t="s">
        <v>270</v>
      </c>
      <c r="C1397" s="69">
        <f t="shared" si="23"/>
        <v>5</v>
      </c>
    </row>
    <row r="1398" spans="1:3">
      <c r="A1398" s="67">
        <v>43036</v>
      </c>
      <c r="B1398" s="69" t="s">
        <v>271</v>
      </c>
      <c r="C1398" s="69">
        <f t="shared" si="23"/>
        <v>6</v>
      </c>
    </row>
    <row r="1399" spans="1:3">
      <c r="A1399" s="67">
        <v>43037</v>
      </c>
      <c r="B1399" s="69" t="s">
        <v>271</v>
      </c>
      <c r="C1399" s="69">
        <f t="shared" si="23"/>
        <v>7</v>
      </c>
    </row>
    <row r="1400" spans="1:3">
      <c r="A1400" s="67">
        <v>43038</v>
      </c>
      <c r="B1400" s="69" t="s">
        <v>270</v>
      </c>
      <c r="C1400" s="69">
        <f t="shared" si="23"/>
        <v>1</v>
      </c>
    </row>
    <row r="1401" spans="1:3">
      <c r="A1401" s="67">
        <v>43039</v>
      </c>
      <c r="B1401" s="69" t="s">
        <v>270</v>
      </c>
      <c r="C1401" s="69">
        <f t="shared" si="23"/>
        <v>2</v>
      </c>
    </row>
    <row r="1402" spans="1:3">
      <c r="A1402" s="67">
        <v>43040</v>
      </c>
      <c r="B1402" s="69" t="s">
        <v>270</v>
      </c>
      <c r="C1402" s="69">
        <f t="shared" si="23"/>
        <v>3</v>
      </c>
    </row>
    <row r="1403" spans="1:3">
      <c r="A1403" s="67">
        <v>43041</v>
      </c>
      <c r="B1403" s="69" t="s">
        <v>270</v>
      </c>
      <c r="C1403" s="69">
        <f t="shared" si="23"/>
        <v>4</v>
      </c>
    </row>
    <row r="1404" spans="1:3">
      <c r="A1404" s="67">
        <v>43042</v>
      </c>
      <c r="B1404" s="69" t="s">
        <v>270</v>
      </c>
      <c r="C1404" s="69">
        <f t="shared" si="23"/>
        <v>5</v>
      </c>
    </row>
    <row r="1405" spans="1:3">
      <c r="A1405" s="67">
        <v>43043</v>
      </c>
      <c r="B1405" s="69" t="s">
        <v>271</v>
      </c>
      <c r="C1405" s="69">
        <f t="shared" si="23"/>
        <v>6</v>
      </c>
    </row>
    <row r="1406" spans="1:3">
      <c r="A1406" s="67">
        <v>43044</v>
      </c>
      <c r="B1406" s="69" t="s">
        <v>271</v>
      </c>
      <c r="C1406" s="69">
        <f t="shared" si="23"/>
        <v>7</v>
      </c>
    </row>
    <row r="1407" spans="1:3">
      <c r="A1407" s="67">
        <v>43045</v>
      </c>
      <c r="B1407" s="69" t="s">
        <v>270</v>
      </c>
      <c r="C1407" s="69">
        <f t="shared" si="23"/>
        <v>1</v>
      </c>
    </row>
    <row r="1408" spans="1:3">
      <c r="A1408" s="67">
        <v>43046</v>
      </c>
      <c r="B1408" s="69" t="s">
        <v>270</v>
      </c>
      <c r="C1408" s="69">
        <f t="shared" si="23"/>
        <v>2</v>
      </c>
    </row>
    <row r="1409" spans="1:3">
      <c r="A1409" s="67">
        <v>43047</v>
      </c>
      <c r="B1409" s="69" t="s">
        <v>270</v>
      </c>
      <c r="C1409" s="69">
        <f t="shared" si="23"/>
        <v>3</v>
      </c>
    </row>
    <row r="1410" spans="1:3">
      <c r="A1410" s="67">
        <v>43048</v>
      </c>
      <c r="B1410" s="69" t="s">
        <v>270</v>
      </c>
      <c r="C1410" s="69">
        <f t="shared" ref="C1410:C1462" si="24">WEEKDAY(A1410,2)</f>
        <v>4</v>
      </c>
    </row>
    <row r="1411" spans="1:3">
      <c r="A1411" s="67">
        <v>43049</v>
      </c>
      <c r="B1411" s="69" t="s">
        <v>270</v>
      </c>
      <c r="C1411" s="69">
        <f t="shared" si="24"/>
        <v>5</v>
      </c>
    </row>
    <row r="1412" spans="1:3">
      <c r="A1412" s="67">
        <v>43050</v>
      </c>
      <c r="B1412" s="69" t="s">
        <v>271</v>
      </c>
      <c r="C1412" s="69">
        <f t="shared" si="24"/>
        <v>6</v>
      </c>
    </row>
    <row r="1413" spans="1:3">
      <c r="A1413" s="67">
        <v>43051</v>
      </c>
      <c r="B1413" s="69" t="s">
        <v>271</v>
      </c>
      <c r="C1413" s="69">
        <f t="shared" si="24"/>
        <v>7</v>
      </c>
    </row>
    <row r="1414" spans="1:3">
      <c r="A1414" s="67">
        <v>43052</v>
      </c>
      <c r="B1414" s="69" t="s">
        <v>270</v>
      </c>
      <c r="C1414" s="69">
        <f t="shared" si="24"/>
        <v>1</v>
      </c>
    </row>
    <row r="1415" spans="1:3">
      <c r="A1415" s="67">
        <v>43053</v>
      </c>
      <c r="B1415" s="69" t="s">
        <v>270</v>
      </c>
      <c r="C1415" s="69">
        <f t="shared" si="24"/>
        <v>2</v>
      </c>
    </row>
    <row r="1416" spans="1:3">
      <c r="A1416" s="67">
        <v>43054</v>
      </c>
      <c r="B1416" s="69" t="s">
        <v>270</v>
      </c>
      <c r="C1416" s="69">
        <f t="shared" si="24"/>
        <v>3</v>
      </c>
    </row>
    <row r="1417" spans="1:3">
      <c r="A1417" s="67">
        <v>43055</v>
      </c>
      <c r="B1417" s="69" t="s">
        <v>270</v>
      </c>
      <c r="C1417" s="69">
        <f t="shared" si="24"/>
        <v>4</v>
      </c>
    </row>
    <row r="1418" spans="1:3">
      <c r="A1418" s="67">
        <v>43056</v>
      </c>
      <c r="B1418" s="69" t="s">
        <v>270</v>
      </c>
      <c r="C1418" s="69">
        <f t="shared" si="24"/>
        <v>5</v>
      </c>
    </row>
    <row r="1419" spans="1:3">
      <c r="A1419" s="67">
        <v>43057</v>
      </c>
      <c r="B1419" s="69" t="s">
        <v>271</v>
      </c>
      <c r="C1419" s="69">
        <f t="shared" si="24"/>
        <v>6</v>
      </c>
    </row>
    <row r="1420" spans="1:3">
      <c r="A1420" s="67">
        <v>43058</v>
      </c>
      <c r="B1420" s="69" t="s">
        <v>271</v>
      </c>
      <c r="C1420" s="69">
        <f t="shared" si="24"/>
        <v>7</v>
      </c>
    </row>
    <row r="1421" spans="1:3">
      <c r="A1421" s="67">
        <v>43059</v>
      </c>
      <c r="B1421" s="69" t="s">
        <v>270</v>
      </c>
      <c r="C1421" s="69">
        <f t="shared" si="24"/>
        <v>1</v>
      </c>
    </row>
    <row r="1422" spans="1:3">
      <c r="A1422" s="67">
        <v>43060</v>
      </c>
      <c r="B1422" s="69" t="s">
        <v>270</v>
      </c>
      <c r="C1422" s="69">
        <f t="shared" si="24"/>
        <v>2</v>
      </c>
    </row>
    <row r="1423" spans="1:3">
      <c r="A1423" s="67">
        <v>43061</v>
      </c>
      <c r="B1423" s="69" t="s">
        <v>270</v>
      </c>
      <c r="C1423" s="69">
        <f t="shared" si="24"/>
        <v>3</v>
      </c>
    </row>
    <row r="1424" spans="1:3">
      <c r="A1424" s="67">
        <v>43062</v>
      </c>
      <c r="B1424" s="69" t="s">
        <v>270</v>
      </c>
      <c r="C1424" s="69">
        <f t="shared" si="24"/>
        <v>4</v>
      </c>
    </row>
    <row r="1425" spans="1:3">
      <c r="A1425" s="67">
        <v>43063</v>
      </c>
      <c r="B1425" s="69" t="s">
        <v>270</v>
      </c>
      <c r="C1425" s="69">
        <f t="shared" si="24"/>
        <v>5</v>
      </c>
    </row>
    <row r="1426" spans="1:3">
      <c r="A1426" s="67">
        <v>43064</v>
      </c>
      <c r="B1426" s="69" t="s">
        <v>271</v>
      </c>
      <c r="C1426" s="69">
        <f t="shared" si="24"/>
        <v>6</v>
      </c>
    </row>
    <row r="1427" spans="1:3">
      <c r="A1427" s="67">
        <v>43065</v>
      </c>
      <c r="B1427" s="69" t="s">
        <v>271</v>
      </c>
      <c r="C1427" s="69">
        <f t="shared" si="24"/>
        <v>7</v>
      </c>
    </row>
    <row r="1428" spans="1:3">
      <c r="A1428" s="67">
        <v>43066</v>
      </c>
      <c r="B1428" s="69" t="s">
        <v>270</v>
      </c>
      <c r="C1428" s="69">
        <f t="shared" si="24"/>
        <v>1</v>
      </c>
    </row>
    <row r="1429" spans="1:3">
      <c r="A1429" s="67">
        <v>43067</v>
      </c>
      <c r="B1429" s="69" t="s">
        <v>270</v>
      </c>
      <c r="C1429" s="69">
        <f t="shared" si="24"/>
        <v>2</v>
      </c>
    </row>
    <row r="1430" spans="1:3">
      <c r="A1430" s="67">
        <v>43068</v>
      </c>
      <c r="B1430" s="69" t="s">
        <v>270</v>
      </c>
      <c r="C1430" s="69">
        <f t="shared" si="24"/>
        <v>3</v>
      </c>
    </row>
    <row r="1431" spans="1:3">
      <c r="A1431" s="67">
        <v>43069</v>
      </c>
      <c r="B1431" s="69" t="s">
        <v>270</v>
      </c>
      <c r="C1431" s="69">
        <f t="shared" si="24"/>
        <v>4</v>
      </c>
    </row>
    <row r="1432" spans="1:3">
      <c r="A1432" s="67">
        <v>43070</v>
      </c>
      <c r="B1432" s="69" t="s">
        <v>270</v>
      </c>
      <c r="C1432" s="69">
        <f t="shared" si="24"/>
        <v>5</v>
      </c>
    </row>
    <row r="1433" spans="1:3">
      <c r="A1433" s="67">
        <v>43071</v>
      </c>
      <c r="B1433" s="69" t="s">
        <v>271</v>
      </c>
      <c r="C1433" s="69">
        <f t="shared" si="24"/>
        <v>6</v>
      </c>
    </row>
    <row r="1434" spans="1:3">
      <c r="A1434" s="67">
        <v>43072</v>
      </c>
      <c r="B1434" s="69" t="s">
        <v>271</v>
      </c>
      <c r="C1434" s="69">
        <f t="shared" si="24"/>
        <v>7</v>
      </c>
    </row>
    <row r="1435" spans="1:3">
      <c r="A1435" s="67">
        <v>43073</v>
      </c>
      <c r="B1435" s="69" t="s">
        <v>270</v>
      </c>
      <c r="C1435" s="69">
        <f t="shared" si="24"/>
        <v>1</v>
      </c>
    </row>
    <row r="1436" spans="1:3">
      <c r="A1436" s="67">
        <v>43074</v>
      </c>
      <c r="B1436" s="69" t="s">
        <v>270</v>
      </c>
      <c r="C1436" s="69">
        <f t="shared" si="24"/>
        <v>2</v>
      </c>
    </row>
    <row r="1437" spans="1:3">
      <c r="A1437" s="67">
        <v>43075</v>
      </c>
      <c r="B1437" s="69" t="s">
        <v>270</v>
      </c>
      <c r="C1437" s="69">
        <f t="shared" si="24"/>
        <v>3</v>
      </c>
    </row>
    <row r="1438" spans="1:3">
      <c r="A1438" s="67">
        <v>43076</v>
      </c>
      <c r="B1438" s="69" t="s">
        <v>270</v>
      </c>
      <c r="C1438" s="69">
        <f t="shared" si="24"/>
        <v>4</v>
      </c>
    </row>
    <row r="1439" spans="1:3">
      <c r="A1439" s="67">
        <v>43077</v>
      </c>
      <c r="B1439" s="69" t="s">
        <v>270</v>
      </c>
      <c r="C1439" s="69">
        <f t="shared" si="24"/>
        <v>5</v>
      </c>
    </row>
    <row r="1440" spans="1:3">
      <c r="A1440" s="67">
        <v>43078</v>
      </c>
      <c r="B1440" s="69" t="s">
        <v>271</v>
      </c>
      <c r="C1440" s="69">
        <f t="shared" si="24"/>
        <v>6</v>
      </c>
    </row>
    <row r="1441" spans="1:3">
      <c r="A1441" s="67">
        <v>43079</v>
      </c>
      <c r="B1441" s="69" t="s">
        <v>271</v>
      </c>
      <c r="C1441" s="69">
        <f t="shared" si="24"/>
        <v>7</v>
      </c>
    </row>
    <row r="1442" spans="1:3">
      <c r="A1442" s="67">
        <v>43080</v>
      </c>
      <c r="B1442" s="69" t="s">
        <v>270</v>
      </c>
      <c r="C1442" s="69">
        <f t="shared" si="24"/>
        <v>1</v>
      </c>
    </row>
    <row r="1443" spans="1:3">
      <c r="A1443" s="67">
        <v>43081</v>
      </c>
      <c r="B1443" s="69" t="s">
        <v>270</v>
      </c>
      <c r="C1443" s="69">
        <f t="shared" si="24"/>
        <v>2</v>
      </c>
    </row>
    <row r="1444" spans="1:3">
      <c r="A1444" s="67">
        <v>43082</v>
      </c>
      <c r="B1444" s="69" t="s">
        <v>270</v>
      </c>
      <c r="C1444" s="69">
        <f t="shared" si="24"/>
        <v>3</v>
      </c>
    </row>
    <row r="1445" spans="1:3">
      <c r="A1445" s="67">
        <v>43083</v>
      </c>
      <c r="B1445" s="69" t="s">
        <v>270</v>
      </c>
      <c r="C1445" s="69">
        <f t="shared" si="24"/>
        <v>4</v>
      </c>
    </row>
    <row r="1446" spans="1:3">
      <c r="A1446" s="67">
        <v>43084</v>
      </c>
      <c r="B1446" s="69" t="s">
        <v>270</v>
      </c>
      <c r="C1446" s="69">
        <f t="shared" si="24"/>
        <v>5</v>
      </c>
    </row>
    <row r="1447" spans="1:3">
      <c r="A1447" s="67">
        <v>43085</v>
      </c>
      <c r="B1447" s="69" t="s">
        <v>271</v>
      </c>
      <c r="C1447" s="69">
        <f t="shared" si="24"/>
        <v>6</v>
      </c>
    </row>
    <row r="1448" spans="1:3">
      <c r="A1448" s="67">
        <v>43086</v>
      </c>
      <c r="B1448" s="69" t="s">
        <v>271</v>
      </c>
      <c r="C1448" s="69">
        <f t="shared" si="24"/>
        <v>7</v>
      </c>
    </row>
    <row r="1449" spans="1:3">
      <c r="A1449" s="67">
        <v>43087</v>
      </c>
      <c r="B1449" s="69" t="s">
        <v>270</v>
      </c>
      <c r="C1449" s="69">
        <f t="shared" si="24"/>
        <v>1</v>
      </c>
    </row>
    <row r="1450" spans="1:3">
      <c r="A1450" s="67">
        <v>43088</v>
      </c>
      <c r="B1450" s="69" t="s">
        <v>270</v>
      </c>
      <c r="C1450" s="69">
        <f t="shared" si="24"/>
        <v>2</v>
      </c>
    </row>
    <row r="1451" spans="1:3">
      <c r="A1451" s="67">
        <v>43089</v>
      </c>
      <c r="B1451" s="69" t="s">
        <v>270</v>
      </c>
      <c r="C1451" s="69">
        <f t="shared" si="24"/>
        <v>3</v>
      </c>
    </row>
    <row r="1452" spans="1:3">
      <c r="A1452" s="67">
        <v>43090</v>
      </c>
      <c r="B1452" s="69" t="s">
        <v>270</v>
      </c>
      <c r="C1452" s="69">
        <f t="shared" si="24"/>
        <v>4</v>
      </c>
    </row>
    <row r="1453" spans="1:3">
      <c r="A1453" s="67">
        <v>43091</v>
      </c>
      <c r="B1453" s="69" t="s">
        <v>270</v>
      </c>
      <c r="C1453" s="69">
        <f t="shared" si="24"/>
        <v>5</v>
      </c>
    </row>
    <row r="1454" spans="1:3">
      <c r="A1454" s="67">
        <v>43092</v>
      </c>
      <c r="B1454" s="69" t="s">
        <v>271</v>
      </c>
      <c r="C1454" s="69">
        <f t="shared" si="24"/>
        <v>6</v>
      </c>
    </row>
    <row r="1455" spans="1:3">
      <c r="A1455" s="67">
        <v>43093</v>
      </c>
      <c r="B1455" s="69" t="s">
        <v>271</v>
      </c>
      <c r="C1455" s="69">
        <f t="shared" si="24"/>
        <v>7</v>
      </c>
    </row>
    <row r="1456" spans="1:3">
      <c r="A1456" s="67">
        <v>43094</v>
      </c>
      <c r="B1456" s="69" t="s">
        <v>270</v>
      </c>
      <c r="C1456" s="69">
        <f t="shared" si="24"/>
        <v>1</v>
      </c>
    </row>
    <row r="1457" spans="1:3">
      <c r="A1457" s="67">
        <v>43095</v>
      </c>
      <c r="B1457" s="69" t="s">
        <v>270</v>
      </c>
      <c r="C1457" s="69">
        <f t="shared" si="24"/>
        <v>2</v>
      </c>
    </row>
    <row r="1458" spans="1:3">
      <c r="A1458" s="67">
        <v>43096</v>
      </c>
      <c r="B1458" s="69" t="s">
        <v>270</v>
      </c>
      <c r="C1458" s="69">
        <f t="shared" si="24"/>
        <v>3</v>
      </c>
    </row>
    <row r="1459" spans="1:3">
      <c r="A1459" s="67">
        <v>43097</v>
      </c>
      <c r="B1459" s="69" t="s">
        <v>270</v>
      </c>
      <c r="C1459" s="69">
        <f t="shared" si="24"/>
        <v>4</v>
      </c>
    </row>
    <row r="1460" spans="1:3">
      <c r="A1460" s="67">
        <v>43098</v>
      </c>
      <c r="B1460" s="69" t="s">
        <v>270</v>
      </c>
      <c r="C1460" s="69">
        <f t="shared" si="24"/>
        <v>5</v>
      </c>
    </row>
    <row r="1461" spans="1:3">
      <c r="A1461" s="67">
        <v>43099</v>
      </c>
      <c r="B1461" s="69" t="s">
        <v>271</v>
      </c>
      <c r="C1461" s="69">
        <f t="shared" si="24"/>
        <v>6</v>
      </c>
    </row>
    <row r="1462" spans="1:3">
      <c r="A1462" s="67">
        <v>43100</v>
      </c>
      <c r="B1462" s="69" t="s">
        <v>271</v>
      </c>
      <c r="C1462" s="69">
        <f t="shared" si="24"/>
        <v>7</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E152-F0C5-447A-87C4-E9524C804944}">
  <sheetPr>
    <tabColor rgb="FFFF0000"/>
  </sheetPr>
  <dimension ref="A1:AS25"/>
  <sheetViews>
    <sheetView showGridLines="0" zoomScale="70" zoomScaleNormal="70" workbookViewId="0">
      <selection activeCell="AB4" sqref="AB4"/>
    </sheetView>
  </sheetViews>
  <sheetFormatPr defaultColWidth="15.796875" defaultRowHeight="26.25" customHeight="1"/>
  <cols>
    <col min="1" max="1" width="5.09765625" style="87" customWidth="1"/>
    <col min="2" max="2" width="6" style="87" customWidth="1"/>
    <col min="3" max="39" width="4.796875" style="87" customWidth="1"/>
  </cols>
  <sheetData>
    <row r="1" spans="1:45" ht="26.25" customHeight="1">
      <c r="A1" s="191" t="s">
        <v>274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row>
    <row r="2" spans="1:45" ht="26.25" customHeight="1" thickBot="1">
      <c r="C2" s="176">
        <f>IF(DATE($B$5,$D$5,COLUMN(A1))&lt;=EOMONTH(DATE($B$5,$D$5,1),0),DATE($B$5,$D$5,COLUMN(A1)),"")</f>
        <v>44228</v>
      </c>
      <c r="D2" s="176">
        <f t="shared" ref="D2:AG2" si="0">IF(DATE($B$5,$D$5,COLUMN(B1))&lt;=EOMONTH(DATE($B$5,$D$5,1),0),DATE($B$5,$D$5,COLUMN(B1)),"")</f>
        <v>44229</v>
      </c>
      <c r="E2" s="176">
        <f t="shared" si="0"/>
        <v>44230</v>
      </c>
      <c r="F2" s="176">
        <f t="shared" si="0"/>
        <v>44231</v>
      </c>
      <c r="G2" s="176">
        <f t="shared" si="0"/>
        <v>44232</v>
      </c>
      <c r="H2" s="176">
        <f t="shared" si="0"/>
        <v>44233</v>
      </c>
      <c r="I2" s="176">
        <f t="shared" si="0"/>
        <v>44234</v>
      </c>
      <c r="J2" s="176">
        <f t="shared" si="0"/>
        <v>44235</v>
      </c>
      <c r="K2" s="176">
        <f t="shared" si="0"/>
        <v>44236</v>
      </c>
      <c r="L2" s="176">
        <f t="shared" si="0"/>
        <v>44237</v>
      </c>
      <c r="M2" s="176">
        <f t="shared" si="0"/>
        <v>44238</v>
      </c>
      <c r="N2" s="176">
        <f t="shared" si="0"/>
        <v>44239</v>
      </c>
      <c r="O2" s="176">
        <f t="shared" si="0"/>
        <v>44240</v>
      </c>
      <c r="P2" s="176">
        <f t="shared" si="0"/>
        <v>44241</v>
      </c>
      <c r="Q2" s="176">
        <f t="shared" si="0"/>
        <v>44242</v>
      </c>
      <c r="R2" s="176">
        <f t="shared" si="0"/>
        <v>44243</v>
      </c>
      <c r="S2" s="176">
        <f t="shared" si="0"/>
        <v>44244</v>
      </c>
      <c r="T2" s="176">
        <f t="shared" si="0"/>
        <v>44245</v>
      </c>
      <c r="U2" s="176">
        <f t="shared" si="0"/>
        <v>44246</v>
      </c>
      <c r="V2" s="176">
        <f t="shared" si="0"/>
        <v>44247</v>
      </c>
      <c r="W2" s="176">
        <f t="shared" si="0"/>
        <v>44248</v>
      </c>
      <c r="X2" s="176">
        <f t="shared" si="0"/>
        <v>44249</v>
      </c>
      <c r="Y2" s="176">
        <f t="shared" si="0"/>
        <v>44250</v>
      </c>
      <c r="Z2" s="176">
        <f t="shared" si="0"/>
        <v>44251</v>
      </c>
      <c r="AA2" s="176">
        <f t="shared" si="0"/>
        <v>44252</v>
      </c>
      <c r="AB2" s="176">
        <f t="shared" si="0"/>
        <v>44253</v>
      </c>
      <c r="AC2" s="176">
        <f t="shared" si="0"/>
        <v>44254</v>
      </c>
      <c r="AD2" s="176">
        <f t="shared" si="0"/>
        <v>44255</v>
      </c>
      <c r="AE2" s="176" t="str">
        <f t="shared" si="0"/>
        <v/>
      </c>
      <c r="AF2" s="176" t="str">
        <f t="shared" si="0"/>
        <v/>
      </c>
      <c r="AG2" s="176" t="str">
        <f t="shared" si="0"/>
        <v/>
      </c>
      <c r="AH2" s="89"/>
      <c r="AI2" s="89" t="str">
        <f ca="1">_xlfn.FORMULATEXT(C2)</f>
        <v>=IF(DATE($B$5,$D$5,COLUMN(A1))&lt;=EOMONTH(DATE($B$5,$D$5,1),0),DATE($B$5,$D$5,COLUMN(A1)),"")</v>
      </c>
      <c r="AJ2" s="89"/>
      <c r="AK2" s="89"/>
      <c r="AL2" s="89"/>
      <c r="AM2" s="89"/>
    </row>
    <row r="3" spans="1:45" ht="26.25" customHeight="1">
      <c r="A3" s="192" t="s">
        <v>275</v>
      </c>
      <c r="B3" s="194" t="s">
        <v>276</v>
      </c>
      <c r="C3" s="87" t="str">
        <f>IFERROR(TEXT(DATE($B$5,$D$5,C4),"aaa"),"")</f>
        <v>一</v>
      </c>
      <c r="D3" s="87" t="str">
        <f t="shared" ref="D3:AG3" si="1">IFERROR(TEXT(DATE($B$5,$D$5,D4),"aaa"),"")</f>
        <v>二</v>
      </c>
      <c r="E3" s="87" t="str">
        <f t="shared" si="1"/>
        <v>三</v>
      </c>
      <c r="F3" s="87" t="str">
        <f t="shared" si="1"/>
        <v>四</v>
      </c>
      <c r="G3" s="87" t="str">
        <f t="shared" si="1"/>
        <v>五</v>
      </c>
      <c r="H3" s="87" t="str">
        <f t="shared" si="1"/>
        <v>六</v>
      </c>
      <c r="I3" s="87" t="str">
        <f t="shared" si="1"/>
        <v>日</v>
      </c>
      <c r="J3" s="87" t="str">
        <f t="shared" si="1"/>
        <v>一</v>
      </c>
      <c r="K3" s="87" t="str">
        <f t="shared" si="1"/>
        <v>二</v>
      </c>
      <c r="L3" s="87" t="str">
        <f t="shared" si="1"/>
        <v>三</v>
      </c>
      <c r="M3" s="87" t="str">
        <f t="shared" si="1"/>
        <v>四</v>
      </c>
      <c r="N3" s="87" t="str">
        <f t="shared" si="1"/>
        <v>五</v>
      </c>
      <c r="O3" s="87" t="str">
        <f t="shared" si="1"/>
        <v>六</v>
      </c>
      <c r="P3" s="87" t="str">
        <f t="shared" si="1"/>
        <v>日</v>
      </c>
      <c r="Q3" s="87" t="str">
        <f t="shared" si="1"/>
        <v>一</v>
      </c>
      <c r="R3" s="87" t="str">
        <f t="shared" si="1"/>
        <v>二</v>
      </c>
      <c r="S3" s="87" t="str">
        <f t="shared" si="1"/>
        <v>三</v>
      </c>
      <c r="T3" s="87" t="str">
        <f t="shared" si="1"/>
        <v>四</v>
      </c>
      <c r="U3" s="87" t="str">
        <f t="shared" si="1"/>
        <v>五</v>
      </c>
      <c r="V3" s="87" t="str">
        <f t="shared" si="1"/>
        <v>六</v>
      </c>
      <c r="W3" s="87" t="str">
        <f t="shared" si="1"/>
        <v>日</v>
      </c>
      <c r="X3" s="87" t="str">
        <f t="shared" si="1"/>
        <v>一</v>
      </c>
      <c r="Y3" s="87" t="str">
        <f t="shared" si="1"/>
        <v>二</v>
      </c>
      <c r="Z3" s="87" t="str">
        <f t="shared" si="1"/>
        <v>三</v>
      </c>
      <c r="AA3" s="87" t="str">
        <f t="shared" si="1"/>
        <v>四</v>
      </c>
      <c r="AB3" s="87" t="str">
        <f t="shared" si="1"/>
        <v>五</v>
      </c>
      <c r="AC3" s="87" t="str">
        <f t="shared" si="1"/>
        <v>六</v>
      </c>
      <c r="AD3" s="87" t="str">
        <f t="shared" si="1"/>
        <v>日</v>
      </c>
      <c r="AE3" s="87" t="str">
        <f t="shared" si="1"/>
        <v/>
      </c>
      <c r="AF3" s="87" t="str">
        <f t="shared" si="1"/>
        <v/>
      </c>
      <c r="AG3" s="87" t="str">
        <f t="shared" si="1"/>
        <v/>
      </c>
      <c r="AH3" s="188" t="str">
        <f ca="1">_xlfn.FORMULATEXT(C3)</f>
        <v>=IFERROR(TEXT(DATE($B$5,$D$5,C4),"aaa"),"")</v>
      </c>
      <c r="AI3" s="188"/>
      <c r="AJ3" s="188"/>
      <c r="AK3" s="188"/>
      <c r="AL3" s="188"/>
      <c r="AM3" s="188"/>
      <c r="AN3" s="188"/>
    </row>
    <row r="4" spans="1:45" ht="26.25" customHeight="1">
      <c r="A4" s="193"/>
      <c r="B4" s="195"/>
      <c r="C4" s="87">
        <f>IF(COLUMN(A1)&lt;=DAY(EOMONTH(DATE($B$5,$D$5,1),0)),COLUMN(A1),"")</f>
        <v>1</v>
      </c>
      <c r="D4" s="87">
        <f t="shared" ref="D4:AG4" si="2">IF(COLUMN(B1)&lt;=DAY(EOMONTH(DATE($B$5,$D$5,1),0)),COLUMN(B1),"")</f>
        <v>2</v>
      </c>
      <c r="E4" s="87">
        <f t="shared" si="2"/>
        <v>3</v>
      </c>
      <c r="F4" s="87">
        <f t="shared" si="2"/>
        <v>4</v>
      </c>
      <c r="G4" s="87">
        <f t="shared" si="2"/>
        <v>5</v>
      </c>
      <c r="H4" s="87">
        <f t="shared" si="2"/>
        <v>6</v>
      </c>
      <c r="I4" s="87">
        <f t="shared" si="2"/>
        <v>7</v>
      </c>
      <c r="J4" s="87">
        <f t="shared" si="2"/>
        <v>8</v>
      </c>
      <c r="K4" s="87">
        <f t="shared" si="2"/>
        <v>9</v>
      </c>
      <c r="L4" s="87">
        <f t="shared" si="2"/>
        <v>10</v>
      </c>
      <c r="M4" s="87">
        <f t="shared" si="2"/>
        <v>11</v>
      </c>
      <c r="N4" s="87">
        <f t="shared" si="2"/>
        <v>12</v>
      </c>
      <c r="O4" s="87">
        <f t="shared" si="2"/>
        <v>13</v>
      </c>
      <c r="P4" s="87">
        <f t="shared" si="2"/>
        <v>14</v>
      </c>
      <c r="Q4" s="87">
        <f t="shared" si="2"/>
        <v>15</v>
      </c>
      <c r="R4" s="87">
        <f t="shared" si="2"/>
        <v>16</v>
      </c>
      <c r="S4" s="87">
        <f t="shared" si="2"/>
        <v>17</v>
      </c>
      <c r="T4" s="87">
        <f t="shared" si="2"/>
        <v>18</v>
      </c>
      <c r="U4" s="87">
        <f t="shared" si="2"/>
        <v>19</v>
      </c>
      <c r="V4" s="87">
        <f t="shared" si="2"/>
        <v>20</v>
      </c>
      <c r="W4" s="87">
        <f t="shared" si="2"/>
        <v>21</v>
      </c>
      <c r="X4" s="87">
        <f t="shared" si="2"/>
        <v>22</v>
      </c>
      <c r="Y4" s="87">
        <f t="shared" si="2"/>
        <v>23</v>
      </c>
      <c r="Z4" s="87">
        <f t="shared" si="2"/>
        <v>24</v>
      </c>
      <c r="AA4" s="87">
        <f t="shared" si="2"/>
        <v>25</v>
      </c>
      <c r="AB4" s="87">
        <f t="shared" si="2"/>
        <v>26</v>
      </c>
      <c r="AC4" s="87">
        <f t="shared" si="2"/>
        <v>27</v>
      </c>
      <c r="AD4" s="87">
        <f t="shared" si="2"/>
        <v>28</v>
      </c>
      <c r="AE4" s="87" t="str">
        <f t="shared" si="2"/>
        <v/>
      </c>
      <c r="AF4" s="87" t="str">
        <f t="shared" si="2"/>
        <v/>
      </c>
      <c r="AG4" s="87" t="str">
        <f t="shared" si="2"/>
        <v/>
      </c>
      <c r="AH4" s="188" t="str">
        <f ca="1">_xlfn.FORMULATEXT(C4)</f>
        <v>=IF(COLUMN(A1)&lt;=DAY(EOMONTH(DATE($B$5,$D$5,1),0)),COLUMN(A1),"")</v>
      </c>
      <c r="AI4" s="188"/>
      <c r="AJ4" s="188"/>
      <c r="AK4" s="188"/>
      <c r="AL4" s="188"/>
      <c r="AM4" s="188"/>
      <c r="AN4" s="188"/>
      <c r="AO4" s="188"/>
      <c r="AP4" s="188"/>
    </row>
    <row r="5" spans="1:45" ht="26.25" customHeight="1" thickBot="1">
      <c r="B5" s="91">
        <v>2021</v>
      </c>
      <c r="C5" s="88" t="s">
        <v>3</v>
      </c>
      <c r="D5" s="92">
        <v>2</v>
      </c>
      <c r="E5" s="90" t="s">
        <v>4</v>
      </c>
      <c r="F5" s="89"/>
      <c r="G5" s="71"/>
      <c r="H5" s="71"/>
      <c r="I5" s="71"/>
      <c r="J5" s="70"/>
      <c r="K5" s="70"/>
      <c r="L5" s="70"/>
      <c r="M5" s="70"/>
      <c r="N5" s="70"/>
      <c r="O5" s="70"/>
      <c r="P5" s="72"/>
      <c r="Q5" s="72"/>
      <c r="R5" s="72"/>
      <c r="S5" s="72"/>
      <c r="T5" s="72"/>
      <c r="U5" s="72"/>
      <c r="V5" s="70"/>
      <c r="W5" s="70"/>
      <c r="X5" s="70"/>
      <c r="Y5" s="70"/>
      <c r="Z5" s="70"/>
      <c r="AA5" s="70"/>
      <c r="AB5" s="70"/>
      <c r="AC5" s="70"/>
      <c r="AD5" s="70"/>
      <c r="AE5" s="72"/>
      <c r="AF5" s="72"/>
      <c r="AG5" s="72"/>
      <c r="AH5" s="72"/>
      <c r="AI5" s="72"/>
      <c r="AJ5" s="72"/>
      <c r="AK5" s="72"/>
      <c r="AL5" s="72"/>
      <c r="AM5" s="72"/>
    </row>
    <row r="6" spans="1:45" ht="32.700000000000003" customHeight="1">
      <c r="A6" s="192" t="s">
        <v>275</v>
      </c>
      <c r="B6" s="194" t="s">
        <v>276</v>
      </c>
      <c r="C6" s="73">
        <f>C7</f>
        <v>44228</v>
      </c>
      <c r="D6" s="73">
        <f t="shared" ref="D6:AG6" si="3">D7</f>
        <v>44229</v>
      </c>
      <c r="E6" s="73">
        <f t="shared" si="3"/>
        <v>44230</v>
      </c>
      <c r="F6" s="73">
        <f t="shared" si="3"/>
        <v>44231</v>
      </c>
      <c r="G6" s="73">
        <f t="shared" si="3"/>
        <v>44232</v>
      </c>
      <c r="H6" s="73">
        <f t="shared" si="3"/>
        <v>44233</v>
      </c>
      <c r="I6" s="73">
        <f t="shared" si="3"/>
        <v>44234</v>
      </c>
      <c r="J6" s="73">
        <f t="shared" si="3"/>
        <v>44235</v>
      </c>
      <c r="K6" s="73">
        <f t="shared" si="3"/>
        <v>44236</v>
      </c>
      <c r="L6" s="73">
        <f t="shared" si="3"/>
        <v>44237</v>
      </c>
      <c r="M6" s="73">
        <f t="shared" si="3"/>
        <v>44238</v>
      </c>
      <c r="N6" s="73">
        <f t="shared" si="3"/>
        <v>44239</v>
      </c>
      <c r="O6" s="73">
        <f t="shared" si="3"/>
        <v>44240</v>
      </c>
      <c r="P6" s="73">
        <f t="shared" si="3"/>
        <v>44241</v>
      </c>
      <c r="Q6" s="73">
        <f t="shared" si="3"/>
        <v>44242</v>
      </c>
      <c r="R6" s="73">
        <f t="shared" si="3"/>
        <v>44243</v>
      </c>
      <c r="S6" s="73">
        <f t="shared" si="3"/>
        <v>44244</v>
      </c>
      <c r="T6" s="73">
        <f t="shared" si="3"/>
        <v>44245</v>
      </c>
      <c r="U6" s="73">
        <f t="shared" si="3"/>
        <v>44246</v>
      </c>
      <c r="V6" s="73">
        <f t="shared" si="3"/>
        <v>44247</v>
      </c>
      <c r="W6" s="73">
        <f t="shared" si="3"/>
        <v>44248</v>
      </c>
      <c r="X6" s="73">
        <f t="shared" si="3"/>
        <v>44249</v>
      </c>
      <c r="Y6" s="73">
        <f t="shared" si="3"/>
        <v>44250</v>
      </c>
      <c r="Z6" s="73">
        <f t="shared" si="3"/>
        <v>44251</v>
      </c>
      <c r="AA6" s="73">
        <f t="shared" si="3"/>
        <v>44252</v>
      </c>
      <c r="AB6" s="73">
        <f t="shared" si="3"/>
        <v>44253</v>
      </c>
      <c r="AC6" s="73">
        <f t="shared" si="3"/>
        <v>44254</v>
      </c>
      <c r="AD6" s="73">
        <f t="shared" si="3"/>
        <v>44255</v>
      </c>
      <c r="AE6" s="73" t="str">
        <f t="shared" si="3"/>
        <v/>
      </c>
      <c r="AF6" s="73" t="str">
        <f t="shared" si="3"/>
        <v/>
      </c>
      <c r="AG6" s="73" t="str">
        <f t="shared" si="3"/>
        <v/>
      </c>
      <c r="AH6" s="74" t="s">
        <v>277</v>
      </c>
      <c r="AI6" s="74" t="s">
        <v>278</v>
      </c>
      <c r="AJ6" s="74" t="s">
        <v>279</v>
      </c>
      <c r="AK6" s="74" t="s">
        <v>280</v>
      </c>
      <c r="AL6" s="74" t="s">
        <v>281</v>
      </c>
      <c r="AM6" s="75" t="s">
        <v>282</v>
      </c>
      <c r="AN6" s="189" t="str">
        <f ca="1">_xlfn.FORMULATEXT(AE7)</f>
        <v>=IF(MONTH(AD7+1)=MONTH(AD7),AD7+1,"")</v>
      </c>
      <c r="AO6" s="190"/>
      <c r="AP6" s="190"/>
      <c r="AQ6" s="190"/>
      <c r="AR6" s="190"/>
      <c r="AS6" s="190"/>
    </row>
    <row r="7" spans="1:45" ht="26.25" customHeight="1">
      <c r="A7" s="193"/>
      <c r="B7" s="195"/>
      <c r="C7" s="93">
        <f>DATE($B$5,$D$5,1)</f>
        <v>44228</v>
      </c>
      <c r="D7" s="93">
        <f>C7+1</f>
        <v>44229</v>
      </c>
      <c r="E7" s="93">
        <f t="shared" ref="E7:AD7" si="4">D7+1</f>
        <v>44230</v>
      </c>
      <c r="F7" s="93">
        <f t="shared" si="4"/>
        <v>44231</v>
      </c>
      <c r="G7" s="93">
        <f t="shared" si="4"/>
        <v>44232</v>
      </c>
      <c r="H7" s="93">
        <f t="shared" si="4"/>
        <v>44233</v>
      </c>
      <c r="I7" s="93">
        <f t="shared" si="4"/>
        <v>44234</v>
      </c>
      <c r="J7" s="93">
        <f t="shared" si="4"/>
        <v>44235</v>
      </c>
      <c r="K7" s="93">
        <f t="shared" si="4"/>
        <v>44236</v>
      </c>
      <c r="L7" s="93">
        <f t="shared" si="4"/>
        <v>44237</v>
      </c>
      <c r="M7" s="93">
        <f t="shared" si="4"/>
        <v>44238</v>
      </c>
      <c r="N7" s="93">
        <f t="shared" si="4"/>
        <v>44239</v>
      </c>
      <c r="O7" s="93">
        <f t="shared" si="4"/>
        <v>44240</v>
      </c>
      <c r="P7" s="93">
        <f t="shared" si="4"/>
        <v>44241</v>
      </c>
      <c r="Q7" s="93">
        <f t="shared" si="4"/>
        <v>44242</v>
      </c>
      <c r="R7" s="93">
        <f t="shared" si="4"/>
        <v>44243</v>
      </c>
      <c r="S7" s="93">
        <f t="shared" si="4"/>
        <v>44244</v>
      </c>
      <c r="T7" s="93">
        <f t="shared" si="4"/>
        <v>44245</v>
      </c>
      <c r="U7" s="93">
        <f t="shared" si="4"/>
        <v>44246</v>
      </c>
      <c r="V7" s="93">
        <f t="shared" si="4"/>
        <v>44247</v>
      </c>
      <c r="W7" s="93">
        <f t="shared" si="4"/>
        <v>44248</v>
      </c>
      <c r="X7" s="93">
        <f t="shared" si="4"/>
        <v>44249</v>
      </c>
      <c r="Y7" s="93">
        <f t="shared" si="4"/>
        <v>44250</v>
      </c>
      <c r="Z7" s="93">
        <f t="shared" si="4"/>
        <v>44251</v>
      </c>
      <c r="AA7" s="93">
        <f t="shared" si="4"/>
        <v>44252</v>
      </c>
      <c r="AB7" s="93">
        <f t="shared" si="4"/>
        <v>44253</v>
      </c>
      <c r="AC7" s="93">
        <f t="shared" si="4"/>
        <v>44254</v>
      </c>
      <c r="AD7" s="93">
        <f t="shared" si="4"/>
        <v>44255</v>
      </c>
      <c r="AE7" s="93" t="str">
        <f>IF(MONTH(AD7+1)=MONTH(AD7),AD7+1,"")</f>
        <v/>
      </c>
      <c r="AF7" s="93" t="str">
        <f>IF(MONTH(AD7+2)=MONTH(AD7),AD7+2,"")</f>
        <v/>
      </c>
      <c r="AG7" s="93" t="str">
        <f>IF(MONTH(AD7+3)=MONTH(AD7),AD7+3,"")</f>
        <v/>
      </c>
      <c r="AH7" s="76" t="s">
        <v>283</v>
      </c>
      <c r="AI7" s="173" t="s">
        <v>284</v>
      </c>
      <c r="AJ7" s="173" t="s">
        <v>285</v>
      </c>
      <c r="AK7" s="77" t="s">
        <v>286</v>
      </c>
      <c r="AL7" s="78" t="s">
        <v>287</v>
      </c>
      <c r="AM7" s="79" t="s">
        <v>288</v>
      </c>
    </row>
    <row r="8" spans="1:45" ht="26.25" customHeight="1">
      <c r="A8" s="80">
        <v>1</v>
      </c>
      <c r="B8" s="81" t="s">
        <v>240</v>
      </c>
      <c r="C8" s="81"/>
      <c r="D8" s="81"/>
      <c r="E8" s="81"/>
      <c r="F8" s="81"/>
      <c r="G8" s="81"/>
      <c r="H8" s="81"/>
      <c r="I8" s="81"/>
      <c r="J8" s="81"/>
      <c r="K8" s="81"/>
      <c r="L8" s="81" t="s">
        <v>4389</v>
      </c>
      <c r="M8" s="81" t="s">
        <v>4389</v>
      </c>
      <c r="N8" s="81" t="s">
        <v>4389</v>
      </c>
      <c r="O8" s="81" t="s">
        <v>4389</v>
      </c>
      <c r="P8" s="81" t="s">
        <v>4390</v>
      </c>
      <c r="Q8" s="81" t="s">
        <v>4390</v>
      </c>
      <c r="R8" s="81"/>
      <c r="S8" s="81" t="s">
        <v>4389</v>
      </c>
      <c r="T8" s="81" t="s">
        <v>4389</v>
      </c>
      <c r="U8" s="81" t="s">
        <v>4388</v>
      </c>
      <c r="V8" s="81" t="s">
        <v>4389</v>
      </c>
      <c r="W8" s="81"/>
      <c r="X8" s="81" t="s">
        <v>4389</v>
      </c>
      <c r="Y8" s="81"/>
      <c r="Z8" s="81" t="s">
        <v>4386</v>
      </c>
      <c r="AA8" s="81" t="s">
        <v>4390</v>
      </c>
      <c r="AB8" s="81"/>
      <c r="AC8" s="81" t="s">
        <v>4387</v>
      </c>
      <c r="AD8" s="81"/>
      <c r="AE8" s="81"/>
      <c r="AF8" s="81"/>
      <c r="AG8" s="81"/>
      <c r="AH8" s="82">
        <f>COUNTIFS($C8:$AG8,AH$7)</f>
        <v>8</v>
      </c>
      <c r="AI8" s="82">
        <f t="shared" ref="AI8:AM23" si="5">COUNTIFS($C8:$AG8,AI$7)</f>
        <v>1</v>
      </c>
      <c r="AJ8" s="82">
        <f t="shared" si="5"/>
        <v>1</v>
      </c>
      <c r="AK8" s="82">
        <f t="shared" si="5"/>
        <v>3</v>
      </c>
      <c r="AL8" s="82">
        <f t="shared" si="5"/>
        <v>0</v>
      </c>
      <c r="AM8" s="82">
        <f t="shared" si="5"/>
        <v>1</v>
      </c>
      <c r="AN8" s="177" t="str">
        <f ca="1">_xlfn.FORMULATEXT(AH8)</f>
        <v>=COUNTIFS($C8:$AG8,AH$7)</v>
      </c>
    </row>
    <row r="9" spans="1:45" ht="26.25" customHeight="1">
      <c r="A9" s="80">
        <v>2</v>
      </c>
      <c r="B9" s="81" t="s">
        <v>241</v>
      </c>
      <c r="C9" s="81" t="s">
        <v>4388</v>
      </c>
      <c r="D9" s="81"/>
      <c r="E9" s="81"/>
      <c r="F9" s="81"/>
      <c r="G9" s="81"/>
      <c r="H9" s="81"/>
      <c r="I9" s="81"/>
      <c r="J9" s="81"/>
      <c r="K9" s="81"/>
      <c r="L9" s="81" t="s">
        <v>4388</v>
      </c>
      <c r="M9" s="81"/>
      <c r="N9" s="81" t="s">
        <v>4387</v>
      </c>
      <c r="O9" s="81"/>
      <c r="P9" s="81"/>
      <c r="Q9" s="81"/>
      <c r="R9" s="81"/>
      <c r="S9" s="81" t="s">
        <v>4387</v>
      </c>
      <c r="T9" s="81"/>
      <c r="U9" s="81"/>
      <c r="V9" s="81" t="s">
        <v>4387</v>
      </c>
      <c r="W9" s="81"/>
      <c r="X9" s="81"/>
      <c r="Y9" s="81" t="s">
        <v>4387</v>
      </c>
      <c r="Z9" s="81" t="s">
        <v>4387</v>
      </c>
      <c r="AA9" s="81" t="s">
        <v>4388</v>
      </c>
      <c r="AB9" s="81" t="s">
        <v>4390</v>
      </c>
      <c r="AC9" s="81"/>
      <c r="AD9" s="81"/>
      <c r="AE9" s="81"/>
      <c r="AF9" s="81"/>
      <c r="AG9" s="81"/>
      <c r="AH9" s="82">
        <f t="shared" ref="AH9:AM24" si="6">COUNTIFS($C9:$AG9,AH$7)</f>
        <v>0</v>
      </c>
      <c r="AI9" s="82">
        <f t="shared" si="5"/>
        <v>3</v>
      </c>
      <c r="AJ9" s="82">
        <f t="shared" si="5"/>
        <v>5</v>
      </c>
      <c r="AK9" s="82">
        <f t="shared" si="5"/>
        <v>1</v>
      </c>
      <c r="AL9" s="82">
        <f t="shared" si="5"/>
        <v>0</v>
      </c>
      <c r="AM9" s="82">
        <f t="shared" si="5"/>
        <v>0</v>
      </c>
    </row>
    <row r="10" spans="1:45" ht="26.25" customHeight="1">
      <c r="A10" s="80">
        <v>3</v>
      </c>
      <c r="B10" s="81" t="s">
        <v>242</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2">
        <f t="shared" si="6"/>
        <v>0</v>
      </c>
      <c r="AI10" s="82">
        <f t="shared" si="5"/>
        <v>0</v>
      </c>
      <c r="AJ10" s="82">
        <f t="shared" si="5"/>
        <v>0</v>
      </c>
      <c r="AK10" s="82">
        <f t="shared" si="5"/>
        <v>0</v>
      </c>
      <c r="AL10" s="82">
        <f t="shared" si="5"/>
        <v>0</v>
      </c>
      <c r="AM10" s="82">
        <f t="shared" si="5"/>
        <v>0</v>
      </c>
    </row>
    <row r="11" spans="1:45" ht="26.25" customHeight="1">
      <c r="A11" s="80">
        <v>4</v>
      </c>
      <c r="B11" s="81" t="s">
        <v>243</v>
      </c>
      <c r="C11" s="81"/>
      <c r="D11" s="81"/>
      <c r="E11" s="81"/>
      <c r="F11" s="81"/>
      <c r="G11" s="81"/>
      <c r="H11" s="81"/>
      <c r="I11" s="81"/>
      <c r="J11" s="81"/>
      <c r="K11" s="81"/>
      <c r="L11" s="81"/>
      <c r="M11" s="81" t="s">
        <v>4387</v>
      </c>
      <c r="N11" s="81"/>
      <c r="O11" s="81"/>
      <c r="P11" s="81"/>
      <c r="Q11" s="81"/>
      <c r="R11" s="81"/>
      <c r="S11" s="81"/>
      <c r="T11" s="81"/>
      <c r="U11" s="81"/>
      <c r="V11" s="81"/>
      <c r="W11" s="81"/>
      <c r="X11" s="81"/>
      <c r="Y11" s="81"/>
      <c r="Z11" s="81"/>
      <c r="AA11" s="81"/>
      <c r="AB11" s="81"/>
      <c r="AC11" s="81"/>
      <c r="AD11" s="81"/>
      <c r="AE11" s="81"/>
      <c r="AF11" s="81"/>
      <c r="AG11" s="81"/>
      <c r="AH11" s="82">
        <f t="shared" si="6"/>
        <v>0</v>
      </c>
      <c r="AI11" s="82">
        <f t="shared" si="5"/>
        <v>0</v>
      </c>
      <c r="AJ11" s="82">
        <f t="shared" si="5"/>
        <v>1</v>
      </c>
      <c r="AK11" s="82">
        <f t="shared" si="5"/>
        <v>0</v>
      </c>
      <c r="AL11" s="82">
        <f t="shared" si="5"/>
        <v>0</v>
      </c>
      <c r="AM11" s="82">
        <f t="shared" si="5"/>
        <v>0</v>
      </c>
    </row>
    <row r="12" spans="1:45" ht="26.25" customHeight="1">
      <c r="A12" s="80">
        <v>5</v>
      </c>
      <c r="B12" s="81" t="s">
        <v>244</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2">
        <f t="shared" si="6"/>
        <v>0</v>
      </c>
      <c r="AI12" s="82">
        <f t="shared" si="5"/>
        <v>0</v>
      </c>
      <c r="AJ12" s="82">
        <f t="shared" si="5"/>
        <v>0</v>
      </c>
      <c r="AK12" s="82">
        <f t="shared" si="5"/>
        <v>0</v>
      </c>
      <c r="AL12" s="82">
        <f t="shared" si="5"/>
        <v>0</v>
      </c>
      <c r="AM12" s="82">
        <f t="shared" si="5"/>
        <v>0</v>
      </c>
    </row>
    <row r="13" spans="1:45" ht="26.25" customHeight="1">
      <c r="A13" s="80">
        <v>6</v>
      </c>
      <c r="B13" s="81" t="s">
        <v>245</v>
      </c>
      <c r="C13" s="81"/>
      <c r="D13" s="81"/>
      <c r="E13" s="81"/>
      <c r="F13" s="81"/>
      <c r="G13" s="81"/>
      <c r="H13" s="81"/>
      <c r="I13" s="81"/>
      <c r="J13" s="81"/>
      <c r="K13" s="81"/>
      <c r="L13" s="81"/>
      <c r="M13" s="81"/>
      <c r="N13" s="81" t="s">
        <v>4388</v>
      </c>
      <c r="O13" s="81"/>
      <c r="P13" s="81"/>
      <c r="Q13" s="81"/>
      <c r="R13" s="81"/>
      <c r="S13" s="81"/>
      <c r="T13" s="81"/>
      <c r="U13" s="81"/>
      <c r="V13" s="81"/>
      <c r="W13" s="81"/>
      <c r="X13" s="81"/>
      <c r="Y13" s="81"/>
      <c r="Z13" s="81"/>
      <c r="AA13" s="81"/>
      <c r="AB13" s="81"/>
      <c r="AC13" s="81"/>
      <c r="AD13" s="81"/>
      <c r="AE13" s="81"/>
      <c r="AF13" s="81"/>
      <c r="AG13" s="81"/>
      <c r="AH13" s="82">
        <f t="shared" si="6"/>
        <v>0</v>
      </c>
      <c r="AI13" s="82">
        <f t="shared" si="5"/>
        <v>1</v>
      </c>
      <c r="AJ13" s="82">
        <f t="shared" si="5"/>
        <v>0</v>
      </c>
      <c r="AK13" s="82">
        <f t="shared" si="5"/>
        <v>0</v>
      </c>
      <c r="AL13" s="82">
        <f t="shared" si="5"/>
        <v>0</v>
      </c>
      <c r="AM13" s="82">
        <f t="shared" si="5"/>
        <v>0</v>
      </c>
    </row>
    <row r="14" spans="1:45" ht="26.25" customHeight="1">
      <c r="A14" s="80">
        <v>7</v>
      </c>
      <c r="B14" s="81" t="s">
        <v>246</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2">
        <f t="shared" si="6"/>
        <v>0</v>
      </c>
      <c r="AI14" s="82">
        <f t="shared" si="5"/>
        <v>0</v>
      </c>
      <c r="AJ14" s="82">
        <f t="shared" si="5"/>
        <v>0</v>
      </c>
      <c r="AK14" s="82">
        <f t="shared" si="5"/>
        <v>0</v>
      </c>
      <c r="AL14" s="82">
        <f t="shared" si="5"/>
        <v>0</v>
      </c>
      <c r="AM14" s="82">
        <f t="shared" si="5"/>
        <v>0</v>
      </c>
    </row>
    <row r="15" spans="1:45" ht="26.25" customHeight="1">
      <c r="A15" s="80">
        <v>8</v>
      </c>
      <c r="B15" s="81" t="s">
        <v>247</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2">
        <f t="shared" si="6"/>
        <v>0</v>
      </c>
      <c r="AI15" s="82">
        <f t="shared" si="5"/>
        <v>0</v>
      </c>
      <c r="AJ15" s="82">
        <f t="shared" si="5"/>
        <v>0</v>
      </c>
      <c r="AK15" s="82">
        <f t="shared" si="5"/>
        <v>0</v>
      </c>
      <c r="AL15" s="82">
        <f t="shared" si="5"/>
        <v>0</v>
      </c>
      <c r="AM15" s="82">
        <f t="shared" si="5"/>
        <v>0</v>
      </c>
    </row>
    <row r="16" spans="1:45" ht="26.25" customHeight="1">
      <c r="A16" s="80">
        <v>9</v>
      </c>
      <c r="B16" s="81" t="s">
        <v>248</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2">
        <f t="shared" si="6"/>
        <v>0</v>
      </c>
      <c r="AI16" s="82">
        <f t="shared" si="5"/>
        <v>0</v>
      </c>
      <c r="AJ16" s="82">
        <f t="shared" si="5"/>
        <v>0</v>
      </c>
      <c r="AK16" s="82">
        <f t="shared" si="5"/>
        <v>0</v>
      </c>
      <c r="AL16" s="82">
        <f t="shared" si="5"/>
        <v>0</v>
      </c>
      <c r="AM16" s="82">
        <f t="shared" si="5"/>
        <v>0</v>
      </c>
    </row>
    <row r="17" spans="1:39" ht="26.25" customHeight="1">
      <c r="A17" s="80">
        <v>10</v>
      </c>
      <c r="B17" s="81" t="s">
        <v>249</v>
      </c>
      <c r="C17" s="81"/>
      <c r="D17" s="81"/>
      <c r="E17" s="81"/>
      <c r="F17" s="81"/>
      <c r="G17" s="81"/>
      <c r="H17" s="81"/>
      <c r="I17" s="81"/>
      <c r="J17" s="81"/>
      <c r="K17" s="81"/>
      <c r="L17" s="81" t="s">
        <v>4388</v>
      </c>
      <c r="M17" s="81"/>
      <c r="N17" s="81"/>
      <c r="O17" s="81"/>
      <c r="P17" s="81"/>
      <c r="Q17" s="81"/>
      <c r="R17" s="81"/>
      <c r="S17" s="81"/>
      <c r="T17" s="81"/>
      <c r="U17" s="81"/>
      <c r="V17" s="81"/>
      <c r="W17" s="81"/>
      <c r="X17" s="81"/>
      <c r="Y17" s="81"/>
      <c r="Z17" s="81"/>
      <c r="AA17" s="81"/>
      <c r="AB17" s="81"/>
      <c r="AC17" s="81"/>
      <c r="AD17" s="81"/>
      <c r="AE17" s="81"/>
      <c r="AF17" s="81"/>
      <c r="AG17" s="81"/>
      <c r="AH17" s="82">
        <f t="shared" si="6"/>
        <v>0</v>
      </c>
      <c r="AI17" s="82">
        <f t="shared" si="5"/>
        <v>1</v>
      </c>
      <c r="AJ17" s="82">
        <f t="shared" si="5"/>
        <v>0</v>
      </c>
      <c r="AK17" s="82">
        <f t="shared" si="5"/>
        <v>0</v>
      </c>
      <c r="AL17" s="82">
        <f t="shared" si="5"/>
        <v>0</v>
      </c>
      <c r="AM17" s="82">
        <f t="shared" si="5"/>
        <v>0</v>
      </c>
    </row>
    <row r="18" spans="1:39" ht="26.25" customHeight="1">
      <c r="A18" s="80">
        <v>11</v>
      </c>
      <c r="B18" s="81" t="s">
        <v>250</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2">
        <f t="shared" si="6"/>
        <v>0</v>
      </c>
      <c r="AI18" s="82">
        <f t="shared" si="5"/>
        <v>0</v>
      </c>
      <c r="AJ18" s="82">
        <f t="shared" si="5"/>
        <v>0</v>
      </c>
      <c r="AK18" s="82">
        <f t="shared" si="5"/>
        <v>0</v>
      </c>
      <c r="AL18" s="82">
        <f t="shared" si="5"/>
        <v>0</v>
      </c>
      <c r="AM18" s="82">
        <f t="shared" si="5"/>
        <v>0</v>
      </c>
    </row>
    <row r="19" spans="1:39" ht="26.25" customHeight="1">
      <c r="A19" s="80">
        <v>12</v>
      </c>
      <c r="B19" s="81" t="s">
        <v>251</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2">
        <f t="shared" si="6"/>
        <v>0</v>
      </c>
      <c r="AI19" s="82">
        <f t="shared" si="5"/>
        <v>0</v>
      </c>
      <c r="AJ19" s="82">
        <f t="shared" si="5"/>
        <v>0</v>
      </c>
      <c r="AK19" s="82">
        <f t="shared" si="5"/>
        <v>0</v>
      </c>
      <c r="AL19" s="82">
        <f t="shared" si="5"/>
        <v>0</v>
      </c>
      <c r="AM19" s="82">
        <f t="shared" si="5"/>
        <v>0</v>
      </c>
    </row>
    <row r="20" spans="1:39" ht="26.25" customHeight="1">
      <c r="A20" s="80">
        <v>13</v>
      </c>
      <c r="B20" s="81" t="s">
        <v>252</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2">
        <f t="shared" si="6"/>
        <v>0</v>
      </c>
      <c r="AI20" s="82">
        <f t="shared" si="5"/>
        <v>0</v>
      </c>
      <c r="AJ20" s="82">
        <f t="shared" si="5"/>
        <v>0</v>
      </c>
      <c r="AK20" s="82">
        <f t="shared" si="5"/>
        <v>0</v>
      </c>
      <c r="AL20" s="82">
        <f t="shared" si="5"/>
        <v>0</v>
      </c>
      <c r="AM20" s="82">
        <f t="shared" si="5"/>
        <v>0</v>
      </c>
    </row>
    <row r="21" spans="1:39" ht="26.25" customHeight="1">
      <c r="A21" s="80">
        <v>14</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2">
        <f t="shared" si="6"/>
        <v>0</v>
      </c>
      <c r="AI21" s="82">
        <f t="shared" si="5"/>
        <v>0</v>
      </c>
      <c r="AJ21" s="82">
        <f t="shared" si="5"/>
        <v>0</v>
      </c>
      <c r="AK21" s="82">
        <f t="shared" si="5"/>
        <v>0</v>
      </c>
      <c r="AL21" s="82">
        <f t="shared" si="5"/>
        <v>0</v>
      </c>
      <c r="AM21" s="82">
        <f t="shared" si="5"/>
        <v>0</v>
      </c>
    </row>
    <row r="22" spans="1:39" ht="26.25" customHeight="1">
      <c r="A22" s="80">
        <v>15</v>
      </c>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2">
        <f t="shared" si="6"/>
        <v>0</v>
      </c>
      <c r="AI22" s="82">
        <f t="shared" si="5"/>
        <v>0</v>
      </c>
      <c r="AJ22" s="82">
        <f t="shared" si="5"/>
        <v>0</v>
      </c>
      <c r="AK22" s="82">
        <f t="shared" si="5"/>
        <v>0</v>
      </c>
      <c r="AL22" s="82">
        <f t="shared" si="5"/>
        <v>0</v>
      </c>
      <c r="AM22" s="82">
        <f t="shared" si="5"/>
        <v>0</v>
      </c>
    </row>
    <row r="23" spans="1:39" ht="26.25" customHeight="1">
      <c r="A23" s="80">
        <v>16</v>
      </c>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2">
        <f t="shared" si="6"/>
        <v>0</v>
      </c>
      <c r="AI23" s="82">
        <f t="shared" si="5"/>
        <v>0</v>
      </c>
      <c r="AJ23" s="82">
        <f t="shared" si="5"/>
        <v>0</v>
      </c>
      <c r="AK23" s="82">
        <f t="shared" si="5"/>
        <v>0</v>
      </c>
      <c r="AL23" s="82">
        <f t="shared" si="5"/>
        <v>0</v>
      </c>
      <c r="AM23" s="82">
        <f t="shared" si="5"/>
        <v>0</v>
      </c>
    </row>
    <row r="24" spans="1:39" ht="26.25" customHeight="1" thickBot="1">
      <c r="A24" s="83">
        <v>17</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2">
        <f t="shared" si="6"/>
        <v>0</v>
      </c>
      <c r="AI24" s="82">
        <f t="shared" si="6"/>
        <v>0</v>
      </c>
      <c r="AJ24" s="82">
        <f t="shared" si="6"/>
        <v>0</v>
      </c>
      <c r="AK24" s="82">
        <f t="shared" si="6"/>
        <v>0</v>
      </c>
      <c r="AL24" s="82">
        <f t="shared" si="6"/>
        <v>0</v>
      </c>
      <c r="AM24" s="82">
        <f t="shared" si="6"/>
        <v>0</v>
      </c>
    </row>
    <row r="25" spans="1:39" ht="26.25" customHeight="1">
      <c r="A25" s="72"/>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6"/>
      <c r="AI25" s="86"/>
      <c r="AJ25" s="86"/>
      <c r="AK25" s="86"/>
      <c r="AL25" s="86"/>
      <c r="AM25" s="86"/>
    </row>
  </sheetData>
  <mergeCells count="8">
    <mergeCell ref="AH4:AP4"/>
    <mergeCell ref="AN6:AS6"/>
    <mergeCell ref="A1:AM1"/>
    <mergeCell ref="A6:A7"/>
    <mergeCell ref="B6:B7"/>
    <mergeCell ref="A3:A4"/>
    <mergeCell ref="B3:B4"/>
    <mergeCell ref="AH3:AN3"/>
  </mergeCells>
  <phoneticPr fontId="2" type="noConversion"/>
  <conditionalFormatting sqref="C6:AG7">
    <cfRule type="expression" dxfId="5" priority="4">
      <formula>WEEKDAY(C$6,2)&gt;5</formula>
    </cfRule>
  </conditionalFormatting>
  <conditionalFormatting sqref="C8:AG24">
    <cfRule type="expression" dxfId="4" priority="1">
      <formula>C8="✘"</formula>
    </cfRule>
    <cfRule type="expression" dxfId="3" priority="2">
      <formula>C8="▷"</formula>
    </cfRule>
    <cfRule type="expression" dxfId="2" priority="3">
      <formula>WEEKDAY(C$7,2)&gt;5</formula>
    </cfRule>
  </conditionalFormatting>
  <dataValidations count="3">
    <dataValidation type="list" allowBlank="1" showInputMessage="1" showErrorMessage="1" sqref="C8:AG20" xr:uid="{23C41037-74CC-4F82-BC9A-6AACCE4CFD81}">
      <formula1>$AH$7:$AM$7</formula1>
    </dataValidation>
    <dataValidation type="list" allowBlank="1" showInputMessage="1" showErrorMessage="1" sqref="B5" xr:uid="{C84F5189-07D5-40B9-9AED-7E374005F79D}">
      <formula1>"2021,2020,2019,2018"</formula1>
    </dataValidation>
    <dataValidation type="list" allowBlank="1" showInputMessage="1" showErrorMessage="1" sqref="D5" xr:uid="{3794DE33-1906-4B73-95B9-1BABBB5383C9}">
      <formula1>"1,2,3,4,5,6,7,8,9,10,11,12"</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日期时间的本质</vt:lpstr>
      <vt:lpstr>日期函数</vt:lpstr>
      <vt:lpstr>时间函数</vt:lpstr>
      <vt:lpstr>自动填写填表日期</vt:lpstr>
      <vt:lpstr>星期函数</vt:lpstr>
      <vt:lpstr>EDATE  EOMONTH</vt:lpstr>
      <vt:lpstr>季度</vt:lpstr>
      <vt:lpstr>条件类函数中的使用</vt:lpstr>
      <vt:lpstr>考勤表</vt:lpstr>
      <vt:lpstr>日期练习</vt:lpstr>
      <vt:lpstr>DATEDIF</vt:lpstr>
      <vt:lpstr>workday系列</vt:lpstr>
      <vt:lpstr>万年历</vt:lpstr>
      <vt:lpstr>报表</vt:lpstr>
      <vt:lpstr>数据源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shuai zhang</cp:lastModifiedBy>
  <dcterms:created xsi:type="dcterms:W3CDTF">2021-01-07T05:08:21Z</dcterms:created>
  <dcterms:modified xsi:type="dcterms:W3CDTF">2021-07-20T10:31:46Z</dcterms:modified>
</cp:coreProperties>
</file>