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AF2BA0EC-D876-49A1-9185-15FE932027DD}" xr6:coauthVersionLast="47" xr6:coauthVersionMax="47" xr10:uidLastSave="{00000000-0000-0000-0000-000000000000}"/>
  <bookViews>
    <workbookView xWindow="10410" yWindow="1605" windowWidth="26430" windowHeight="15225" xr2:uid="{00000000-000D-0000-FFFF-FFFF00000000}"/>
  </bookViews>
  <sheets>
    <sheet name="Sheet2" sheetId="2" r:id="rId1"/>
  </sheets>
  <definedNames>
    <definedName name="_xlnm._FilterDatabase" localSheetId="0" hidden="1">Sheet2!$AA$1:$AA$9</definedName>
    <definedName name="M">Sheet2!#REF!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P4" i="2" s="1"/>
  <c r="T4" i="2" l="1"/>
  <c r="X4" i="2" s="1"/>
  <c r="K4" i="2"/>
  <c r="O4" i="2" s="1"/>
  <c r="S4" i="2" s="1"/>
  <c r="W4" i="2" s="1"/>
  <c r="AB4" i="2" l="1"/>
  <c r="AF4" i="2" s="1"/>
  <c r="AJ4" i="2" l="1"/>
  <c r="AA4" i="2"/>
  <c r="AE4" i="2" s="1"/>
  <c r="AG4" i="2" l="1"/>
  <c r="AH4" i="2" s="1"/>
  <c r="AI4" i="2" s="1"/>
  <c r="AK4" i="2" s="1"/>
  <c r="AL4" i="2" s="1"/>
  <c r="AC4" i="2"/>
  <c r="AD4" i="2" l="1"/>
</calcChain>
</file>

<file path=xl/sharedStrings.xml><?xml version="1.0" encoding="utf-8"?>
<sst xmlns="http://schemas.openxmlformats.org/spreadsheetml/2006/main" count="31" uniqueCount="21">
  <si>
    <t>thickness</t>
    <phoneticPr fontId="2" type="noConversion"/>
  </si>
  <si>
    <t>temperature</t>
    <phoneticPr fontId="2" type="noConversion"/>
  </si>
  <si>
    <t>sediments</t>
    <phoneticPr fontId="2" type="noConversion"/>
  </si>
  <si>
    <t>Q</t>
    <phoneticPr fontId="2" type="noConversion"/>
  </si>
  <si>
    <t>upper crust</t>
    <phoneticPr fontId="2" type="noConversion"/>
  </si>
  <si>
    <t>middle crust</t>
    <phoneticPr fontId="2" type="noConversion"/>
  </si>
  <si>
    <t>lower crust</t>
    <phoneticPr fontId="2" type="noConversion"/>
  </si>
  <si>
    <t>conductivity</t>
    <phoneticPr fontId="2" type="noConversion"/>
  </si>
  <si>
    <t>conductivity</t>
    <phoneticPr fontId="2" type="noConversion"/>
  </si>
  <si>
    <t>production</t>
    <phoneticPr fontId="2" type="noConversion"/>
  </si>
  <si>
    <t>Sediments</t>
    <phoneticPr fontId="2" type="noConversion"/>
  </si>
  <si>
    <t>MC</t>
    <phoneticPr fontId="2" type="noConversion"/>
  </si>
  <si>
    <t>UC</t>
    <phoneticPr fontId="2" type="noConversion"/>
  </si>
  <si>
    <t>LC</t>
    <phoneticPr fontId="2" type="noConversion"/>
  </si>
  <si>
    <t>SEDI_conductivity</t>
    <phoneticPr fontId="2" type="noConversion"/>
  </si>
  <si>
    <t>surface_heat_flow</t>
    <phoneticPr fontId="2" type="noConversion"/>
  </si>
  <si>
    <t>LM_Thickness</t>
    <phoneticPr fontId="2" type="noConversion"/>
  </si>
  <si>
    <t>conductivity</t>
  </si>
  <si>
    <t>production</t>
  </si>
  <si>
    <t>temperature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</si>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</sst>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1" fillId="0" borderId="0" xfId="0" applyNumberFormat="1" applyFont="1"/>
    <xf numFmtId="176" fontId="1" fillId="2" borderId="0" xfId="0" applyNumberFormat="1" applyFont="1" applyFill="1" applyAlignment="1">
      <alignment horizontal="right"/>
    </xf>
    <xf numFmtId="176" fontId="1" fillId="3" borderId="0" xfId="0" applyNumberFormat="1" applyFont="1" applyFill="1" applyAlignment="1">
      <alignment horizontal="right"/>
    </xf>
    <xf numFmtId="176" fontId="1" fillId="3" borderId="0" xfId="0" applyNumberFormat="1" applyFont="1" applyFill="1" applyAlignment="1">
      <alignment horizontal="left"/>
    </xf>
    <xf numFmtId="176" fontId="1" fillId="4" borderId="0" xfId="0" applyNumberFormat="1" applyFont="1" applyFill="1" applyAlignment="1">
      <alignment horizontal="right"/>
    </xf>
    <xf numFmtId="176" fontId="1" fillId="4" borderId="0" xfId="0" applyNumberFormat="1" applyFont="1" applyFill="1" applyAlignment="1">
      <alignment horizontal="left"/>
    </xf>
    <xf numFmtId="176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tabSelected="1" zoomScale="70" zoomScaleNormal="70" workbookViewId="0">
      <pane ySplit="2" topLeftCell="A3" activePane="bottomLeft" state="frozen"/>
      <selection pane="bottomLeft" activeCell="H9" sqref="H9"/>
    </sheetView>
  </sheetViews>
  <sheetFormatPr defaultRowHeight="14.25" x14ac:dyDescent="0.2"/>
  <cols>
    <col min="1" max="1" width="8.75" style="1" customWidth="1"/>
    <col min="2" max="2" width="8.75" style="1"/>
    <col min="3" max="3" width="5.5" style="2" customWidth="1"/>
    <col min="4" max="4" width="6.875" style="2" customWidth="1"/>
    <col min="5" max="5" width="5.875" style="2" bestFit="1" customWidth="1"/>
    <col min="6" max="6" width="5.5" style="2" customWidth="1"/>
    <col min="7" max="7" width="5.125" style="2" bestFit="1" customWidth="1"/>
    <col min="8" max="8" width="6.375" style="2" customWidth="1"/>
    <col min="9" max="10" width="8.75" style="3"/>
    <col min="11" max="11" width="12.5" style="3" customWidth="1"/>
    <col min="12" max="12" width="8.75" style="3"/>
    <col min="13" max="13" width="10.375" style="5" customWidth="1"/>
    <col min="14" max="14" width="9" style="5"/>
    <col min="15" max="20" width="8.75" style="5"/>
    <col min="21" max="21" width="10.125" style="3" customWidth="1"/>
    <col min="22" max="22" width="8.75" style="3"/>
    <col min="23" max="23" width="12.125" style="3" bestFit="1" customWidth="1"/>
    <col min="24" max="24" width="8.75" style="3"/>
    <col min="25" max="28" width="8.75" style="5"/>
    <col min="29" max="29" width="6.75" style="5" customWidth="1"/>
    <col min="30" max="30" width="0" style="7" hidden="1" customWidth="1"/>
    <col min="31" max="31" width="5.125" style="7" customWidth="1"/>
    <col min="32" max="32" width="1.375" style="7" customWidth="1"/>
    <col min="33" max="33" width="2.625" style="7" customWidth="1"/>
    <col min="34" max="34" width="3.375" style="7" customWidth="1"/>
    <col min="35" max="35" width="3.5" style="7" customWidth="1"/>
    <col min="36" max="36" width="5.875" style="7" customWidth="1"/>
    <col min="37" max="37" width="13.75" style="7" customWidth="1"/>
    <col min="38" max="38" width="14" style="5" bestFit="1" customWidth="1"/>
  </cols>
  <sheetData>
    <row r="1" spans="1:38" x14ac:dyDescent="0.2">
      <c r="I1" s="3" t="s">
        <v>2</v>
      </c>
      <c r="M1" s="5" t="s">
        <v>4</v>
      </c>
      <c r="U1" s="3" t="s">
        <v>5</v>
      </c>
      <c r="Y1" s="5" t="s">
        <v>6</v>
      </c>
    </row>
    <row r="2" spans="1:38" x14ac:dyDescent="0.2">
      <c r="C2" s="2" t="s">
        <v>0</v>
      </c>
      <c r="I2" s="4" t="s">
        <v>7</v>
      </c>
      <c r="J2" s="4" t="s">
        <v>9</v>
      </c>
      <c r="K2" s="3" t="s">
        <v>1</v>
      </c>
      <c r="L2" s="4" t="s">
        <v>3</v>
      </c>
      <c r="M2" s="6" t="s">
        <v>7</v>
      </c>
      <c r="O2" s="5" t="s">
        <v>1</v>
      </c>
      <c r="P2" s="6" t="s">
        <v>3</v>
      </c>
      <c r="Q2" s="6" t="s">
        <v>17</v>
      </c>
      <c r="R2" s="6" t="s">
        <v>18</v>
      </c>
      <c r="S2" s="6" t="s">
        <v>19</v>
      </c>
      <c r="T2" s="6" t="s">
        <v>20</v>
      </c>
      <c r="U2" s="4" t="s">
        <v>8</v>
      </c>
      <c r="V2" s="4" t="s">
        <v>9</v>
      </c>
      <c r="W2" s="3" t="s">
        <v>1</v>
      </c>
      <c r="X2" s="4" t="s">
        <v>3</v>
      </c>
      <c r="Y2" s="6" t="s">
        <v>8</v>
      </c>
      <c r="Z2" s="6" t="s">
        <v>9</v>
      </c>
      <c r="AA2" s="5" t="s">
        <v>1</v>
      </c>
      <c r="AB2" s="5" t="s">
        <v>3</v>
      </c>
    </row>
    <row r="3" spans="1:38" x14ac:dyDescent="0.2">
      <c r="C3" s="2" t="s">
        <v>10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15</v>
      </c>
      <c r="I3" s="4"/>
      <c r="J3" s="4"/>
      <c r="L3" s="4"/>
      <c r="M3" s="6"/>
      <c r="P3" s="6"/>
      <c r="Q3" s="6"/>
      <c r="R3" s="6"/>
      <c r="S3" s="6"/>
      <c r="T3" s="6"/>
      <c r="U3" s="4"/>
      <c r="V3" s="4"/>
      <c r="X3" s="4"/>
      <c r="Y3" s="6"/>
      <c r="Z3" s="6"/>
      <c r="AL3" s="5" t="s">
        <v>16</v>
      </c>
    </row>
    <row r="4" spans="1:38" x14ac:dyDescent="0.2">
      <c r="A4" s="1">
        <v>105.75</v>
      </c>
      <c r="B4" s="1">
        <v>30</v>
      </c>
      <c r="C4" s="2">
        <v>4.5952895203004998</v>
      </c>
      <c r="D4" s="2">
        <v>24</v>
      </c>
      <c r="E4" s="2">
        <v>17</v>
      </c>
      <c r="F4" s="2">
        <v>7</v>
      </c>
      <c r="G4" s="2">
        <v>2.3611320306196002</v>
      </c>
      <c r="H4" s="2">
        <v>70.515860809529997</v>
      </c>
      <c r="I4" s="3">
        <v>2.4</v>
      </c>
      <c r="J4" s="3">
        <v>1.35</v>
      </c>
      <c r="K4" s="3">
        <f t="shared" ref="K4:K9" si="0">(C4*1000)*(H4*10^-3)/I4-(C4*1000)^2*J4*10^-6/(2*I4)</f>
        <v>129.07793053942419</v>
      </c>
      <c r="L4" s="3">
        <f t="shared" ref="L4:L9" si="1">H4-1*10^-3*C4*1000</f>
        <v>65.9205712892295</v>
      </c>
      <c r="M4" s="5">
        <v>3</v>
      </c>
      <c r="N4" s="5">
        <v>1</v>
      </c>
      <c r="O4" s="5">
        <f t="shared" ref="O4:O9" si="2">K4+(12)*1000*L4*10^-3/M4-((12)*1000)^2*N4*10^-6/(2*M4)</f>
        <v>368.76021569634219</v>
      </c>
      <c r="P4" s="5">
        <f t="shared" ref="P4:P9" si="3">L4-N4*10^-3*12*1000</f>
        <v>53.9205712892295</v>
      </c>
      <c r="Q4" s="5">
        <v>2.5</v>
      </c>
      <c r="R4" s="5">
        <v>0.4</v>
      </c>
      <c r="S4" s="5">
        <f t="shared" ref="S4:S9" si="4">O4+(D4-12)*1000*P4*10^-3/Q4-((D4-12)*1000)^2*R4*10^-6/(2*Q4)</f>
        <v>616.05895788464386</v>
      </c>
      <c r="T4" s="5">
        <f t="shared" ref="T4:T9" si="5">P4-R4*10^-3*(D4-12)*1000</f>
        <v>49.120571289229503</v>
      </c>
      <c r="U4" s="3">
        <v>2.25</v>
      </c>
      <c r="V4" s="3">
        <v>0.3</v>
      </c>
      <c r="W4" s="3">
        <f t="shared" ref="W4:W9" si="6">S4+(E4)*1000*T4*10^-3/U4-((E4)*1000)^2*V4*10^-6/(2*U4)</f>
        <v>967.92549651437787</v>
      </c>
      <c r="X4" s="3">
        <f t="shared" ref="X4:X9" si="7">P4-V4*10^-3*T4*1000</f>
        <v>39.184399902460655</v>
      </c>
      <c r="Y4" s="5">
        <v>2</v>
      </c>
      <c r="Z4" s="5">
        <v>0.01</v>
      </c>
      <c r="AA4" s="5">
        <f t="shared" ref="AA4:AA9" si="8">W4+F4*X4/Y4-(F4*1000)^2*Z4*10^-6/(2*Y4)</f>
        <v>1104.9483961729902</v>
      </c>
      <c r="AB4" s="5">
        <f t="shared" ref="AB4:AB9" si="9">X4-F4*1000*0.1*10^-3</f>
        <v>38.484399902460652</v>
      </c>
      <c r="AC4" s="5">
        <f t="shared" ref="AC4:AC9" si="10">(1300-AA4)*4/AB4</f>
        <v>20.273316390160304</v>
      </c>
      <c r="AD4" s="7" t="e">
        <f>Sheet2!AC4+#REF!</f>
        <v>#REF!</v>
      </c>
      <c r="AE4" s="7">
        <f>3.38*(1-3.5*10^-5*(1300+Sheet2!AA4)*0.5)</f>
        <v>3.2377473023663677</v>
      </c>
      <c r="AF4" s="7">
        <f t="shared" ref="AF4:AF9" si="11">AB4/4</f>
        <v>9.6210999756151629</v>
      </c>
      <c r="AG4" s="7">
        <f t="shared" ref="AG4:AG9" si="12">4*0.01/-8*(AA4-1300)</f>
        <v>0.97525801913504895</v>
      </c>
      <c r="AH4" s="7">
        <f t="shared" ref="AH4:AH9" si="13">AF4^2-AG4</f>
        <v>91.590306721647039</v>
      </c>
      <c r="AI4" s="7">
        <f t="shared" ref="AI4:AI9" si="14">POWER(AH4,0.5)</f>
        <v>9.570282478675697</v>
      </c>
      <c r="AJ4" s="7">
        <f t="shared" ref="AJ4:AJ9" si="15">-AF4</f>
        <v>-9.6210999756151629</v>
      </c>
      <c r="AK4" s="7">
        <f t="shared" ref="AK4:AK9" si="16">-(AJ4+AI4)/(0.01/4)</f>
        <v>20.326998775786365</v>
      </c>
      <c r="AL4" s="5">
        <f>AK4+C4+D4+E4+F4</f>
        <v>72.922288296086862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2021-10-22T08:45:55Z</dcterms:modified>
</cp:coreProperties>
</file>