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12585"/>
  </bookViews>
  <sheets>
    <sheet name="Monthly On-St Citation Collect" sheetId="1" r:id="rId1"/>
  </sheets>
  <externalReferences>
    <externalReference r:id="rId2"/>
  </externalReferences>
  <definedNames>
    <definedName name="_xlnm.Print_Area" localSheetId="0">'Monthly On-St Citation Collect'!$A$1:$F$48</definedName>
  </definedNames>
  <calcPr calcId="144525"/>
</workbook>
</file>

<file path=xl/calcChain.xml><?xml version="1.0" encoding="utf-8"?>
<calcChain xmlns="http://schemas.openxmlformats.org/spreadsheetml/2006/main">
  <c r="F96" i="1" l="1"/>
  <c r="H66" i="1"/>
  <c r="I66" i="1" s="1"/>
  <c r="H65" i="1"/>
  <c r="I65" i="1" s="1"/>
  <c r="I64" i="1"/>
  <c r="H64" i="1"/>
  <c r="H63" i="1"/>
  <c r="H62" i="1"/>
  <c r="H61" i="1"/>
  <c r="D61" i="1"/>
  <c r="H60" i="1"/>
  <c r="H59" i="1"/>
  <c r="H58" i="1"/>
  <c r="H57" i="1"/>
  <c r="E54" i="1"/>
  <c r="C54" i="1"/>
  <c r="A54" i="1"/>
  <c r="A51" i="1"/>
  <c r="M49" i="1"/>
  <c r="K49" i="1"/>
  <c r="G49" i="1"/>
  <c r="A49" i="1"/>
  <c r="M48" i="1"/>
  <c r="K48" i="1"/>
  <c r="J48" i="1"/>
  <c r="G48" i="1"/>
  <c r="G47" i="1" s="1"/>
  <c r="F48" i="1"/>
  <c r="A48" i="1"/>
  <c r="M47" i="1"/>
  <c r="K47" i="1"/>
  <c r="M46" i="1"/>
  <c r="K46" i="1"/>
  <c r="J46" i="1"/>
  <c r="M45" i="1"/>
  <c r="K45" i="1"/>
  <c r="M44" i="1"/>
  <c r="K44" i="1"/>
  <c r="J44" i="1"/>
  <c r="M43" i="1"/>
  <c r="K43" i="1"/>
  <c r="M42" i="1"/>
  <c r="K42" i="1"/>
  <c r="J42" i="1"/>
  <c r="M41" i="1"/>
  <c r="K41" i="1"/>
  <c r="M40" i="1"/>
  <c r="K40" i="1"/>
  <c r="J40" i="1"/>
  <c r="M39" i="1"/>
  <c r="K39" i="1"/>
  <c r="J61" i="1" s="1"/>
  <c r="M38" i="1"/>
  <c r="K38" i="1"/>
  <c r="J65" i="1" s="1"/>
  <c r="A13" i="1" s="1"/>
  <c r="A61" i="1" s="1"/>
  <c r="J38" i="1"/>
  <c r="M37" i="1"/>
  <c r="K37" i="1"/>
  <c r="M36" i="1"/>
  <c r="K36" i="1"/>
  <c r="J36" i="1"/>
  <c r="M35" i="1"/>
  <c r="K35" i="1"/>
  <c r="M34" i="1"/>
  <c r="K34" i="1"/>
  <c r="J34" i="1"/>
  <c r="M33" i="1"/>
  <c r="K33" i="1"/>
  <c r="M32" i="1"/>
  <c r="K32" i="1"/>
  <c r="J32" i="1"/>
  <c r="M31" i="1"/>
  <c r="K31" i="1"/>
  <c r="M30" i="1"/>
  <c r="K30" i="1"/>
  <c r="J30" i="1"/>
  <c r="M29" i="1"/>
  <c r="K29" i="1"/>
  <c r="M28" i="1"/>
  <c r="K28" i="1"/>
  <c r="J28" i="1"/>
  <c r="M27" i="1"/>
  <c r="K27" i="1"/>
  <c r="M26" i="1"/>
  <c r="J26" i="1"/>
  <c r="M25" i="1"/>
  <c r="M24" i="1"/>
  <c r="J24" i="1"/>
  <c r="M23" i="1"/>
  <c r="M22" i="1"/>
  <c r="J22" i="1"/>
  <c r="M21" i="1"/>
  <c r="M20" i="1"/>
  <c r="J20" i="1"/>
  <c r="M19" i="1"/>
  <c r="M18" i="1"/>
  <c r="J18" i="1"/>
  <c r="M17" i="1"/>
  <c r="S16" i="1"/>
  <c r="R16" i="1"/>
  <c r="Q16" i="1"/>
  <c r="P16" i="1"/>
  <c r="M16" i="1"/>
  <c r="J16" i="1"/>
  <c r="O15" i="1"/>
  <c r="T15" i="1" s="1"/>
  <c r="N15" i="1"/>
  <c r="M15" i="1"/>
  <c r="E15" i="1"/>
  <c r="E63" i="1" s="1"/>
  <c r="D15" i="1"/>
  <c r="D63" i="1" s="1"/>
  <c r="B15" i="1"/>
  <c r="B63" i="1" s="1"/>
  <c r="A15" i="1"/>
  <c r="A63" i="1" s="1"/>
  <c r="T14" i="1"/>
  <c r="O14" i="1"/>
  <c r="N14" i="1"/>
  <c r="M14" i="1"/>
  <c r="J14" i="1"/>
  <c r="T13" i="1"/>
  <c r="O13" i="1"/>
  <c r="M13" i="1"/>
  <c r="E13" i="1"/>
  <c r="E61" i="1" s="1"/>
  <c r="D13" i="1"/>
  <c r="B13" i="1"/>
  <c r="B61" i="1" s="1"/>
  <c r="O12" i="1"/>
  <c r="T12" i="1" s="1"/>
  <c r="M12" i="1"/>
  <c r="J12" i="1"/>
  <c r="E12" i="1"/>
  <c r="E60" i="1" s="1"/>
  <c r="D12" i="1"/>
  <c r="D60" i="1" s="1"/>
  <c r="O11" i="1"/>
  <c r="T11" i="1" s="1"/>
  <c r="M11" i="1"/>
  <c r="T10" i="1"/>
  <c r="O10" i="1"/>
  <c r="M10" i="1"/>
  <c r="J10" i="1"/>
  <c r="O9" i="1"/>
  <c r="T9" i="1" s="1"/>
  <c r="M9" i="1"/>
  <c r="O8" i="1"/>
  <c r="T8" i="1" s="1"/>
  <c r="M8" i="1"/>
  <c r="J8" i="1"/>
  <c r="O7" i="1"/>
  <c r="T7" i="1" s="1"/>
  <c r="M7" i="1"/>
  <c r="O6" i="1"/>
  <c r="T6" i="1" s="1"/>
  <c r="M6" i="1"/>
  <c r="J6" i="1"/>
  <c r="T5" i="1"/>
  <c r="O5" i="1"/>
  <c r="M5" i="1"/>
  <c r="T4" i="1"/>
  <c r="T16" i="1" s="1"/>
  <c r="M4" i="1"/>
  <c r="J4" i="1"/>
  <c r="M3" i="1"/>
  <c r="M2" i="1"/>
  <c r="J2" i="1"/>
  <c r="A2" i="1"/>
  <c r="A50" i="1" s="1"/>
  <c r="S17" i="1" l="1"/>
  <c r="P17" i="1"/>
  <c r="Q17" i="1"/>
  <c r="G46" i="1"/>
  <c r="N13" i="1"/>
  <c r="R17" i="1"/>
  <c r="O16" i="1"/>
  <c r="J58" i="1"/>
  <c r="O17" i="1" l="1"/>
  <c r="O18" i="1" s="1"/>
  <c r="P18" i="1" s="1"/>
  <c r="Q18" i="1" s="1"/>
  <c r="R18" i="1" s="1"/>
  <c r="S18" i="1" s="1"/>
  <c r="G45" i="1"/>
  <c r="N12" i="1"/>
  <c r="N11" i="1" l="1"/>
  <c r="G44" i="1"/>
  <c r="N10" i="1" l="1"/>
  <c r="G43" i="1"/>
  <c r="N9" i="1" l="1"/>
  <c r="G42" i="1"/>
  <c r="N8" i="1" l="1"/>
  <c r="G41" i="1"/>
  <c r="G40" i="1" l="1"/>
  <c r="N7" i="1"/>
  <c r="G39" i="1" l="1"/>
  <c r="N6" i="1"/>
  <c r="G38" i="1" l="1"/>
  <c r="N5" i="1"/>
  <c r="G63" i="1" l="1"/>
  <c r="G58" i="1"/>
  <c r="N4" i="1"/>
  <c r="N3" i="1" s="1"/>
  <c r="G37" i="1"/>
  <c r="G61" i="1"/>
  <c r="G65" i="1"/>
  <c r="N16" i="1" s="1"/>
  <c r="B12" i="1" l="1"/>
  <c r="B60" i="1" s="1"/>
  <c r="A12" i="1"/>
  <c r="A60" i="1" s="1"/>
  <c r="G36" i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66" i="1" l="1"/>
  <c r="G59" i="1"/>
  <c r="G64" i="1"/>
  <c r="G62" i="1"/>
  <c r="G57" i="1"/>
  <c r="G60" i="1"/>
</calcChain>
</file>

<file path=xl/sharedStrings.xml><?xml version="1.0" encoding="utf-8"?>
<sst xmlns="http://schemas.openxmlformats.org/spreadsheetml/2006/main" count="66" uniqueCount="54">
  <si>
    <t xml:space="preserve">On-Street Parking Citation Collection Rate </t>
  </si>
  <si>
    <t>Month</t>
  </si>
  <si>
    <t>Value</t>
  </si>
  <si>
    <t>Total Opportunities</t>
  </si>
  <si>
    <t>% of Total</t>
  </si>
  <si>
    <t>Goal</t>
  </si>
  <si>
    <t>Benchmark</t>
  </si>
  <si>
    <t>Median</t>
  </si>
  <si>
    <t>Pareto Analysis</t>
  </si>
  <si>
    <t>Refers to the top causes for the weakness you are measuring. Pareto tells you where to focus your improvement efforts.</t>
  </si>
  <si>
    <t>KPI Owner:  Gerald H. &amp; Tiffany P.</t>
  </si>
  <si>
    <t>Process:   Citation Collection &amp; LMCO 72. Enforcement</t>
  </si>
  <si>
    <t>Citations Unpaid</t>
  </si>
  <si>
    <t>Citations sent to Collection</t>
  </si>
  <si>
    <t>Citation Voids</t>
  </si>
  <si>
    <t>Factor 4</t>
  </si>
  <si>
    <t>Factor 5</t>
  </si>
  <si>
    <t>Total Defects</t>
  </si>
  <si>
    <t>Baseline, Goal, &amp; Benchmark</t>
  </si>
  <si>
    <t>Source Summary</t>
  </si>
  <si>
    <t>Continuous Improvement Summary</t>
  </si>
  <si>
    <t>Baseline: 80%</t>
  </si>
  <si>
    <t>Data Source: VATS- Citation Database</t>
  </si>
  <si>
    <t>Plan-Do-Check-Act Step 4: Generate and prioritize potential solutions</t>
  </si>
  <si>
    <t>Goal:  To get the citation collection rate to  85% or better</t>
  </si>
  <si>
    <t>Measurement Method:  Comparing monthly data: citations issued, citations collected, voids and citations sent to collection</t>
  </si>
  <si>
    <t xml:space="preserve">Goal Source: PARC-Increase by 5-10% </t>
  </si>
  <si>
    <t>Why Measure:  To turn monthly data into operational improvement tools</t>
  </si>
  <si>
    <t>Benchmark Source: Private Sector</t>
  </si>
  <si>
    <t>Next Improvement Step:  Metro/PARC to pursue a change to state legislation</t>
  </si>
  <si>
    <t>Benchmark:  80%</t>
  </si>
  <si>
    <t>How Are We Doing?</t>
  </si>
  <si>
    <t>Annual %</t>
  </si>
  <si>
    <t>Cumulative %</t>
  </si>
  <si>
    <t>Pareto Units:</t>
  </si>
  <si>
    <t>#</t>
  </si>
  <si>
    <t>Measurement method</t>
  </si>
  <si>
    <t>Why measure?</t>
  </si>
  <si>
    <t>What is our goal?</t>
  </si>
  <si>
    <t>N/A</t>
  </si>
  <si>
    <t>How are we doing?</t>
  </si>
  <si>
    <t>Units:</t>
  </si>
  <si>
    <t>Performance Stoplight Key</t>
  </si>
  <si>
    <t>Red Light = Off Goal</t>
  </si>
  <si>
    <t>Yellow Light = Approaching Goal</t>
  </si>
  <si>
    <t>Green Light = Meets Goal</t>
  </si>
  <si>
    <t>No Lights = No Goal/No Data</t>
  </si>
  <si>
    <t>Data Source</t>
  </si>
  <si>
    <t>Point of Contact</t>
  </si>
  <si>
    <t>Criteria used for Analysis</t>
  </si>
  <si>
    <t>Notes</t>
  </si>
  <si>
    <t>Benchmark Source</t>
  </si>
  <si>
    <t xml:space="preserve">Report Generated: </t>
  </si>
  <si>
    <t>[Insert 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</si>
</sst>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5"/>
      <color rgb="FF1F497D"/>
      <name val="Calibri"/>
      <family val="2"/>
    </font>
    <font>
      <sz val="1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rgb="FF4F81BD"/>
      </bottom>
      <diagonal/>
    </border>
  </borders>
  <cellStyleXfs count="5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21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8" fillId="0" borderId="0" applyNumberFormat="0" applyBorder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wrapText="1"/>
    </xf>
    <xf numFmtId="0" fontId="19" fillId="0" borderId="0" applyNumberFormat="0" applyFont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Border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>
      <alignment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3" applyFont="1"/>
    <xf numFmtId="0" fontId="6" fillId="0" borderId="5" xfId="3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9" fontId="0" fillId="0" borderId="4" xfId="2" applyFont="1" applyBorder="1" applyAlignment="1">
      <alignment horizontal="center" vertical="center"/>
    </xf>
    <xf numFmtId="0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</xf>
    <xf numFmtId="0" fontId="7" fillId="0" borderId="5" xfId="3" applyFont="1" applyBorder="1" applyAlignment="1">
      <alignment horizontal="center"/>
    </xf>
    <xf numFmtId="0" fontId="2" fillId="0" borderId="8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10" xfId="0" applyFont="1" applyFill="1" applyBorder="1" applyAlignment="1">
      <alignment horizontal="left" vertical="center" indent="1"/>
    </xf>
    <xf numFmtId="0" fontId="1" fillId="2" borderId="11" xfId="3" applyFill="1" applyBorder="1" applyAlignment="1">
      <alignment wrapText="1"/>
    </xf>
    <xf numFmtId="0" fontId="0" fillId="2" borderId="11" xfId="3" applyNumberFormat="1" applyFont="1" applyFill="1" applyBorder="1" applyAlignment="1">
      <alignment horizontal="center" vertical="center"/>
    </xf>
    <xf numFmtId="0" fontId="0" fillId="2" borderId="12" xfId="3" applyNumberFormat="1" applyFont="1" applyFill="1" applyBorder="1" applyAlignment="1">
      <alignment horizontal="center" vertical="center"/>
    </xf>
    <xf numFmtId="0" fontId="0" fillId="2" borderId="11" xfId="3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64" fontId="0" fillId="0" borderId="11" xfId="3" applyNumberFormat="1" applyFont="1" applyBorder="1"/>
    <xf numFmtId="3" fontId="1" fillId="4" borderId="12" xfId="3" applyNumberFormat="1" applyFill="1" applyBorder="1" applyAlignment="1" applyProtection="1">
      <alignment horizontal="center"/>
      <protection locked="0"/>
    </xf>
    <xf numFmtId="3" fontId="1" fillId="0" borderId="12" xfId="3" applyNumberFormat="1" applyBorder="1" applyAlignment="1" applyProtection="1">
      <alignment horizontal="center"/>
      <protection locked="0"/>
    </xf>
    <xf numFmtId="3" fontId="1" fillId="0" borderId="11" xfId="3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 wrapText="1"/>
    </xf>
    <xf numFmtId="1" fontId="1" fillId="0" borderId="12" xfId="3" applyNumberFormat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1" fontId="1" fillId="0" borderId="18" xfId="3" applyNumberFormat="1" applyBorder="1" applyAlignment="1" applyProtection="1">
      <alignment horizontal="center"/>
      <protection locked="0"/>
    </xf>
    <xf numFmtId="1" fontId="1" fillId="0" borderId="11" xfId="3" applyNumberFormat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1" fontId="1" fillId="0" borderId="19" xfId="3" applyNumberFormat="1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164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3" fontId="9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1" fontId="1" fillId="0" borderId="12" xfId="3" applyNumberFormat="1" applyFill="1" applyBorder="1" applyAlignment="1" applyProtection="1">
      <alignment horizontal="center"/>
      <protection locked="0"/>
    </xf>
    <xf numFmtId="0" fontId="0" fillId="0" borderId="11" xfId="0" applyFill="1" applyBorder="1" applyAlignment="1">
      <alignment horizontal="center"/>
    </xf>
    <xf numFmtId="3" fontId="1" fillId="0" borderId="18" xfId="3" applyNumberFormat="1" applyBorder="1" applyAlignment="1" applyProtection="1">
      <alignment horizontal="center"/>
      <protection locked="0"/>
    </xf>
    <xf numFmtId="3" fontId="9" fillId="0" borderId="17" xfId="0" applyNumberFormat="1" applyFont="1" applyBorder="1" applyAlignment="1">
      <alignment horizontal="center" vertical="center"/>
    </xf>
    <xf numFmtId="1" fontId="1" fillId="0" borderId="18" xfId="3" applyNumberFormat="1" applyFill="1" applyBorder="1" applyAlignment="1" applyProtection="1">
      <alignment horizontal="center"/>
      <protection locked="0"/>
    </xf>
    <xf numFmtId="0" fontId="0" fillId="0" borderId="0" xfId="0" applyBorder="1"/>
    <xf numFmtId="0" fontId="10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1" fontId="1" fillId="0" borderId="11" xfId="3" applyNumberFormat="1" applyFill="1" applyBorder="1" applyAlignment="1" applyProtection="1">
      <alignment horizontal="center"/>
      <protection locked="0"/>
    </xf>
    <xf numFmtId="3" fontId="1" fillId="0" borderId="19" xfId="3" applyNumberFormat="1" applyBorder="1" applyAlignment="1" applyProtection="1">
      <alignment horizontal="center"/>
      <protection locked="0"/>
    </xf>
    <xf numFmtId="0" fontId="0" fillId="0" borderId="11" xfId="3" applyFont="1" applyBorder="1"/>
    <xf numFmtId="3" fontId="1" fillId="0" borderId="11" xfId="3" applyNumberFormat="1" applyBorder="1" applyAlignment="1">
      <alignment horizontal="center"/>
    </xf>
    <xf numFmtId="9" fontId="0" fillId="0" borderId="11" xfId="2" applyFont="1" applyBorder="1" applyAlignment="1">
      <alignment horizontal="center"/>
    </xf>
    <xf numFmtId="0" fontId="0" fillId="0" borderId="11" xfId="3" applyFont="1" applyBorder="1" applyAlignment="1">
      <alignment horizontal="center"/>
    </xf>
    <xf numFmtId="0" fontId="0" fillId="0" borderId="11" xfId="0" applyBorder="1"/>
    <xf numFmtId="0" fontId="11" fillId="0" borderId="0" xfId="0" applyFont="1" applyFill="1" applyBorder="1" applyAlignment="1">
      <alignment horizontal="center"/>
    </xf>
    <xf numFmtId="3" fontId="0" fillId="0" borderId="0" xfId="0" applyNumberForma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4" xfId="1" applyNumberFormat="1" applyFont="1" applyBorder="1" applyAlignment="1" applyProtection="1">
      <alignment horizontal="center" vertical="center"/>
      <protection locked="0"/>
    </xf>
    <xf numFmtId="0" fontId="0" fillId="0" borderId="4" xfId="1" applyNumberFormat="1" applyFont="1" applyBorder="1" applyAlignment="1" applyProtection="1">
      <alignment horizontal="center" vertical="center"/>
      <protection locked="0"/>
    </xf>
    <xf numFmtId="0" fontId="0" fillId="0" borderId="4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14" fontId="7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0" borderId="0" xfId="0" applyNumberFormat="1"/>
    <xf numFmtId="0" fontId="0" fillId="0" borderId="16" xfId="0" applyBorder="1" applyAlignment="1">
      <alignment horizontal="center"/>
    </xf>
    <xf numFmtId="3" fontId="13" fillId="0" borderId="16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/>
    <xf numFmtId="0" fontId="0" fillId="0" borderId="0" xfId="0" applyBorder="1" applyAlignment="1" applyProtection="1">
      <alignment horizontal="center" vertical="center"/>
      <protection locked="0"/>
    </xf>
    <xf numFmtId="3" fontId="13" fillId="0" borderId="20" xfId="0" applyNumberFormat="1" applyFont="1" applyBorder="1" applyAlignment="1">
      <alignment horizontal="center" vertical="center"/>
    </xf>
    <xf numFmtId="0" fontId="0" fillId="0" borderId="0" xfId="0" applyFill="1" applyBorder="1"/>
    <xf numFmtId="0" fontId="0" fillId="0" borderId="20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9" fontId="0" fillId="0" borderId="4" xfId="2" applyFont="1" applyBorder="1"/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4" fillId="0" borderId="6" xfId="4" applyBorder="1" applyAlignment="1"/>
    <xf numFmtId="0" fontId="14" fillId="0" borderId="0" xfId="4" applyBorder="1" applyAlignment="1"/>
    <xf numFmtId="0" fontId="14" fillId="0" borderId="7" xfId="4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2" fillId="0" borderId="1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14" fontId="7" fillId="0" borderId="0" xfId="0" applyNumberFormat="1" applyFont="1"/>
  </cellXfs>
  <cellStyles count="523">
    <cellStyle name="Comma 2" xfId="5"/>
    <cellStyle name="Comma 2 2" xfId="6"/>
    <cellStyle name="Comma 3" xfId="7"/>
    <cellStyle name="Comma 3 2" xfId="8"/>
    <cellStyle name="Comma 3 2 2" xfId="9"/>
    <cellStyle name="Comma 3 2 2 2" xfId="10"/>
    <cellStyle name="Comma 3 2 2 2 2" xfId="11"/>
    <cellStyle name="Comma 3 2 2 3" xfId="12"/>
    <cellStyle name="Comma 3 2 3" xfId="13"/>
    <cellStyle name="Comma 3 2 3 2" xfId="14"/>
    <cellStyle name="Comma 3 2 4" xfId="15"/>
    <cellStyle name="Comma 3 3" xfId="16"/>
    <cellStyle name="Comma 3 3 2" xfId="17"/>
    <cellStyle name="Comma 3 3 2 2" xfId="18"/>
    <cellStyle name="Comma 3 3 3" xfId="19"/>
    <cellStyle name="Comma 3 4" xfId="20"/>
    <cellStyle name="Comma 3 4 2" xfId="21"/>
    <cellStyle name="Comma 3 5" xfId="22"/>
    <cellStyle name="Comma 49" xfId="23"/>
    <cellStyle name="Comma 49 10" xfId="24"/>
    <cellStyle name="Comma 49 11" xfId="25"/>
    <cellStyle name="Comma 49 12" xfId="26"/>
    <cellStyle name="Comma 49 13" xfId="27"/>
    <cellStyle name="Comma 49 14" xfId="28"/>
    <cellStyle name="Comma 49 2" xfId="29"/>
    <cellStyle name="Comma 49 3" xfId="30"/>
    <cellStyle name="Comma 49 4" xfId="31"/>
    <cellStyle name="Comma 49 5" xfId="32"/>
    <cellStyle name="Comma 49 6" xfId="33"/>
    <cellStyle name="Comma 49 7" xfId="34"/>
    <cellStyle name="Comma 49 8" xfId="35"/>
    <cellStyle name="Comma 49 9" xfId="36"/>
    <cellStyle name="Comma 52" xfId="37"/>
    <cellStyle name="Comma 52 10" xfId="38"/>
    <cellStyle name="Comma 52 11" xfId="39"/>
    <cellStyle name="Comma 52 12" xfId="40"/>
    <cellStyle name="Comma 52 13" xfId="41"/>
    <cellStyle name="Comma 52 14" xfId="42"/>
    <cellStyle name="Comma 52 2" xfId="43"/>
    <cellStyle name="Comma 52 3" xfId="44"/>
    <cellStyle name="Comma 52 4" xfId="45"/>
    <cellStyle name="Comma 52 5" xfId="46"/>
    <cellStyle name="Comma 52 6" xfId="47"/>
    <cellStyle name="Comma 52 7" xfId="48"/>
    <cellStyle name="Comma 52 8" xfId="49"/>
    <cellStyle name="Comma 52 9" xfId="50"/>
    <cellStyle name="Comma 54" xfId="51"/>
    <cellStyle name="Comma 54 10" xfId="52"/>
    <cellStyle name="Comma 54 11" xfId="53"/>
    <cellStyle name="Comma 54 12" xfId="54"/>
    <cellStyle name="Comma 54 13" xfId="55"/>
    <cellStyle name="Comma 54 14" xfId="56"/>
    <cellStyle name="Comma 54 2" xfId="57"/>
    <cellStyle name="Comma 54 3" xfId="58"/>
    <cellStyle name="Comma 54 4" xfId="59"/>
    <cellStyle name="Comma 54 5" xfId="60"/>
    <cellStyle name="Comma 54 6" xfId="61"/>
    <cellStyle name="Comma 54 7" xfId="62"/>
    <cellStyle name="Comma 54 8" xfId="63"/>
    <cellStyle name="Comma 54 9" xfId="64"/>
    <cellStyle name="Currency" xfId="1" builtinId="4"/>
    <cellStyle name="Currency 2" xfId="65"/>
    <cellStyle name="Currency 2 2" xfId="66"/>
    <cellStyle name="Currency 3" xfId="67"/>
    <cellStyle name="Currency 3 2" xfId="68"/>
    <cellStyle name="Currency 3 2 2" xfId="69"/>
    <cellStyle name="Currency 3 2 2 2" xfId="70"/>
    <cellStyle name="Currency 3 2 2 2 2" xfId="71"/>
    <cellStyle name="Currency 3 2 2 3" xfId="72"/>
    <cellStyle name="Currency 3 2 3" xfId="73"/>
    <cellStyle name="Currency 3 2 3 2" xfId="74"/>
    <cellStyle name="Currency 3 2 4" xfId="75"/>
    <cellStyle name="Currency 3 3" xfId="76"/>
    <cellStyle name="Currency 3 3 2" xfId="77"/>
    <cellStyle name="Currency 3 3 2 2" xfId="78"/>
    <cellStyle name="Currency 3 3 3" xfId="79"/>
    <cellStyle name="Currency 3 4" xfId="80"/>
    <cellStyle name="Currency 3 4 2" xfId="81"/>
    <cellStyle name="Currency 3 5" xfId="82"/>
    <cellStyle name="Currency 46" xfId="83"/>
    <cellStyle name="Currency 46 2" xfId="84"/>
    <cellStyle name="Heading 1 2" xfId="85"/>
    <cellStyle name="Hyperlink" xfId="4" builtinId="8"/>
    <cellStyle name="Hyperlink 2" xfId="86"/>
    <cellStyle name="Normal" xfId="0" builtinId="0"/>
    <cellStyle name="Normal 10" xfId="87"/>
    <cellStyle name="Normal 10 2" xfId="88"/>
    <cellStyle name="Normal 10 2 2" xfId="89"/>
    <cellStyle name="Normal 10 3" xfId="90"/>
    <cellStyle name="Normal 11" xfId="91"/>
    <cellStyle name="Normal 11 2" xfId="92"/>
    <cellStyle name="Normal 12" xfId="93"/>
    <cellStyle name="Normal 12 2" xfId="94"/>
    <cellStyle name="Normal 12 3" xfId="95"/>
    <cellStyle name="Normal 13" xfId="96"/>
    <cellStyle name="Normal 13 2" xfId="97"/>
    <cellStyle name="Normal 13 3" xfId="98"/>
    <cellStyle name="Normal 14" xfId="99"/>
    <cellStyle name="Normal 14 2" xfId="100"/>
    <cellStyle name="Normal 15" xfId="101"/>
    <cellStyle name="Normal 16" xfId="102"/>
    <cellStyle name="Normal 16 2" xfId="103"/>
    <cellStyle name="Normal 17" xfId="104"/>
    <cellStyle name="Normal 17 2" xfId="105"/>
    <cellStyle name="Normal 18" xfId="106"/>
    <cellStyle name="Normal 18 2" xfId="107"/>
    <cellStyle name="Normal 19" xfId="108"/>
    <cellStyle name="Normal 2" xfId="109"/>
    <cellStyle name="Normal 2 2" xfId="110"/>
    <cellStyle name="Normal 2 2 2" xfId="3"/>
    <cellStyle name="Normal 2 2 2 2" xfId="111"/>
    <cellStyle name="Normal 2 2 2 2 2" xfId="112"/>
    <cellStyle name="Normal 2 2 2 2 2 2" xfId="113"/>
    <cellStyle name="Normal 2 2 2 2 2 2 2" xfId="114"/>
    <cellStyle name="Normal 2 2 2 2 2 2 2 2" xfId="115"/>
    <cellStyle name="Normal 2 2 2 2 2 2 3" xfId="116"/>
    <cellStyle name="Normal 2 2 2 2 2 2 4" xfId="117"/>
    <cellStyle name="Normal 2 2 2 2 2 3" xfId="118"/>
    <cellStyle name="Normal 2 2 2 2 2 3 2" xfId="119"/>
    <cellStyle name="Normal 2 2 2 2 2 4" xfId="120"/>
    <cellStyle name="Normal 2 2 2 2 3" xfId="121"/>
    <cellStyle name="Normal 2 2 2 2 3 2" xfId="122"/>
    <cellStyle name="Normal 2 2 2 2 3 2 2" xfId="123"/>
    <cellStyle name="Normal 2 2 2 2 3 3" xfId="124"/>
    <cellStyle name="Normal 2 2 2 2 4" xfId="125"/>
    <cellStyle name="Normal 2 2 2 2 4 2" xfId="126"/>
    <cellStyle name="Normal 2 2 2 2 5" xfId="127"/>
    <cellStyle name="Normal 2 2 2 3" xfId="128"/>
    <cellStyle name="Normal 2 2 2 3 2" xfId="129"/>
    <cellStyle name="Normal 2 2 2 3 2 2" xfId="130"/>
    <cellStyle name="Normal 2 2 2 3 2 2 2" xfId="131"/>
    <cellStyle name="Normal 2 2 2 3 2 2 2 2" xfId="132"/>
    <cellStyle name="Normal 2 2 2 3 2 2 3" xfId="133"/>
    <cellStyle name="Normal 2 2 2 3 2 3" xfId="134"/>
    <cellStyle name="Normal 2 2 2 3 2 3 2" xfId="135"/>
    <cellStyle name="Normal 2 2 2 3 2 4" xfId="136"/>
    <cellStyle name="Normal 2 2 2 3 3" xfId="137"/>
    <cellStyle name="Normal 2 2 2 3 3 2" xfId="138"/>
    <cellStyle name="Normal 2 2 2 3 3 2 2" xfId="139"/>
    <cellStyle name="Normal 2 2 2 3 3 3" xfId="140"/>
    <cellStyle name="Normal 2 2 2 3 4" xfId="141"/>
    <cellStyle name="Normal 2 2 2 3 4 2" xfId="142"/>
    <cellStyle name="Normal 2 2 2 3 5" xfId="143"/>
    <cellStyle name="Normal 2 2 2 4" xfId="144"/>
    <cellStyle name="Normal 2 2 2 4 2" xfId="145"/>
    <cellStyle name="Normal 2 2 2 5" xfId="146"/>
    <cellStyle name="Normal 2 2 3" xfId="147"/>
    <cellStyle name="Normal 2 2 4" xfId="148"/>
    <cellStyle name="Normal 2 2 4 2" xfId="149"/>
    <cellStyle name="Normal 2 2 5" xfId="150"/>
    <cellStyle name="Normal 2 2 5 2" xfId="151"/>
    <cellStyle name="Normal 2 2 6" xfId="152"/>
    <cellStyle name="Normal 2 3" xfId="153"/>
    <cellStyle name="Normal 2 3 2" xfId="154"/>
    <cellStyle name="Normal 2 3 2 2" xfId="155"/>
    <cellStyle name="Normal 2 3 2 2 2" xfId="156"/>
    <cellStyle name="Normal 2 3 2 3" xfId="157"/>
    <cellStyle name="Normal 2 3 2 4" xfId="158"/>
    <cellStyle name="Normal 2 3 3" xfId="159"/>
    <cellStyle name="Normal 2 3 3 2" xfId="160"/>
    <cellStyle name="Normal 2 3 4" xfId="161"/>
    <cellStyle name="Normal 2 3 4 2" xfId="162"/>
    <cellStyle name="Normal 2 3 5" xfId="163"/>
    <cellStyle name="Normal 2 3 6" xfId="164"/>
    <cellStyle name="Normal 2 4" xfId="165"/>
    <cellStyle name="Normal 2 4 2" xfId="166"/>
    <cellStyle name="Normal 2 4 2 2" xfId="167"/>
    <cellStyle name="Normal 2 4 3" xfId="168"/>
    <cellStyle name="Normal 2 4 4" xfId="169"/>
    <cellStyle name="Normal 2 5" xfId="170"/>
    <cellStyle name="Normal 2 6" xfId="171"/>
    <cellStyle name="Normal 2 6 2" xfId="172"/>
    <cellStyle name="Normal 2 7" xfId="173"/>
    <cellStyle name="Normal 2 7 2" xfId="174"/>
    <cellStyle name="Normal 2 8" xfId="175"/>
    <cellStyle name="Normal 2 9" xfId="176"/>
    <cellStyle name="Normal 20" xfId="177"/>
    <cellStyle name="Normal 20 2" xfId="178"/>
    <cellStyle name="Normal 21" xfId="179"/>
    <cellStyle name="Normal 21 2" xfId="180"/>
    <cellStyle name="Normal 22" xfId="181"/>
    <cellStyle name="Normal 22 2" xfId="182"/>
    <cellStyle name="Normal 23" xfId="183"/>
    <cellStyle name="Normal 23 2" xfId="184"/>
    <cellStyle name="Normal 24" xfId="185"/>
    <cellStyle name="Normal 24 2" xfId="186"/>
    <cellStyle name="Normal 25" xfId="187"/>
    <cellStyle name="Normal 25 2" xfId="188"/>
    <cellStyle name="Normal 26" xfId="189"/>
    <cellStyle name="Normal 26 2" xfId="190"/>
    <cellStyle name="Normal 27" xfId="191"/>
    <cellStyle name="Normal 27 2" xfId="192"/>
    <cellStyle name="Normal 28" xfId="193"/>
    <cellStyle name="Normal 28 2" xfId="194"/>
    <cellStyle name="Normal 29" xfId="195"/>
    <cellStyle name="Normal 29 2" xfId="196"/>
    <cellStyle name="Normal 3" xfId="197"/>
    <cellStyle name="Normal 3 2" xfId="198"/>
    <cellStyle name="Normal 3 2 2" xfId="199"/>
    <cellStyle name="Normal 3 2 2 2" xfId="200"/>
    <cellStyle name="Normal 3 2 2 2 2" xfId="201"/>
    <cellStyle name="Normal 3 2 2 2 2 2" xfId="202"/>
    <cellStyle name="Normal 3 2 2 2 3" xfId="203"/>
    <cellStyle name="Normal 3 2 2 3" xfId="204"/>
    <cellStyle name="Normal 3 2 2 3 2" xfId="205"/>
    <cellStyle name="Normal 3 2 2 4" xfId="206"/>
    <cellStyle name="Normal 3 2 2 5" xfId="207"/>
    <cellStyle name="Normal 3 2 3" xfId="208"/>
    <cellStyle name="Normal 3 2 3 2" xfId="209"/>
    <cellStyle name="Normal 3 2 3 2 2" xfId="210"/>
    <cellStyle name="Normal 3 2 3 3" xfId="211"/>
    <cellStyle name="Normal 3 2 4" xfId="212"/>
    <cellStyle name="Normal 3 2 4 2" xfId="213"/>
    <cellStyle name="Normal 3 2 5" xfId="214"/>
    <cellStyle name="Normal 3 2 6" xfId="215"/>
    <cellStyle name="Normal 3 3" xfId="216"/>
    <cellStyle name="Normal 3 3 2" xfId="217"/>
    <cellStyle name="Normal 3 4" xfId="218"/>
    <cellStyle name="Normal 3 4 2" xfId="219"/>
    <cellStyle name="Normal 3 4 2 2" xfId="220"/>
    <cellStyle name="Normal 3 4 2 2 2" xfId="221"/>
    <cellStyle name="Normal 3 4 2 3" xfId="222"/>
    <cellStyle name="Normal 3 4 3" xfId="223"/>
    <cellStyle name="Normal 3 4 3 2" xfId="224"/>
    <cellStyle name="Normal 3 4 4" xfId="225"/>
    <cellStyle name="Normal 3 5" xfId="226"/>
    <cellStyle name="Normal 3 5 2" xfId="227"/>
    <cellStyle name="Normal 3 5 2 2" xfId="228"/>
    <cellStyle name="Normal 3 5 3" xfId="229"/>
    <cellStyle name="Normal 3 6" xfId="230"/>
    <cellStyle name="Normal 3 6 2" xfId="231"/>
    <cellStyle name="Normal 3 7" xfId="232"/>
    <cellStyle name="Normal 3 8" xfId="233"/>
    <cellStyle name="Normal 30" xfId="234"/>
    <cellStyle name="Normal 30 2" xfId="235"/>
    <cellStyle name="Normal 31" xfId="236"/>
    <cellStyle name="Normal 31 2" xfId="237"/>
    <cellStyle name="Normal 32" xfId="238"/>
    <cellStyle name="Normal 32 2" xfId="239"/>
    <cellStyle name="Normal 33" xfId="240"/>
    <cellStyle name="Normal 33 2" xfId="241"/>
    <cellStyle name="Normal 34" xfId="242"/>
    <cellStyle name="Normal 34 2" xfId="243"/>
    <cellStyle name="Normal 35" xfId="244"/>
    <cellStyle name="Normal 35 2" xfId="245"/>
    <cellStyle name="Normal 36" xfId="246"/>
    <cellStyle name="Normal 37" xfId="247"/>
    <cellStyle name="Normal 38" xfId="248"/>
    <cellStyle name="Normal 39" xfId="249"/>
    <cellStyle name="Normal 4" xfId="250"/>
    <cellStyle name="Normal 4 2" xfId="251"/>
    <cellStyle name="Normal 4 2 2" xfId="252"/>
    <cellStyle name="Normal 4 2 2 2" xfId="253"/>
    <cellStyle name="Normal 4 2 2 2 2" xfId="254"/>
    <cellStyle name="Normal 4 2 2 2 2 2" xfId="255"/>
    <cellStyle name="Normal 4 2 2 2 3" xfId="256"/>
    <cellStyle name="Normal 4 2 2 3" xfId="257"/>
    <cellStyle name="Normal 4 2 2 3 2" xfId="258"/>
    <cellStyle name="Normal 4 2 2 4" xfId="259"/>
    <cellStyle name="Normal 4 2 2 5" xfId="260"/>
    <cellStyle name="Normal 4 2 3" xfId="261"/>
    <cellStyle name="Normal 4 2 3 2" xfId="262"/>
    <cellStyle name="Normal 4 2 3 2 2" xfId="263"/>
    <cellStyle name="Normal 4 2 3 3" xfId="264"/>
    <cellStyle name="Normal 4 2 4" xfId="265"/>
    <cellStyle name="Normal 4 2 4 2" xfId="266"/>
    <cellStyle name="Normal 4 2 5" xfId="267"/>
    <cellStyle name="Normal 4 2 6" xfId="268"/>
    <cellStyle name="Normal 4 3" xfId="269"/>
    <cellStyle name="Normal 4 3 2" xfId="270"/>
    <cellStyle name="Normal 4 4" xfId="271"/>
    <cellStyle name="Normal 4 4 2" xfId="272"/>
    <cellStyle name="Normal 4 4 2 2" xfId="273"/>
    <cellStyle name="Normal 4 4 2 2 2" xfId="274"/>
    <cellStyle name="Normal 4 4 2 3" xfId="275"/>
    <cellStyle name="Normal 4 4 3" xfId="276"/>
    <cellStyle name="Normal 4 4 3 2" xfId="277"/>
    <cellStyle name="Normal 4 4 4" xfId="278"/>
    <cellStyle name="Normal 4 5" xfId="279"/>
    <cellStyle name="Normal 4 5 2" xfId="280"/>
    <cellStyle name="Normal 4 5 2 2" xfId="281"/>
    <cellStyle name="Normal 4 5 3" xfId="282"/>
    <cellStyle name="Normal 4 6" xfId="283"/>
    <cellStyle name="Normal 4 6 2" xfId="284"/>
    <cellStyle name="Normal 4 7" xfId="285"/>
    <cellStyle name="Normal 4 8" xfId="286"/>
    <cellStyle name="Normal 40" xfId="287"/>
    <cellStyle name="Normal 41" xfId="288"/>
    <cellStyle name="Normal 41 2" xfId="289"/>
    <cellStyle name="Normal 42" xfId="290"/>
    <cellStyle name="Normal 43" xfId="291"/>
    <cellStyle name="Normal 44" xfId="292"/>
    <cellStyle name="Normal 45" xfId="293"/>
    <cellStyle name="Normal 45 2" xfId="294"/>
    <cellStyle name="Normal 45 2 2" xfId="295"/>
    <cellStyle name="Normal 45 2 2 2" xfId="296"/>
    <cellStyle name="Normal 45 2 2 2 2" xfId="297"/>
    <cellStyle name="Normal 45 2 2 3" xfId="298"/>
    <cellStyle name="Normal 45 2 3" xfId="299"/>
    <cellStyle name="Normal 45 2 3 2" xfId="300"/>
    <cellStyle name="Normal 45 2 4" xfId="301"/>
    <cellStyle name="Normal 45 3" xfId="302"/>
    <cellStyle name="Normal 45 3 2" xfId="303"/>
    <cellStyle name="Normal 45 3 2 2" xfId="304"/>
    <cellStyle name="Normal 45 3 3" xfId="305"/>
    <cellStyle name="Normal 45 4" xfId="306"/>
    <cellStyle name="Normal 45 4 2" xfId="307"/>
    <cellStyle name="Normal 45 5" xfId="308"/>
    <cellStyle name="Normal 46" xfId="309"/>
    <cellStyle name="Normal 46 2" xfId="310"/>
    <cellStyle name="Normal 46 2 2" xfId="311"/>
    <cellStyle name="Normal 46 2 2 2" xfId="312"/>
    <cellStyle name="Normal 46 2 2 2 2" xfId="313"/>
    <cellStyle name="Normal 46 2 2 3" xfId="314"/>
    <cellStyle name="Normal 46 2 3" xfId="315"/>
    <cellStyle name="Normal 46 2 3 2" xfId="316"/>
    <cellStyle name="Normal 46 2 4" xfId="317"/>
    <cellStyle name="Normal 46 3" xfId="318"/>
    <cellStyle name="Normal 46 3 2" xfId="319"/>
    <cellStyle name="Normal 46 3 2 2" xfId="320"/>
    <cellStyle name="Normal 46 3 3" xfId="321"/>
    <cellStyle name="Normal 46 4" xfId="322"/>
    <cellStyle name="Normal 46 4 2" xfId="323"/>
    <cellStyle name="Normal 46 5" xfId="324"/>
    <cellStyle name="Normal 47" xfId="325"/>
    <cellStyle name="Normal 47 2" xfId="326"/>
    <cellStyle name="Normal 47 2 2" xfId="327"/>
    <cellStyle name="Normal 47 2 2 2" xfId="328"/>
    <cellStyle name="Normal 47 2 2 2 2" xfId="329"/>
    <cellStyle name="Normal 47 2 2 3" xfId="330"/>
    <cellStyle name="Normal 47 2 3" xfId="331"/>
    <cellStyle name="Normal 47 2 3 2" xfId="332"/>
    <cellStyle name="Normal 47 2 4" xfId="333"/>
    <cellStyle name="Normal 47 3" xfId="334"/>
    <cellStyle name="Normal 47 3 2" xfId="335"/>
    <cellStyle name="Normal 47 3 2 2" xfId="336"/>
    <cellStyle name="Normal 47 3 3" xfId="337"/>
    <cellStyle name="Normal 47 4" xfId="338"/>
    <cellStyle name="Normal 47 4 2" xfId="339"/>
    <cellStyle name="Normal 47 5" xfId="340"/>
    <cellStyle name="Normal 48" xfId="341"/>
    <cellStyle name="Normal 48 2" xfId="342"/>
    <cellStyle name="Normal 48 2 2" xfId="343"/>
    <cellStyle name="Normal 48 2 2 2" xfId="344"/>
    <cellStyle name="Normal 48 2 3" xfId="345"/>
    <cellStyle name="Normal 48 3" xfId="346"/>
    <cellStyle name="Normal 48 3 2" xfId="347"/>
    <cellStyle name="Normal 48 4" xfId="348"/>
    <cellStyle name="Normal 49" xfId="349"/>
    <cellStyle name="Normal 5" xfId="350"/>
    <cellStyle name="Normal 5 2" xfId="351"/>
    <cellStyle name="Normal 5 2 2" xfId="352"/>
    <cellStyle name="Normal 5 2 2 2" xfId="353"/>
    <cellStyle name="Normal 5 2 2 2 2" xfId="354"/>
    <cellStyle name="Normal 5 2 2 2 2 2" xfId="355"/>
    <cellStyle name="Normal 5 2 2 2 3" xfId="356"/>
    <cellStyle name="Normal 5 2 2 3" xfId="357"/>
    <cellStyle name="Normal 5 2 2 3 2" xfId="358"/>
    <cellStyle name="Normal 5 2 2 4" xfId="359"/>
    <cellStyle name="Normal 5 2 3" xfId="360"/>
    <cellStyle name="Normal 5 2 3 2" xfId="361"/>
    <cellStyle name="Normal 5 2 3 2 2" xfId="362"/>
    <cellStyle name="Normal 5 2 3 3" xfId="363"/>
    <cellStyle name="Normal 5 2 4" xfId="364"/>
    <cellStyle name="Normal 5 2 4 2" xfId="365"/>
    <cellStyle name="Normal 5 2 5" xfId="366"/>
    <cellStyle name="Normal 5 2 6" xfId="367"/>
    <cellStyle name="Normal 5 3" xfId="368"/>
    <cellStyle name="Normal 5 4" xfId="369"/>
    <cellStyle name="Normal 5 4 2" xfId="370"/>
    <cellStyle name="Normal 5 4 2 2" xfId="371"/>
    <cellStyle name="Normal 5 4 2 2 2" xfId="372"/>
    <cellStyle name="Normal 5 4 2 3" xfId="373"/>
    <cellStyle name="Normal 5 4 3" xfId="374"/>
    <cellStyle name="Normal 5 4 3 2" xfId="375"/>
    <cellStyle name="Normal 5 4 4" xfId="376"/>
    <cellStyle name="Normal 5 4 5" xfId="377"/>
    <cellStyle name="Normal 5 5" xfId="378"/>
    <cellStyle name="Normal 5 5 2" xfId="379"/>
    <cellStyle name="Normal 5 5 2 2" xfId="380"/>
    <cellStyle name="Normal 5 5 3" xfId="381"/>
    <cellStyle name="Normal 5 6" xfId="382"/>
    <cellStyle name="Normal 5 6 2" xfId="383"/>
    <cellStyle name="Normal 5 7" xfId="384"/>
    <cellStyle name="Normal 5 8" xfId="385"/>
    <cellStyle name="Normal 50" xfId="386"/>
    <cellStyle name="Normal 50 2" xfId="387"/>
    <cellStyle name="Normal 50 2 2" xfId="388"/>
    <cellStyle name="Normal 50 3" xfId="389"/>
    <cellStyle name="Normal 51" xfId="390"/>
    <cellStyle name="Normal 6" xfId="391"/>
    <cellStyle name="Normal 6 2" xfId="392"/>
    <cellStyle name="Normal 6 2 2" xfId="393"/>
    <cellStyle name="Normal 6 2 2 2" xfId="394"/>
    <cellStyle name="Normal 6 2 2 2 2" xfId="395"/>
    <cellStyle name="Normal 6 2 2 2 2 2" xfId="396"/>
    <cellStyle name="Normal 6 2 2 2 3" xfId="397"/>
    <cellStyle name="Normal 6 2 2 3" xfId="398"/>
    <cellStyle name="Normal 6 2 2 3 2" xfId="399"/>
    <cellStyle name="Normal 6 2 2 4" xfId="400"/>
    <cellStyle name="Normal 6 2 3" xfId="401"/>
    <cellStyle name="Normal 6 2 3 2" xfId="402"/>
    <cellStyle name="Normal 6 2 3 2 2" xfId="403"/>
    <cellStyle name="Normal 6 2 3 3" xfId="404"/>
    <cellStyle name="Normal 6 2 4" xfId="405"/>
    <cellStyle name="Normal 6 2 4 2" xfId="406"/>
    <cellStyle name="Normal 6 2 5" xfId="407"/>
    <cellStyle name="Normal 6 2 6" xfId="408"/>
    <cellStyle name="Normal 6 3" xfId="409"/>
    <cellStyle name="Normal 6 3 2" xfId="410"/>
    <cellStyle name="Normal 6 3 2 2" xfId="411"/>
    <cellStyle name="Normal 6 3 2 2 2" xfId="412"/>
    <cellStyle name="Normal 6 3 2 3" xfId="413"/>
    <cellStyle name="Normal 6 3 2 4" xfId="414"/>
    <cellStyle name="Normal 6 3 3" xfId="415"/>
    <cellStyle name="Normal 6 3 3 2" xfId="416"/>
    <cellStyle name="Normal 6 3 4" xfId="417"/>
    <cellStyle name="Normal 6 3 5" xfId="418"/>
    <cellStyle name="Normal 6 4" xfId="419"/>
    <cellStyle name="Normal 6 4 2" xfId="420"/>
    <cellStyle name="Normal 6 4 2 2" xfId="421"/>
    <cellStyle name="Normal 6 4 3" xfId="422"/>
    <cellStyle name="Normal 6 5" xfId="423"/>
    <cellStyle name="Normal 6 5 2" xfId="424"/>
    <cellStyle name="Normal 6 6" xfId="425"/>
    <cellStyle name="Normal 6 7" xfId="426"/>
    <cellStyle name="Normal 7" xfId="427"/>
    <cellStyle name="Normal 7 2" xfId="428"/>
    <cellStyle name="Normal 7 2 2" xfId="429"/>
    <cellStyle name="Normal 7 2 3" xfId="430"/>
    <cellStyle name="Normal 7 3" xfId="431"/>
    <cellStyle name="Normal 7 3 2" xfId="432"/>
    <cellStyle name="Normal 7 3 2 2" xfId="433"/>
    <cellStyle name="Normal 7 3 2 2 2" xfId="434"/>
    <cellStyle name="Normal 7 3 2 3" xfId="435"/>
    <cellStyle name="Normal 7 3 3" xfId="436"/>
    <cellStyle name="Normal 7 3 3 2" xfId="437"/>
    <cellStyle name="Normal 7 3 4" xfId="438"/>
    <cellStyle name="Normal 7 3 5" xfId="439"/>
    <cellStyle name="Normal 7 4" xfId="440"/>
    <cellStyle name="Normal 7 4 2" xfId="441"/>
    <cellStyle name="Normal 7 4 2 2" xfId="442"/>
    <cellStyle name="Normal 7 4 3" xfId="443"/>
    <cellStyle name="Normal 7 5" xfId="444"/>
    <cellStyle name="Normal 7 5 2" xfId="445"/>
    <cellStyle name="Normal 7 6" xfId="446"/>
    <cellStyle name="Normal 8" xfId="447"/>
    <cellStyle name="Normal 8 2" xfId="448"/>
    <cellStyle name="Normal 8 2 2" xfId="449"/>
    <cellStyle name="Normal 8 2 3" xfId="450"/>
    <cellStyle name="Normal 8 3" xfId="451"/>
    <cellStyle name="Normal 8 4" xfId="452"/>
    <cellStyle name="Normal 9" xfId="453"/>
    <cellStyle name="Normal 9 2" xfId="454"/>
    <cellStyle name="Percent" xfId="2" builtinId="5"/>
    <cellStyle name="Percent 2" xfId="455"/>
    <cellStyle name="Percent 2 2" xfId="456"/>
    <cellStyle name="Percent 2 2 2" xfId="457"/>
    <cellStyle name="Percent 2 3" xfId="458"/>
    <cellStyle name="Percent 2 3 2" xfId="459"/>
    <cellStyle name="Percent 2 3 2 2" xfId="460"/>
    <cellStyle name="Percent 2 3 2 2 2" xfId="461"/>
    <cellStyle name="Percent 2 3 2 3" xfId="462"/>
    <cellStyle name="Percent 2 3 3" xfId="463"/>
    <cellStyle name="Percent 2 3 3 2" xfId="464"/>
    <cellStyle name="Percent 2 3 4" xfId="465"/>
    <cellStyle name="Percent 2 4" xfId="466"/>
    <cellStyle name="Percent 2 4 2" xfId="467"/>
    <cellStyle name="Percent 2 4 2 2" xfId="468"/>
    <cellStyle name="Percent 2 4 3" xfId="469"/>
    <cellStyle name="Percent 2 5" xfId="470"/>
    <cellStyle name="Percent 2 5 2" xfId="471"/>
    <cellStyle name="Percent 2 6" xfId="472"/>
    <cellStyle name="Percent 3" xfId="473"/>
    <cellStyle name="Percent 3 2" xfId="474"/>
    <cellStyle name="Percent 3 3" xfId="475"/>
    <cellStyle name="Percent 3 3 2" xfId="476"/>
    <cellStyle name="Percent 3 3 2 2" xfId="477"/>
    <cellStyle name="Percent 3 3 2 2 2" xfId="478"/>
    <cellStyle name="Percent 3 3 2 3" xfId="479"/>
    <cellStyle name="Percent 3 3 3" xfId="480"/>
    <cellStyle name="Percent 3 3 3 2" xfId="481"/>
    <cellStyle name="Percent 3 3 4" xfId="482"/>
    <cellStyle name="Percent 3 4" xfId="483"/>
    <cellStyle name="Percent 3 4 2" xfId="484"/>
    <cellStyle name="Percent 3 4 2 2" xfId="485"/>
    <cellStyle name="Percent 3 4 3" xfId="486"/>
    <cellStyle name="Percent 3 5" xfId="487"/>
    <cellStyle name="Percent 3 5 2" xfId="488"/>
    <cellStyle name="Percent 3 6" xfId="489"/>
    <cellStyle name="Percent 4" xfId="490"/>
    <cellStyle name="Percent 4 2" xfId="491"/>
    <cellStyle name="Percent 4 3" xfId="492"/>
    <cellStyle name="Percent 4 3 2" xfId="493"/>
    <cellStyle name="Percent 4 3 2 2" xfId="494"/>
    <cellStyle name="Percent 4 3 2 2 2" xfId="495"/>
    <cellStyle name="Percent 4 3 2 3" xfId="496"/>
    <cellStyle name="Percent 4 3 3" xfId="497"/>
    <cellStyle name="Percent 4 3 3 2" xfId="498"/>
    <cellStyle name="Percent 4 3 4" xfId="499"/>
    <cellStyle name="Percent 4 4" xfId="500"/>
    <cellStyle name="Percent 4 4 2" xfId="501"/>
    <cellStyle name="Percent 4 4 2 2" xfId="502"/>
    <cellStyle name="Percent 4 4 3" xfId="503"/>
    <cellStyle name="Percent 4 5" xfId="504"/>
    <cellStyle name="Percent 4 5 2" xfId="505"/>
    <cellStyle name="Percent 4 6" xfId="506"/>
    <cellStyle name="Percent 5" xfId="507"/>
    <cellStyle name="Percent 5 2" xfId="508"/>
    <cellStyle name="Percent 5 2 2" xfId="509"/>
    <cellStyle name="Percent 5 2 2 2" xfId="510"/>
    <cellStyle name="Percent 5 2 2 2 2" xfId="511"/>
    <cellStyle name="Percent 5 2 2 3" xfId="512"/>
    <cellStyle name="Percent 5 2 3" xfId="513"/>
    <cellStyle name="Percent 5 2 3 2" xfId="514"/>
    <cellStyle name="Percent 5 2 4" xfId="515"/>
    <cellStyle name="Percent 5 3" xfId="516"/>
    <cellStyle name="Percent 5 3 2" xfId="517"/>
    <cellStyle name="Percent 5 3 2 2" xfId="518"/>
    <cellStyle name="Percent 5 3 3" xfId="519"/>
    <cellStyle name="Percent 5 4" xfId="520"/>
    <cellStyle name="Percent 5 4 2" xfId="521"/>
    <cellStyle name="Percent 5 5" xfId="5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On-St Citation Collect'!$A$1:$D$1</c:f>
          <c:strCache>
            <c:ptCount val="1"/>
            <c:pt idx="0">
              <c:v>On-Street Parking Citation Collection Rate 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20344857066269"/>
          <c:y val="0.21991186048364336"/>
          <c:w val="0.79084882836542014"/>
          <c:h val="0.47807010772264463"/>
        </c:manualLayout>
      </c:layout>
      <c:lineChart>
        <c:grouping val="standard"/>
        <c:varyColors val="0"/>
        <c:ser>
          <c:idx val="0"/>
          <c:order val="0"/>
          <c:tx>
            <c:v>Data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tx2">
                  <a:lumMod val="75000"/>
                </a:schemeClr>
              </a:solidFill>
            </c:spPr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Collect'!$H$2:$H$49</c:f>
              <c:numCache>
                <c:formatCode>General</c:formatCode>
                <c:ptCount val="48"/>
                <c:pt idx="25" formatCode="0">
                  <c:v>5335</c:v>
                </c:pt>
                <c:pt idx="26" formatCode="0">
                  <c:v>4914</c:v>
                </c:pt>
                <c:pt idx="27" formatCode="0">
                  <c:v>4992</c:v>
                </c:pt>
                <c:pt idx="28" formatCode="0">
                  <c:v>5818</c:v>
                </c:pt>
                <c:pt idx="29">
                  <c:v>5770</c:v>
                </c:pt>
                <c:pt idx="30">
                  <c:v>6369</c:v>
                </c:pt>
                <c:pt idx="31">
                  <c:v>7544</c:v>
                </c:pt>
                <c:pt idx="32">
                  <c:v>6627</c:v>
                </c:pt>
                <c:pt idx="33">
                  <c:v>6971</c:v>
                </c:pt>
                <c:pt idx="34">
                  <c:v>5809</c:v>
                </c:pt>
                <c:pt idx="35">
                  <c:v>5127</c:v>
                </c:pt>
                <c:pt idx="36">
                  <c:v>6965</c:v>
                </c:pt>
                <c:pt idx="37">
                  <c:v>7806</c:v>
                </c:pt>
                <c:pt idx="38">
                  <c:v>8616</c:v>
                </c:pt>
                <c:pt idx="39">
                  <c:v>8189</c:v>
                </c:pt>
                <c:pt idx="40">
                  <c:v>8130</c:v>
                </c:pt>
                <c:pt idx="41">
                  <c:v>9070</c:v>
                </c:pt>
                <c:pt idx="42">
                  <c:v>8696</c:v>
                </c:pt>
                <c:pt idx="43">
                  <c:v>9296</c:v>
                </c:pt>
                <c:pt idx="44">
                  <c:v>5937</c:v>
                </c:pt>
                <c:pt idx="45">
                  <c:v>10461</c:v>
                </c:pt>
                <c:pt idx="46">
                  <c:v>8726</c:v>
                </c:pt>
                <c:pt idx="47">
                  <c:v>7196</c:v>
                </c:pt>
              </c:numCache>
            </c:numRef>
          </c:val>
          <c:smooth val="0"/>
        </c:ser>
        <c:ser>
          <c:idx val="4"/>
          <c:order val="1"/>
          <c:tx>
            <c:v>Median</c:v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Collect'!$M$2:$M$49</c:f>
              <c:numCache>
                <c:formatCode>General</c:formatCode>
                <c:ptCount val="48"/>
                <c:pt idx="0">
                  <c:v>6971</c:v>
                </c:pt>
                <c:pt idx="1">
                  <c:v>6971</c:v>
                </c:pt>
                <c:pt idx="2">
                  <c:v>6971</c:v>
                </c:pt>
                <c:pt idx="3">
                  <c:v>6971</c:v>
                </c:pt>
                <c:pt idx="4">
                  <c:v>6971</c:v>
                </c:pt>
                <c:pt idx="5">
                  <c:v>6971</c:v>
                </c:pt>
                <c:pt idx="6">
                  <c:v>6971</c:v>
                </c:pt>
                <c:pt idx="7">
                  <c:v>6971</c:v>
                </c:pt>
                <c:pt idx="8">
                  <c:v>6971</c:v>
                </c:pt>
                <c:pt idx="9">
                  <c:v>6971</c:v>
                </c:pt>
                <c:pt idx="10">
                  <c:v>6971</c:v>
                </c:pt>
                <c:pt idx="11">
                  <c:v>6971</c:v>
                </c:pt>
                <c:pt idx="12">
                  <c:v>6971</c:v>
                </c:pt>
                <c:pt idx="13">
                  <c:v>6971</c:v>
                </c:pt>
                <c:pt idx="14">
                  <c:v>6971</c:v>
                </c:pt>
                <c:pt idx="15">
                  <c:v>6971</c:v>
                </c:pt>
                <c:pt idx="16">
                  <c:v>6971</c:v>
                </c:pt>
                <c:pt idx="17">
                  <c:v>6971</c:v>
                </c:pt>
                <c:pt idx="18">
                  <c:v>6971</c:v>
                </c:pt>
                <c:pt idx="19">
                  <c:v>6971</c:v>
                </c:pt>
                <c:pt idx="20">
                  <c:v>6971</c:v>
                </c:pt>
                <c:pt idx="21">
                  <c:v>6971</c:v>
                </c:pt>
                <c:pt idx="22">
                  <c:v>6971</c:v>
                </c:pt>
                <c:pt idx="23">
                  <c:v>6971</c:v>
                </c:pt>
                <c:pt idx="24">
                  <c:v>6971</c:v>
                </c:pt>
                <c:pt idx="25">
                  <c:v>6971</c:v>
                </c:pt>
                <c:pt idx="26">
                  <c:v>6971</c:v>
                </c:pt>
                <c:pt idx="27">
                  <c:v>6971</c:v>
                </c:pt>
                <c:pt idx="28">
                  <c:v>6971</c:v>
                </c:pt>
                <c:pt idx="29">
                  <c:v>6971</c:v>
                </c:pt>
                <c:pt idx="30">
                  <c:v>6971</c:v>
                </c:pt>
                <c:pt idx="31">
                  <c:v>6971</c:v>
                </c:pt>
                <c:pt idx="32">
                  <c:v>6971</c:v>
                </c:pt>
                <c:pt idx="33">
                  <c:v>6971</c:v>
                </c:pt>
                <c:pt idx="34">
                  <c:v>6971</c:v>
                </c:pt>
                <c:pt idx="35">
                  <c:v>6971</c:v>
                </c:pt>
                <c:pt idx="36">
                  <c:v>6971</c:v>
                </c:pt>
                <c:pt idx="37">
                  <c:v>6971</c:v>
                </c:pt>
                <c:pt idx="38">
                  <c:v>6971</c:v>
                </c:pt>
                <c:pt idx="39">
                  <c:v>6971</c:v>
                </c:pt>
                <c:pt idx="40">
                  <c:v>6971</c:v>
                </c:pt>
                <c:pt idx="41">
                  <c:v>6971</c:v>
                </c:pt>
                <c:pt idx="42">
                  <c:v>6971</c:v>
                </c:pt>
                <c:pt idx="43">
                  <c:v>6971</c:v>
                </c:pt>
                <c:pt idx="44">
                  <c:v>6971</c:v>
                </c:pt>
                <c:pt idx="45">
                  <c:v>6971</c:v>
                </c:pt>
                <c:pt idx="46">
                  <c:v>6971</c:v>
                </c:pt>
                <c:pt idx="47">
                  <c:v>6971</c:v>
                </c:pt>
              </c:numCache>
            </c:numRef>
          </c:val>
          <c:smooth val="0"/>
        </c:ser>
        <c:ser>
          <c:idx val="1"/>
          <c:order val="2"/>
          <c:tx>
            <c:v>Goal</c:v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Collect'!$K$2:$K$49</c:f>
              <c:numCache>
                <c:formatCode>General</c:formatCode>
                <c:ptCount val="48"/>
                <c:pt idx="25" formatCode="0">
                  <c:v>6106.4</c:v>
                </c:pt>
                <c:pt idx="26" formatCode="0">
                  <c:v>5938.95</c:v>
                </c:pt>
                <c:pt idx="27" formatCode="0">
                  <c:v>7271.75</c:v>
                </c:pt>
                <c:pt idx="28" formatCode="0">
                  <c:v>6496.55</c:v>
                </c:pt>
                <c:pt idx="29" formatCode="0">
                  <c:v>6140.4</c:v>
                </c:pt>
                <c:pt idx="30" formatCode="0">
                  <c:v>6711.5999999999995</c:v>
                </c:pt>
                <c:pt idx="31" formatCode="0">
                  <c:v>7865.05</c:v>
                </c:pt>
                <c:pt idx="32" formatCode="0">
                  <c:v>6872.25</c:v>
                </c:pt>
                <c:pt idx="33" formatCode="0">
                  <c:v>7364.4</c:v>
                </c:pt>
                <c:pt idx="34" formatCode="0">
                  <c:v>6074.0999999999995</c:v>
                </c:pt>
                <c:pt idx="35" formatCode="0">
                  <c:v>5247.9</c:v>
                </c:pt>
                <c:pt idx="36" formatCode="0">
                  <c:v>7232.65</c:v>
                </c:pt>
                <c:pt idx="37" formatCode="0">
                  <c:v>7940.7</c:v>
                </c:pt>
                <c:pt idx="38" formatCode="0">
                  <c:v>8485.5499999999993</c:v>
                </c:pt>
                <c:pt idx="39" formatCode="0">
                  <c:v>8652.15</c:v>
                </c:pt>
                <c:pt idx="40" formatCode="0">
                  <c:v>8623.25</c:v>
                </c:pt>
                <c:pt idx="41" formatCode="0">
                  <c:v>10035.1</c:v>
                </c:pt>
                <c:pt idx="42" formatCode="0">
                  <c:v>9674.6999999999989</c:v>
                </c:pt>
                <c:pt idx="43" formatCode="0">
                  <c:v>10900.4</c:v>
                </c:pt>
                <c:pt idx="44" formatCode="0">
                  <c:v>9538.6999999999989</c:v>
                </c:pt>
                <c:pt idx="45" formatCode="0">
                  <c:v>11281.199999999999</c:v>
                </c:pt>
                <c:pt idx="46" formatCode="0">
                  <c:v>9265.85</c:v>
                </c:pt>
                <c:pt idx="47" formatCode="0">
                  <c:v>7894.8</c:v>
                </c:pt>
              </c:numCache>
            </c:numRef>
          </c:val>
          <c:smooth val="0"/>
        </c:ser>
        <c:ser>
          <c:idx val="2"/>
          <c:order val="3"/>
          <c:tx>
            <c:v>Benchmark</c:v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Collect'!$L$2:$L$49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02624"/>
        <c:axId val="192204160"/>
      </c:lineChart>
      <c:lineChart>
        <c:grouping val="standard"/>
        <c:varyColors val="0"/>
        <c:ser>
          <c:idx val="3"/>
          <c:order val="4"/>
          <c:tx>
            <c:v>% Of Total</c:v>
          </c:tx>
          <c:spPr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Collect'!$J$2:$J$49</c:f>
              <c:numCache>
                <c:formatCode>0%</c:formatCode>
                <c:ptCount val="48"/>
                <c:pt idx="0">
                  <c:v>#N/A</c:v>
                </c:pt>
                <c:pt idx="2">
                  <c:v>#N/A</c:v>
                </c:pt>
                <c:pt idx="4">
                  <c:v>#N/A</c:v>
                </c:pt>
                <c:pt idx="6">
                  <c:v>#N/A</c:v>
                </c:pt>
                <c:pt idx="8">
                  <c:v>#N/A</c:v>
                </c:pt>
                <c:pt idx="10">
                  <c:v>#N/A</c:v>
                </c:pt>
                <c:pt idx="12">
                  <c:v>#N/A</c:v>
                </c:pt>
                <c:pt idx="14">
                  <c:v>#N/A</c:v>
                </c:pt>
                <c:pt idx="16">
                  <c:v>#N/A</c:v>
                </c:pt>
                <c:pt idx="18">
                  <c:v>#N/A</c:v>
                </c:pt>
                <c:pt idx="20">
                  <c:v>#N/A</c:v>
                </c:pt>
                <c:pt idx="22">
                  <c:v>#N/A</c:v>
                </c:pt>
                <c:pt idx="24">
                  <c:v>#N/A</c:v>
                </c:pt>
                <c:pt idx="26">
                  <c:v>0.70330613997423785</c:v>
                </c:pt>
                <c:pt idx="28">
                  <c:v>0.76121941645950542</c:v>
                </c:pt>
                <c:pt idx="30">
                  <c:v>0.80661094224924013</c:v>
                </c:pt>
                <c:pt idx="32">
                  <c:v>0.8196660482374768</c:v>
                </c:pt>
                <c:pt idx="34">
                  <c:v>0.81290232297788978</c:v>
                </c:pt>
                <c:pt idx="36">
                  <c:v>0.81854506992596077</c:v>
                </c:pt>
                <c:pt idx="38">
                  <c:v>0.86306721426424926</c:v>
                </c:pt>
                <c:pt idx="40">
                  <c:v>0.8013799901429276</c:v>
                </c:pt>
                <c:pt idx="42">
                  <c:v>0.76401335441925844</c:v>
                </c:pt>
                <c:pt idx="44">
                  <c:v>0.52905008019960786</c:v>
                </c:pt>
                <c:pt idx="46">
                  <c:v>0.80047702045683877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8352"/>
        <c:axId val="192226816"/>
      </c:lineChart>
      <c:dateAx>
        <c:axId val="192202624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2204160"/>
        <c:crosses val="autoZero"/>
        <c:auto val="1"/>
        <c:lblOffset val="100"/>
        <c:baseTimeUnit val="months"/>
      </c:dateAx>
      <c:valAx>
        <c:axId val="192204160"/>
        <c:scaling>
          <c:orientation val="minMax"/>
        </c:scaling>
        <c:delete val="0"/>
        <c:axPos val="l"/>
        <c:majorGridlines/>
        <c:title>
          <c:tx>
            <c:strRef>
              <c:f>'Monthly On-St Citation Collect'!$L$61</c:f>
              <c:strCache>
                <c:ptCount val="1"/>
                <c:pt idx="0">
                  <c:v>#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ln w="9525">
            <a:noFill/>
          </a:ln>
        </c:spPr>
        <c:crossAx val="192202624"/>
        <c:crosses val="autoZero"/>
        <c:crossBetween val="between"/>
      </c:valAx>
      <c:valAx>
        <c:axId val="192226816"/>
        <c:scaling>
          <c:orientation val="minMax"/>
          <c:max val="1000000"/>
        </c:scaling>
        <c:delete val="0"/>
        <c:axPos val="r"/>
        <c:numFmt formatCode="0%" sourceLinked="1"/>
        <c:majorTickMark val="out"/>
        <c:minorTickMark val="none"/>
        <c:tickLblPos val="none"/>
        <c:crossAx val="192228352"/>
        <c:crosses val="max"/>
        <c:crossBetween val="between"/>
      </c:valAx>
      <c:dateAx>
        <c:axId val="192228352"/>
        <c:scaling>
          <c:orientation val="minMax"/>
        </c:scaling>
        <c:delete val="1"/>
        <c:axPos val="b"/>
        <c:numFmt formatCode="mmmyyyy" sourceLinked="1"/>
        <c:majorTickMark val="out"/>
        <c:minorTickMark val="none"/>
        <c:tickLblPos val="nextTo"/>
        <c:crossAx val="192226816"/>
        <c:crosses val="autoZero"/>
        <c:auto val="1"/>
        <c:lblOffset val="100"/>
        <c:baseTimeUnit val="months"/>
      </c:dateAx>
    </c:plotArea>
    <c:legend>
      <c:legendPos val="b"/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On-St Citation Collect'!$N$3</c:f>
          <c:strCache>
            <c:ptCount val="1"/>
            <c:pt idx="0">
              <c:v>Jan2013-Dec2013 Pareto Analysis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</c:v>
          </c:tx>
          <c:spPr>
            <a:solidFill>
              <a:schemeClr val="tx2"/>
            </a:solidFill>
            <a:ln w="31750">
              <a:solidFill>
                <a:schemeClr val="accent6">
                  <a:lumMod val="50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'Monthly On-St Citation Collect'!$O$3:$S$3</c:f>
              <c:strCache>
                <c:ptCount val="5"/>
                <c:pt idx="0">
                  <c:v>Citations Unpaid</c:v>
                </c:pt>
                <c:pt idx="1">
                  <c:v>Citations sent to Collection</c:v>
                </c:pt>
                <c:pt idx="2">
                  <c:v>Citation Voids</c:v>
                </c:pt>
                <c:pt idx="3">
                  <c:v>Factor 4</c:v>
                </c:pt>
                <c:pt idx="4">
                  <c:v>Factor 5</c:v>
                </c:pt>
              </c:strCache>
            </c:strRef>
          </c:cat>
          <c:val>
            <c:numRef>
              <c:f>'Monthly On-St Citation Collect'!$O$16:$S$16</c:f>
              <c:numCache>
                <c:formatCode>#,##0</c:formatCode>
                <c:ptCount val="5"/>
                <c:pt idx="0">
                  <c:v>21434</c:v>
                </c:pt>
                <c:pt idx="1">
                  <c:v>14739</c:v>
                </c:pt>
                <c:pt idx="2">
                  <c:v>6787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192199296"/>
        <c:axId val="19225433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'Monthly On-St Citation Collect'!$O$3:$S$3</c:f>
              <c:strCache>
                <c:ptCount val="5"/>
                <c:pt idx="0">
                  <c:v>Citations Unpaid</c:v>
                </c:pt>
                <c:pt idx="1">
                  <c:v>Citations sent to Collection</c:v>
                </c:pt>
                <c:pt idx="2">
                  <c:v>Citation Voids</c:v>
                </c:pt>
                <c:pt idx="3">
                  <c:v>Factor 4</c:v>
                </c:pt>
                <c:pt idx="4">
                  <c:v>Factor 5</c:v>
                </c:pt>
              </c:strCache>
            </c:strRef>
          </c:cat>
          <c:val>
            <c:numRef>
              <c:f>'Monthly On-St Citation Collect'!$O$18:$S$18</c:f>
              <c:numCache>
                <c:formatCode>0%</c:formatCode>
                <c:ptCount val="5"/>
                <c:pt idx="0">
                  <c:v>0.4989292364990689</c:v>
                </c:pt>
                <c:pt idx="1">
                  <c:v>0.84201582867783986</c:v>
                </c:pt>
                <c:pt idx="2">
                  <c:v>1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Individual %</c:v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'Monthly On-St Citation Collect'!$O$17:$S$17</c:f>
              <c:numCache>
                <c:formatCode>0%</c:formatCode>
                <c:ptCount val="5"/>
                <c:pt idx="0">
                  <c:v>0.4989292364990689</c:v>
                </c:pt>
                <c:pt idx="1">
                  <c:v>0.34308659217877097</c:v>
                </c:pt>
                <c:pt idx="2">
                  <c:v>0.15798417132216014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2528"/>
        <c:axId val="192256256"/>
      </c:lineChart>
      <c:catAx>
        <c:axId val="19219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254336"/>
        <c:crosses val="autoZero"/>
        <c:auto val="1"/>
        <c:lblAlgn val="ctr"/>
        <c:lblOffset val="100"/>
        <c:noMultiLvlLbl val="0"/>
      </c:catAx>
      <c:valAx>
        <c:axId val="192254336"/>
        <c:scaling>
          <c:orientation val="minMax"/>
        </c:scaling>
        <c:delete val="0"/>
        <c:axPos val="l"/>
        <c:majorGridlines/>
        <c:title>
          <c:tx>
            <c:strRef>
              <c:f>'Monthly On-St Citation Collect'!$O$20</c:f>
              <c:strCache>
                <c:ptCount val="1"/>
                <c:pt idx="0">
                  <c:v>#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92199296"/>
        <c:crosses val="autoZero"/>
        <c:crossBetween val="between"/>
      </c:valAx>
      <c:valAx>
        <c:axId val="19225625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% of Grand Total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2262528"/>
        <c:crosses val="max"/>
        <c:crossBetween val="between"/>
      </c:valAx>
      <c:catAx>
        <c:axId val="192262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922562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On-St Citation Collect'!$A$1:$D$1</c:f>
          <c:strCache>
            <c:ptCount val="1"/>
            <c:pt idx="0">
              <c:v>On-Street Parking Citation Collection Rate 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20344857066269"/>
          <c:y val="0.21991186048364336"/>
          <c:w val="0.79084882836542014"/>
          <c:h val="0.47807010772264463"/>
        </c:manualLayout>
      </c:layout>
      <c:lineChart>
        <c:grouping val="standard"/>
        <c:varyColors val="0"/>
        <c:ser>
          <c:idx val="0"/>
          <c:order val="0"/>
          <c:tx>
            <c:v>Data</c:v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tx2">
                  <a:lumMod val="75000"/>
                </a:schemeClr>
              </a:solidFill>
            </c:spPr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Collect'!$H$2:$H$49</c:f>
              <c:numCache>
                <c:formatCode>General</c:formatCode>
                <c:ptCount val="48"/>
                <c:pt idx="25" formatCode="0">
                  <c:v>5335</c:v>
                </c:pt>
                <c:pt idx="26" formatCode="0">
                  <c:v>4914</c:v>
                </c:pt>
                <c:pt idx="27" formatCode="0">
                  <c:v>4992</c:v>
                </c:pt>
                <c:pt idx="28" formatCode="0">
                  <c:v>5818</c:v>
                </c:pt>
                <c:pt idx="29">
                  <c:v>5770</c:v>
                </c:pt>
                <c:pt idx="30">
                  <c:v>6369</c:v>
                </c:pt>
                <c:pt idx="31">
                  <c:v>7544</c:v>
                </c:pt>
                <c:pt idx="32">
                  <c:v>6627</c:v>
                </c:pt>
                <c:pt idx="33">
                  <c:v>6971</c:v>
                </c:pt>
                <c:pt idx="34">
                  <c:v>5809</c:v>
                </c:pt>
                <c:pt idx="35">
                  <c:v>5127</c:v>
                </c:pt>
                <c:pt idx="36">
                  <c:v>6965</c:v>
                </c:pt>
                <c:pt idx="37">
                  <c:v>7806</c:v>
                </c:pt>
                <c:pt idx="38">
                  <c:v>8616</c:v>
                </c:pt>
                <c:pt idx="39">
                  <c:v>8189</c:v>
                </c:pt>
                <c:pt idx="40">
                  <c:v>8130</c:v>
                </c:pt>
                <c:pt idx="41">
                  <c:v>9070</c:v>
                </c:pt>
                <c:pt idx="42">
                  <c:v>8696</c:v>
                </c:pt>
                <c:pt idx="43">
                  <c:v>9296</c:v>
                </c:pt>
                <c:pt idx="44">
                  <c:v>5937</c:v>
                </c:pt>
                <c:pt idx="45">
                  <c:v>10461</c:v>
                </c:pt>
                <c:pt idx="46">
                  <c:v>8726</c:v>
                </c:pt>
                <c:pt idx="47">
                  <c:v>7196</c:v>
                </c:pt>
              </c:numCache>
            </c:numRef>
          </c:val>
          <c:smooth val="0"/>
        </c:ser>
        <c:ser>
          <c:idx val="4"/>
          <c:order val="1"/>
          <c:tx>
            <c:v>Median</c:v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Collect'!$M$2:$M$49</c:f>
              <c:numCache>
                <c:formatCode>General</c:formatCode>
                <c:ptCount val="48"/>
                <c:pt idx="0">
                  <c:v>6971</c:v>
                </c:pt>
                <c:pt idx="1">
                  <c:v>6971</c:v>
                </c:pt>
                <c:pt idx="2">
                  <c:v>6971</c:v>
                </c:pt>
                <c:pt idx="3">
                  <c:v>6971</c:v>
                </c:pt>
                <c:pt idx="4">
                  <c:v>6971</c:v>
                </c:pt>
                <c:pt idx="5">
                  <c:v>6971</c:v>
                </c:pt>
                <c:pt idx="6">
                  <c:v>6971</c:v>
                </c:pt>
                <c:pt idx="7">
                  <c:v>6971</c:v>
                </c:pt>
                <c:pt idx="8">
                  <c:v>6971</c:v>
                </c:pt>
                <c:pt idx="9">
                  <c:v>6971</c:v>
                </c:pt>
                <c:pt idx="10">
                  <c:v>6971</c:v>
                </c:pt>
                <c:pt idx="11">
                  <c:v>6971</c:v>
                </c:pt>
                <c:pt idx="12">
                  <c:v>6971</c:v>
                </c:pt>
                <c:pt idx="13">
                  <c:v>6971</c:v>
                </c:pt>
                <c:pt idx="14">
                  <c:v>6971</c:v>
                </c:pt>
                <c:pt idx="15">
                  <c:v>6971</c:v>
                </c:pt>
                <c:pt idx="16">
                  <c:v>6971</c:v>
                </c:pt>
                <c:pt idx="17">
                  <c:v>6971</c:v>
                </c:pt>
                <c:pt idx="18">
                  <c:v>6971</c:v>
                </c:pt>
                <c:pt idx="19">
                  <c:v>6971</c:v>
                </c:pt>
                <c:pt idx="20">
                  <c:v>6971</c:v>
                </c:pt>
                <c:pt idx="21">
                  <c:v>6971</c:v>
                </c:pt>
                <c:pt idx="22">
                  <c:v>6971</c:v>
                </c:pt>
                <c:pt idx="23">
                  <c:v>6971</c:v>
                </c:pt>
                <c:pt idx="24">
                  <c:v>6971</c:v>
                </c:pt>
                <c:pt idx="25">
                  <c:v>6971</c:v>
                </c:pt>
                <c:pt idx="26">
                  <c:v>6971</c:v>
                </c:pt>
                <c:pt idx="27">
                  <c:v>6971</c:v>
                </c:pt>
                <c:pt idx="28">
                  <c:v>6971</c:v>
                </c:pt>
                <c:pt idx="29">
                  <c:v>6971</c:v>
                </c:pt>
                <c:pt idx="30">
                  <c:v>6971</c:v>
                </c:pt>
                <c:pt idx="31">
                  <c:v>6971</c:v>
                </c:pt>
                <c:pt idx="32">
                  <c:v>6971</c:v>
                </c:pt>
                <c:pt idx="33">
                  <c:v>6971</c:v>
                </c:pt>
                <c:pt idx="34">
                  <c:v>6971</c:v>
                </c:pt>
                <c:pt idx="35">
                  <c:v>6971</c:v>
                </c:pt>
                <c:pt idx="36">
                  <c:v>6971</c:v>
                </c:pt>
                <c:pt idx="37">
                  <c:v>6971</c:v>
                </c:pt>
                <c:pt idx="38">
                  <c:v>6971</c:v>
                </c:pt>
                <c:pt idx="39">
                  <c:v>6971</c:v>
                </c:pt>
                <c:pt idx="40">
                  <c:v>6971</c:v>
                </c:pt>
                <c:pt idx="41">
                  <c:v>6971</c:v>
                </c:pt>
                <c:pt idx="42">
                  <c:v>6971</c:v>
                </c:pt>
                <c:pt idx="43">
                  <c:v>6971</c:v>
                </c:pt>
                <c:pt idx="44">
                  <c:v>6971</c:v>
                </c:pt>
                <c:pt idx="45">
                  <c:v>6971</c:v>
                </c:pt>
                <c:pt idx="46">
                  <c:v>6971</c:v>
                </c:pt>
                <c:pt idx="47">
                  <c:v>6971</c:v>
                </c:pt>
              </c:numCache>
            </c:numRef>
          </c:val>
          <c:smooth val="0"/>
        </c:ser>
        <c:ser>
          <c:idx val="1"/>
          <c:order val="2"/>
          <c:tx>
            <c:v>Goal</c:v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Collect'!$K$2:$K$49</c:f>
              <c:numCache>
                <c:formatCode>General</c:formatCode>
                <c:ptCount val="48"/>
                <c:pt idx="25" formatCode="0">
                  <c:v>6106.4</c:v>
                </c:pt>
                <c:pt idx="26" formatCode="0">
                  <c:v>5938.95</c:v>
                </c:pt>
                <c:pt idx="27" formatCode="0">
                  <c:v>7271.75</c:v>
                </c:pt>
                <c:pt idx="28" formatCode="0">
                  <c:v>6496.55</c:v>
                </c:pt>
                <c:pt idx="29" formatCode="0">
                  <c:v>6140.4</c:v>
                </c:pt>
                <c:pt idx="30" formatCode="0">
                  <c:v>6711.5999999999995</c:v>
                </c:pt>
                <c:pt idx="31" formatCode="0">
                  <c:v>7865.05</c:v>
                </c:pt>
                <c:pt idx="32" formatCode="0">
                  <c:v>6872.25</c:v>
                </c:pt>
                <c:pt idx="33" formatCode="0">
                  <c:v>7364.4</c:v>
                </c:pt>
                <c:pt idx="34" formatCode="0">
                  <c:v>6074.0999999999995</c:v>
                </c:pt>
                <c:pt idx="35" formatCode="0">
                  <c:v>5247.9</c:v>
                </c:pt>
                <c:pt idx="36" formatCode="0">
                  <c:v>7232.65</c:v>
                </c:pt>
                <c:pt idx="37" formatCode="0">
                  <c:v>7940.7</c:v>
                </c:pt>
                <c:pt idx="38" formatCode="0">
                  <c:v>8485.5499999999993</c:v>
                </c:pt>
                <c:pt idx="39" formatCode="0">
                  <c:v>8652.15</c:v>
                </c:pt>
                <c:pt idx="40" formatCode="0">
                  <c:v>8623.25</c:v>
                </c:pt>
                <c:pt idx="41" formatCode="0">
                  <c:v>10035.1</c:v>
                </c:pt>
                <c:pt idx="42" formatCode="0">
                  <c:v>9674.6999999999989</c:v>
                </c:pt>
                <c:pt idx="43" formatCode="0">
                  <c:v>10900.4</c:v>
                </c:pt>
                <c:pt idx="44" formatCode="0">
                  <c:v>9538.6999999999989</c:v>
                </c:pt>
                <c:pt idx="45" formatCode="0">
                  <c:v>11281.199999999999</c:v>
                </c:pt>
                <c:pt idx="46" formatCode="0">
                  <c:v>9265.85</c:v>
                </c:pt>
                <c:pt idx="47" formatCode="0">
                  <c:v>7894.8</c:v>
                </c:pt>
              </c:numCache>
            </c:numRef>
          </c:val>
          <c:smooth val="0"/>
        </c:ser>
        <c:ser>
          <c:idx val="2"/>
          <c:order val="3"/>
          <c:tx>
            <c:v>Benchmark</c:v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Collect'!$L$2:$L$49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37792"/>
        <c:axId val="192339328"/>
      </c:lineChart>
      <c:lineChart>
        <c:grouping val="standard"/>
        <c:varyColors val="0"/>
        <c:ser>
          <c:idx val="3"/>
          <c:order val="4"/>
          <c:tx>
            <c:v>% Of Total</c:v>
          </c:tx>
          <c:spPr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'Monthly On-St Citation Collect'!$G$2:$G$49</c:f>
              <c:numCache>
                <c:formatCode>mmmyyyy</c:formatCode>
                <c:ptCount val="48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</c:numCache>
            </c:numRef>
          </c:cat>
          <c:val>
            <c:numRef>
              <c:f>'Monthly On-St Citation Collect'!$J$2:$J$49</c:f>
              <c:numCache>
                <c:formatCode>0%</c:formatCode>
                <c:ptCount val="48"/>
                <c:pt idx="0">
                  <c:v>#N/A</c:v>
                </c:pt>
                <c:pt idx="2">
                  <c:v>#N/A</c:v>
                </c:pt>
                <c:pt idx="4">
                  <c:v>#N/A</c:v>
                </c:pt>
                <c:pt idx="6">
                  <c:v>#N/A</c:v>
                </c:pt>
                <c:pt idx="8">
                  <c:v>#N/A</c:v>
                </c:pt>
                <c:pt idx="10">
                  <c:v>#N/A</c:v>
                </c:pt>
                <c:pt idx="12">
                  <c:v>#N/A</c:v>
                </c:pt>
                <c:pt idx="14">
                  <c:v>#N/A</c:v>
                </c:pt>
                <c:pt idx="16">
                  <c:v>#N/A</c:v>
                </c:pt>
                <c:pt idx="18">
                  <c:v>#N/A</c:v>
                </c:pt>
                <c:pt idx="20">
                  <c:v>#N/A</c:v>
                </c:pt>
                <c:pt idx="22">
                  <c:v>#N/A</c:v>
                </c:pt>
                <c:pt idx="24">
                  <c:v>#N/A</c:v>
                </c:pt>
                <c:pt idx="26">
                  <c:v>0.70330613997423785</c:v>
                </c:pt>
                <c:pt idx="28">
                  <c:v>0.76121941645950542</c:v>
                </c:pt>
                <c:pt idx="30">
                  <c:v>0.80661094224924013</c:v>
                </c:pt>
                <c:pt idx="32">
                  <c:v>0.8196660482374768</c:v>
                </c:pt>
                <c:pt idx="34">
                  <c:v>0.81290232297788978</c:v>
                </c:pt>
                <c:pt idx="36">
                  <c:v>0.81854506992596077</c:v>
                </c:pt>
                <c:pt idx="38">
                  <c:v>0.86306721426424926</c:v>
                </c:pt>
                <c:pt idx="40">
                  <c:v>0.8013799901429276</c:v>
                </c:pt>
                <c:pt idx="42">
                  <c:v>0.76401335441925844</c:v>
                </c:pt>
                <c:pt idx="44">
                  <c:v>0.52905008019960786</c:v>
                </c:pt>
                <c:pt idx="46">
                  <c:v>0.80047702045683877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59424"/>
        <c:axId val="192357888"/>
      </c:lineChart>
      <c:dateAx>
        <c:axId val="192337792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92339328"/>
        <c:crosses val="autoZero"/>
        <c:auto val="1"/>
        <c:lblOffset val="100"/>
        <c:baseTimeUnit val="months"/>
      </c:dateAx>
      <c:valAx>
        <c:axId val="192339328"/>
        <c:scaling>
          <c:orientation val="minMax"/>
        </c:scaling>
        <c:delete val="0"/>
        <c:axPos val="l"/>
        <c:majorGridlines/>
        <c:title>
          <c:tx>
            <c:strRef>
              <c:f>'Monthly On-St Citation Collect'!$L$61</c:f>
              <c:strCache>
                <c:ptCount val="1"/>
                <c:pt idx="0">
                  <c:v>#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20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ln w="9525">
            <a:noFill/>
          </a:ln>
        </c:spPr>
        <c:crossAx val="192337792"/>
        <c:crosses val="autoZero"/>
        <c:crossBetween val="between"/>
      </c:valAx>
      <c:valAx>
        <c:axId val="192357888"/>
        <c:scaling>
          <c:orientation val="minMax"/>
          <c:max val="40"/>
        </c:scaling>
        <c:delete val="0"/>
        <c:axPos val="r"/>
        <c:numFmt formatCode="0%" sourceLinked="1"/>
        <c:majorTickMark val="out"/>
        <c:minorTickMark val="none"/>
        <c:tickLblPos val="none"/>
        <c:crossAx val="192359424"/>
        <c:crosses val="max"/>
        <c:crossBetween val="between"/>
      </c:valAx>
      <c:dateAx>
        <c:axId val="192359424"/>
        <c:scaling>
          <c:orientation val="minMax"/>
        </c:scaling>
        <c:delete val="1"/>
        <c:axPos val="b"/>
        <c:numFmt formatCode="mmmyyyy" sourceLinked="1"/>
        <c:majorTickMark val="out"/>
        <c:minorTickMark val="none"/>
        <c:tickLblPos val="nextTo"/>
        <c:crossAx val="192357888"/>
        <c:crosses val="autoZero"/>
        <c:auto val="1"/>
        <c:lblOffset val="100"/>
        <c:baseTimeUnit val="months"/>
      </c:date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chart" Target="../charts/chart1.xml"/><Relationship Id="rId7" Type="http://schemas.openxmlformats.org/officeDocument/2006/relationships/image" Target="../media/image5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4" Type="http://schemas.openxmlformats.org/officeDocument/2006/relationships/chart" Target="../charts/chart2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11</xdr:row>
      <xdr:rowOff>104775</xdr:rowOff>
    </xdr:from>
    <xdr:to>
      <xdr:col>2</xdr:col>
      <xdr:colOff>1110615</xdr:colOff>
      <xdr:row>14</xdr:row>
      <xdr:rowOff>127635</xdr:rowOff>
    </xdr:to>
    <xdr:grpSp>
      <xdr:nvGrpSpPr>
        <xdr:cNvPr id="2" name="Group 1"/>
        <xdr:cNvGrpSpPr/>
      </xdr:nvGrpSpPr>
      <xdr:grpSpPr>
        <a:xfrm>
          <a:off x="2505075" y="2295525"/>
          <a:ext cx="1005840" cy="775335"/>
          <a:chOff x="3152775" y="466725"/>
          <a:chExt cx="2076450" cy="2857500"/>
        </a:xfrm>
      </xdr:grpSpPr>
      <xdr:pic>
        <xdr:nvPicPr>
          <xdr:cNvPr id="3" name="Picture 2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790950" y="66674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 descr="http://ts4.mm.bing.net/th?id=H.4574355761333527&amp;pid=1.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2775" y="466725"/>
            <a:ext cx="2076450" cy="2857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0000" y="236219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9525" y="1533524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66675</xdr:colOff>
      <xdr:row>15</xdr:row>
      <xdr:rowOff>41462</xdr:rowOff>
    </xdr:from>
    <xdr:to>
      <xdr:col>5</xdr:col>
      <xdr:colOff>1179195</xdr:colOff>
      <xdr:row>30</xdr:row>
      <xdr:rowOff>195767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31</xdr:row>
      <xdr:rowOff>53789</xdr:rowOff>
    </xdr:from>
    <xdr:to>
      <xdr:col>5</xdr:col>
      <xdr:colOff>1179195</xdr:colOff>
      <xdr:row>47</xdr:row>
      <xdr:rowOff>8069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522607</xdr:colOff>
      <xdr:row>15</xdr:row>
      <xdr:rowOff>175371</xdr:rowOff>
    </xdr:from>
    <xdr:to>
      <xdr:col>5</xdr:col>
      <xdr:colOff>1034671</xdr:colOff>
      <xdr:row>18</xdr:row>
      <xdr:rowOff>197088</xdr:rowOff>
    </xdr:to>
    <xdr:grpSp>
      <xdr:nvGrpSpPr>
        <xdr:cNvPr id="9" name="Group 8"/>
        <xdr:cNvGrpSpPr/>
      </xdr:nvGrpSpPr>
      <xdr:grpSpPr>
        <a:xfrm>
          <a:off x="6542407" y="3328146"/>
          <a:ext cx="512064" cy="621792"/>
          <a:chOff x="38368" y="0"/>
          <a:chExt cx="188084" cy="315493"/>
        </a:xfrm>
      </xdr:grpSpPr>
      <xdr:sp macro="" textlink="">
        <xdr:nvSpPr>
          <xdr:cNvPr id="10" name="Down Arrow 9"/>
          <xdr:cNvSpPr/>
        </xdr:nvSpPr>
        <xdr:spPr>
          <a:xfrm rot="10800000">
            <a:off x="38368" y="0"/>
            <a:ext cx="183399" cy="152174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1" name="TextBox 8"/>
          <xdr:cNvSpPr txBox="1"/>
        </xdr:nvSpPr>
        <xdr:spPr>
          <a:xfrm>
            <a:off x="38823" y="150638"/>
            <a:ext cx="187629" cy="1648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Good</a:t>
            </a:r>
          </a:p>
        </xdr:txBody>
      </xdr:sp>
    </xdr:grpSp>
    <xdr:clientData/>
  </xdr:twoCellAnchor>
  <xdr:twoCellAnchor>
    <xdr:from>
      <xdr:col>4</xdr:col>
      <xdr:colOff>514350</xdr:colOff>
      <xdr:row>91</xdr:row>
      <xdr:rowOff>52667</xdr:rowOff>
    </xdr:from>
    <xdr:to>
      <xdr:col>5</xdr:col>
      <xdr:colOff>1152525</xdr:colOff>
      <xdr:row>94</xdr:row>
      <xdr:rowOff>139913</xdr:rowOff>
    </xdr:to>
    <xdr:sp macro="" textlink="">
      <xdr:nvSpPr>
        <xdr:cNvPr id="12" name="TextBox 11"/>
        <xdr:cNvSpPr txBox="1"/>
      </xdr:nvSpPr>
      <xdr:spPr>
        <a:xfrm>
          <a:off x="5334000" y="18759767"/>
          <a:ext cx="1838325" cy="658746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 editAs="oneCell">
    <xdr:from>
      <xdr:col>0</xdr:col>
      <xdr:colOff>45864</xdr:colOff>
      <xdr:row>91</xdr:row>
      <xdr:rowOff>43142</xdr:rowOff>
    </xdr:from>
    <xdr:to>
      <xdr:col>1</xdr:col>
      <xdr:colOff>1096511</xdr:colOff>
      <xdr:row>94</xdr:row>
      <xdr:rowOff>154244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4" y="18750242"/>
          <a:ext cx="2250797" cy="682602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11</xdr:row>
      <xdr:rowOff>104775</xdr:rowOff>
    </xdr:from>
    <xdr:to>
      <xdr:col>5</xdr:col>
      <xdr:colOff>1110615</xdr:colOff>
      <xdr:row>14</xdr:row>
      <xdr:rowOff>127635</xdr:rowOff>
    </xdr:to>
    <xdr:grpSp>
      <xdr:nvGrpSpPr>
        <xdr:cNvPr id="14" name="Group 13"/>
        <xdr:cNvGrpSpPr/>
      </xdr:nvGrpSpPr>
      <xdr:grpSpPr>
        <a:xfrm>
          <a:off x="6124575" y="2295525"/>
          <a:ext cx="1005840" cy="775335"/>
          <a:chOff x="3152775" y="466725"/>
          <a:chExt cx="2076450" cy="2857500"/>
        </a:xfrm>
      </xdr:grpSpPr>
      <xdr:pic>
        <xdr:nvPicPr>
          <xdr:cNvPr id="15" name="Picture 14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9525" y="1533524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Picture 15" descr="http://ts4.mm.bing.net/th?id=H.4574355761333527&amp;pid=1.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2775" y="466725"/>
            <a:ext cx="2076450" cy="2857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Picture 16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790950" y="66674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Picture 17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0000" y="236219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104775</xdr:colOff>
      <xdr:row>59</xdr:row>
      <xdr:rowOff>104775</xdr:rowOff>
    </xdr:from>
    <xdr:to>
      <xdr:col>2</xdr:col>
      <xdr:colOff>1110615</xdr:colOff>
      <xdr:row>62</xdr:row>
      <xdr:rowOff>118110</xdr:rowOff>
    </xdr:to>
    <xdr:grpSp>
      <xdr:nvGrpSpPr>
        <xdr:cNvPr id="19" name="Group 18"/>
        <xdr:cNvGrpSpPr/>
      </xdr:nvGrpSpPr>
      <xdr:grpSpPr>
        <a:xfrm>
          <a:off x="2505075" y="12344400"/>
          <a:ext cx="1005840" cy="822960"/>
          <a:chOff x="3152775" y="466725"/>
          <a:chExt cx="2076450" cy="2857500"/>
        </a:xfrm>
      </xdr:grpSpPr>
      <xdr:pic>
        <xdr:nvPicPr>
          <xdr:cNvPr id="20" name="Picture 19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790950" y="66674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Picture 20" descr="http://ts4.mm.bing.net/th?id=H.4574355761333527&amp;pid=1.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2775" y="466725"/>
            <a:ext cx="2076450" cy="2857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9525" y="1533524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Picture 22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0000" y="236219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104775</xdr:colOff>
      <xdr:row>59</xdr:row>
      <xdr:rowOff>104775</xdr:rowOff>
    </xdr:from>
    <xdr:to>
      <xdr:col>5</xdr:col>
      <xdr:colOff>1110615</xdr:colOff>
      <xdr:row>62</xdr:row>
      <xdr:rowOff>118110</xdr:rowOff>
    </xdr:to>
    <xdr:grpSp>
      <xdr:nvGrpSpPr>
        <xdr:cNvPr id="24" name="Group 23"/>
        <xdr:cNvGrpSpPr/>
      </xdr:nvGrpSpPr>
      <xdr:grpSpPr>
        <a:xfrm>
          <a:off x="6124575" y="12344400"/>
          <a:ext cx="1005840" cy="822960"/>
          <a:chOff x="3152775" y="466725"/>
          <a:chExt cx="2076450" cy="2857500"/>
        </a:xfrm>
      </xdr:grpSpPr>
      <xdr:pic>
        <xdr:nvPicPr>
          <xdr:cNvPr id="25" name="Picture 24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9525" y="1533524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Picture 25" descr="http://ts4.mm.bing.net/th?id=H.4574355761333527&amp;pid=1.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2775" y="466725"/>
            <a:ext cx="2076450" cy="2857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" name="Picture 26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790950" y="66674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8" name="Picture 27" descr="http://ts3.mm.bing.net/th?id=H.4613603165405462&amp;pid=1.7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93" t="36666" r="31651" b="38000"/>
          <a:stretch/>
        </xdr:blipFill>
        <xdr:spPr bwMode="auto">
          <a:xfrm>
            <a:off x="3810000" y="2362199"/>
            <a:ext cx="771525" cy="723901"/>
          </a:xfrm>
          <a:prstGeom prst="flowChartConnector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29" name="TextBox 28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371475</xdr:colOff>
      <xdr:row>0</xdr:row>
      <xdr:rowOff>66675</xdr:rowOff>
    </xdr:from>
    <xdr:to>
      <xdr:col>5</xdr:col>
      <xdr:colOff>1076325</xdr:colOff>
      <xdr:row>1</xdr:row>
      <xdr:rowOff>123826</xdr:rowOff>
    </xdr:to>
    <xdr:sp macro="" textlink="">
      <xdr:nvSpPr>
        <xdr:cNvPr id="30" name="TextBox 29"/>
        <xdr:cNvSpPr txBox="1"/>
      </xdr:nvSpPr>
      <xdr:spPr>
        <a:xfrm>
          <a:off x="6391275" y="66675"/>
          <a:ext cx="704850" cy="247651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31" name="TextBox 30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32" name="TextBox 31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33" name="TextBox 32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0</xdr:col>
      <xdr:colOff>28575</xdr:colOff>
      <xdr:row>68</xdr:row>
      <xdr:rowOff>47625</xdr:rowOff>
    </xdr:from>
    <xdr:to>
      <xdr:col>5</xdr:col>
      <xdr:colOff>1200150</xdr:colOff>
      <xdr:row>85</xdr:row>
      <xdr:rowOff>101413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551182</xdr:colOff>
      <xdr:row>69</xdr:row>
      <xdr:rowOff>95809</xdr:rowOff>
    </xdr:from>
    <xdr:to>
      <xdr:col>5</xdr:col>
      <xdr:colOff>1063246</xdr:colOff>
      <xdr:row>72</xdr:row>
      <xdr:rowOff>117526</xdr:rowOff>
    </xdr:to>
    <xdr:grpSp>
      <xdr:nvGrpSpPr>
        <xdr:cNvPr id="35" name="Group 34"/>
        <xdr:cNvGrpSpPr/>
      </xdr:nvGrpSpPr>
      <xdr:grpSpPr>
        <a:xfrm>
          <a:off x="6570982" y="14573809"/>
          <a:ext cx="512064" cy="621792"/>
          <a:chOff x="38368" y="0"/>
          <a:chExt cx="188084" cy="315493"/>
        </a:xfrm>
      </xdr:grpSpPr>
      <xdr:sp macro="" textlink="">
        <xdr:nvSpPr>
          <xdr:cNvPr id="36" name="Down Arrow 35"/>
          <xdr:cNvSpPr/>
        </xdr:nvSpPr>
        <xdr:spPr>
          <a:xfrm>
            <a:off x="38368" y="0"/>
            <a:ext cx="183399" cy="152174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7" name="TextBox 8"/>
          <xdr:cNvSpPr txBox="1"/>
        </xdr:nvSpPr>
        <xdr:spPr>
          <a:xfrm>
            <a:off x="38823" y="150638"/>
            <a:ext cx="187629" cy="1648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Good</a:t>
            </a:r>
          </a:p>
        </xdr:txBody>
      </xdr:sp>
    </xdr:grpSp>
    <xdr:clientData/>
  </xdr:twoCellAnchor>
  <xdr:twoCellAnchor>
    <xdr:from>
      <xdr:col>5</xdr:col>
      <xdr:colOff>371475</xdr:colOff>
      <xdr:row>0</xdr:row>
      <xdr:rowOff>66675</xdr:rowOff>
    </xdr:from>
    <xdr:to>
      <xdr:col>5</xdr:col>
      <xdr:colOff>1076325</xdr:colOff>
      <xdr:row>1</xdr:row>
      <xdr:rowOff>123826</xdr:rowOff>
    </xdr:to>
    <xdr:sp macro="" textlink="">
      <xdr:nvSpPr>
        <xdr:cNvPr id="38" name="TextBox 37"/>
        <xdr:cNvSpPr txBox="1"/>
      </xdr:nvSpPr>
      <xdr:spPr>
        <a:xfrm>
          <a:off x="6391275" y="66675"/>
          <a:ext cx="704850" cy="247651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39" name="TextBox 38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40" name="TextBox 39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  <xdr:twoCellAnchor>
    <xdr:from>
      <xdr:col>5</xdr:col>
      <xdr:colOff>381000</xdr:colOff>
      <xdr:row>0</xdr:row>
      <xdr:rowOff>66675</xdr:rowOff>
    </xdr:from>
    <xdr:to>
      <xdr:col>5</xdr:col>
      <xdr:colOff>1104900</xdr:colOff>
      <xdr:row>1</xdr:row>
      <xdr:rowOff>123826</xdr:rowOff>
    </xdr:to>
    <xdr:sp macro="" textlink="">
      <xdr:nvSpPr>
        <xdr:cNvPr id="41" name="TextBox 40"/>
        <xdr:cNvSpPr txBox="1"/>
      </xdr:nvSpPr>
      <xdr:spPr>
        <a:xfrm>
          <a:off x="6400800" y="66675"/>
          <a:ext cx="723900" cy="247651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8200"/>
            </a:lnSpc>
          </a:pPr>
          <a:endParaRPr lang="en-US" sz="8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eynolds1\Desktop\LouieStat%20KPI%20PARC%202_13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 Page"/>
      <sheetName val="Table of Contents"/>
      <sheetName val="OT Hrs"/>
      <sheetName val="OT $"/>
      <sheetName val="HNW"/>
      <sheetName val="Sick Leave"/>
      <sheetName val="Monthly On-St Citation Revenue"/>
      <sheetName val="Monthly On-St Citation Collect"/>
      <sheetName val="Monthly On-St Revenue"/>
      <sheetName val="Monthly Off-St Revenue"/>
      <sheetName val="Security Assistance"/>
      <sheetName val="Vehicle Break-Ins"/>
      <sheetName val="Monthly On-St Meter Repairs"/>
      <sheetName val="Yearly KPI Template (C)"/>
      <sheetName val="Yearly KPI Template (F)"/>
      <sheetName val="Quarterly KPI Template"/>
      <sheetName val="Monthly KPI Template"/>
      <sheetName val="BiWeekly KPI Template"/>
      <sheetName val="BiWeekly KPI Template 2"/>
      <sheetName val="Weekly KPI Template"/>
      <sheetName val="Daily KPI Template"/>
      <sheetName val="MonthlyKPITemplateJS121712HSLC"/>
      <sheetName val="Monthly KPI Template Horizontal"/>
      <sheetName val="Hourly KPI Template"/>
      <sheetName val="Lists"/>
      <sheetName val="Monthly KPI Example"/>
      <sheetName val="Stop Lights"/>
    </sheetNames>
    <sheetDataSet>
      <sheetData sheetId="0"/>
      <sheetData sheetId="1">
        <row r="2">
          <cell r="A2" t="str">
            <v>Parking Authority of River City (PARC)</v>
          </cell>
        </row>
        <row r="4">
          <cell r="A4">
            <v>41683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 xml:space="preserve">On-Street Parking Citation Collection Rate </v>
          </cell>
        </row>
        <row r="2">
          <cell r="G2">
            <v>40209</v>
          </cell>
          <cell r="J2" t="e">
            <v>#N/A</v>
          </cell>
          <cell r="M2">
            <v>6971</v>
          </cell>
        </row>
        <row r="3">
          <cell r="G3">
            <v>40237</v>
          </cell>
          <cell r="M3">
            <v>6971</v>
          </cell>
          <cell r="N3" t="str">
            <v>Jan2013-Dec2013 Pareto Analysis</v>
          </cell>
          <cell r="O3" t="str">
            <v>Citations Unpaid</v>
          </cell>
          <cell r="P3" t="str">
            <v>Citations sent to Collection</v>
          </cell>
          <cell r="Q3" t="str">
            <v>Citation Voids</v>
          </cell>
          <cell r="R3" t="str">
            <v>Factor 4</v>
          </cell>
          <cell r="S3" t="str">
            <v>Factor 5</v>
          </cell>
        </row>
        <row r="4">
          <cell r="G4">
            <v>40268</v>
          </cell>
          <cell r="J4" t="e">
            <v>#N/A</v>
          </cell>
          <cell r="M4">
            <v>6971</v>
          </cell>
        </row>
        <row r="5">
          <cell r="G5">
            <v>40298</v>
          </cell>
          <cell r="M5">
            <v>6971</v>
          </cell>
        </row>
        <row r="6">
          <cell r="G6">
            <v>40329</v>
          </cell>
          <cell r="J6" t="e">
            <v>#N/A</v>
          </cell>
          <cell r="M6">
            <v>6971</v>
          </cell>
        </row>
        <row r="7">
          <cell r="G7">
            <v>40359</v>
          </cell>
          <cell r="M7">
            <v>6971</v>
          </cell>
        </row>
        <row r="8">
          <cell r="G8">
            <v>40390</v>
          </cell>
          <cell r="J8" t="e">
            <v>#N/A</v>
          </cell>
          <cell r="M8">
            <v>6971</v>
          </cell>
        </row>
        <row r="9">
          <cell r="G9">
            <v>40421</v>
          </cell>
          <cell r="M9">
            <v>6971</v>
          </cell>
        </row>
        <row r="10">
          <cell r="G10">
            <v>40451</v>
          </cell>
          <cell r="J10" t="e">
            <v>#N/A</v>
          </cell>
          <cell r="M10">
            <v>6971</v>
          </cell>
        </row>
        <row r="11">
          <cell r="G11">
            <v>40482</v>
          </cell>
          <cell r="M11">
            <v>6971</v>
          </cell>
        </row>
        <row r="12">
          <cell r="G12">
            <v>40512</v>
          </cell>
          <cell r="J12" t="e">
            <v>#N/A</v>
          </cell>
          <cell r="M12">
            <v>6971</v>
          </cell>
        </row>
        <row r="13">
          <cell r="G13">
            <v>40543</v>
          </cell>
          <cell r="M13">
            <v>6971</v>
          </cell>
        </row>
        <row r="14">
          <cell r="G14">
            <v>40574</v>
          </cell>
          <cell r="J14" t="e">
            <v>#N/A</v>
          </cell>
          <cell r="M14">
            <v>6971</v>
          </cell>
        </row>
        <row r="15">
          <cell r="G15">
            <v>40602</v>
          </cell>
          <cell r="M15">
            <v>6971</v>
          </cell>
        </row>
        <row r="16">
          <cell r="G16">
            <v>40633</v>
          </cell>
          <cell r="J16" t="e">
            <v>#N/A</v>
          </cell>
          <cell r="M16">
            <v>6971</v>
          </cell>
          <cell r="O16">
            <v>21434</v>
          </cell>
          <cell r="P16">
            <v>14739</v>
          </cell>
          <cell r="Q16">
            <v>6787</v>
          </cell>
          <cell r="R16" t="e">
            <v>#N/A</v>
          </cell>
          <cell r="S16" t="e">
            <v>#N/A</v>
          </cell>
        </row>
        <row r="17">
          <cell r="G17">
            <v>40663</v>
          </cell>
          <cell r="M17">
            <v>6971</v>
          </cell>
          <cell r="O17">
            <v>0.4989292364990689</v>
          </cell>
          <cell r="P17">
            <v>0.34308659217877097</v>
          </cell>
          <cell r="Q17">
            <v>0.15798417132216014</v>
          </cell>
          <cell r="R17" t="e">
            <v>#N/A</v>
          </cell>
          <cell r="S17" t="e">
            <v>#N/A</v>
          </cell>
        </row>
        <row r="18">
          <cell r="G18">
            <v>40694</v>
          </cell>
          <cell r="J18" t="e">
            <v>#N/A</v>
          </cell>
          <cell r="M18">
            <v>6971</v>
          </cell>
          <cell r="O18">
            <v>0.4989292364990689</v>
          </cell>
          <cell r="P18">
            <v>0.84201582867783986</v>
          </cell>
          <cell r="Q18">
            <v>1</v>
          </cell>
          <cell r="R18" t="e">
            <v>#N/A</v>
          </cell>
          <cell r="S18" t="e">
            <v>#N/A</v>
          </cell>
        </row>
        <row r="19">
          <cell r="G19">
            <v>40724</v>
          </cell>
          <cell r="M19">
            <v>6971</v>
          </cell>
        </row>
        <row r="20">
          <cell r="G20">
            <v>40755</v>
          </cell>
          <cell r="J20" t="e">
            <v>#N/A</v>
          </cell>
          <cell r="M20">
            <v>6971</v>
          </cell>
          <cell r="O20" t="str">
            <v>#</v>
          </cell>
        </row>
        <row r="21">
          <cell r="G21">
            <v>40786</v>
          </cell>
          <cell r="M21">
            <v>6971</v>
          </cell>
        </row>
        <row r="22">
          <cell r="G22">
            <v>40816</v>
          </cell>
          <cell r="J22" t="e">
            <v>#N/A</v>
          </cell>
          <cell r="M22">
            <v>6971</v>
          </cell>
        </row>
        <row r="23">
          <cell r="G23">
            <v>40847</v>
          </cell>
          <cell r="M23">
            <v>6971</v>
          </cell>
        </row>
        <row r="24">
          <cell r="G24">
            <v>40877</v>
          </cell>
          <cell r="J24" t="e">
            <v>#N/A</v>
          </cell>
          <cell r="M24">
            <v>6971</v>
          </cell>
        </row>
        <row r="25">
          <cell r="G25">
            <v>40908</v>
          </cell>
          <cell r="M25">
            <v>6971</v>
          </cell>
        </row>
        <row r="26">
          <cell r="G26">
            <v>40939</v>
          </cell>
          <cell r="J26" t="e">
            <v>#N/A</v>
          </cell>
          <cell r="M26">
            <v>6971</v>
          </cell>
        </row>
        <row r="27">
          <cell r="G27">
            <v>40968</v>
          </cell>
          <cell r="H27">
            <v>5335</v>
          </cell>
          <cell r="K27">
            <v>6106.4</v>
          </cell>
          <cell r="M27">
            <v>6971</v>
          </cell>
        </row>
        <row r="28">
          <cell r="G28">
            <v>40999</v>
          </cell>
          <cell r="H28">
            <v>4914</v>
          </cell>
          <cell r="J28">
            <v>0.70330613997423785</v>
          </cell>
          <cell r="K28">
            <v>5938.95</v>
          </cell>
          <cell r="M28">
            <v>6971</v>
          </cell>
        </row>
        <row r="29">
          <cell r="G29">
            <v>41029</v>
          </cell>
          <cell r="H29">
            <v>4992</v>
          </cell>
          <cell r="K29">
            <v>7271.75</v>
          </cell>
          <cell r="M29">
            <v>6971</v>
          </cell>
        </row>
        <row r="30">
          <cell r="G30">
            <v>41060</v>
          </cell>
          <cell r="H30">
            <v>5818</v>
          </cell>
          <cell r="J30">
            <v>0.76121941645950542</v>
          </cell>
          <cell r="K30">
            <v>6496.55</v>
          </cell>
          <cell r="M30">
            <v>6971</v>
          </cell>
        </row>
        <row r="31">
          <cell r="G31">
            <v>41090</v>
          </cell>
          <cell r="H31">
            <v>5770</v>
          </cell>
          <cell r="K31">
            <v>6140.4</v>
          </cell>
          <cell r="M31">
            <v>6971</v>
          </cell>
        </row>
        <row r="32">
          <cell r="G32">
            <v>41121</v>
          </cell>
          <cell r="H32">
            <v>6369</v>
          </cell>
          <cell r="J32">
            <v>0.80661094224924013</v>
          </cell>
          <cell r="K32">
            <v>6711.5999999999995</v>
          </cell>
          <cell r="M32">
            <v>6971</v>
          </cell>
        </row>
        <row r="33">
          <cell r="G33">
            <v>41152</v>
          </cell>
          <cell r="H33">
            <v>7544</v>
          </cell>
          <cell r="K33">
            <v>7865.05</v>
          </cell>
          <cell r="M33">
            <v>6971</v>
          </cell>
        </row>
        <row r="34">
          <cell r="G34">
            <v>41182</v>
          </cell>
          <cell r="H34">
            <v>6627</v>
          </cell>
          <cell r="J34">
            <v>0.8196660482374768</v>
          </cell>
          <cell r="K34">
            <v>6872.25</v>
          </cell>
          <cell r="M34">
            <v>6971</v>
          </cell>
        </row>
        <row r="35">
          <cell r="G35">
            <v>41213</v>
          </cell>
          <cell r="H35">
            <v>6971</v>
          </cell>
          <cell r="K35">
            <v>7364.4</v>
          </cell>
          <cell r="M35">
            <v>6971</v>
          </cell>
        </row>
        <row r="36">
          <cell r="G36">
            <v>41243</v>
          </cell>
          <cell r="H36">
            <v>5809</v>
          </cell>
          <cell r="J36">
            <v>0.81290232297788978</v>
          </cell>
          <cell r="K36">
            <v>6074.0999999999995</v>
          </cell>
          <cell r="M36">
            <v>6971</v>
          </cell>
        </row>
        <row r="37">
          <cell r="G37">
            <v>41274</v>
          </cell>
          <cell r="H37">
            <v>5127</v>
          </cell>
          <cell r="K37">
            <v>5247.9</v>
          </cell>
          <cell r="M37">
            <v>6971</v>
          </cell>
        </row>
        <row r="38">
          <cell r="G38">
            <v>41305</v>
          </cell>
          <cell r="H38">
            <v>6965</v>
          </cell>
          <cell r="J38">
            <v>0.81854506992596077</v>
          </cell>
          <cell r="K38">
            <v>7232.65</v>
          </cell>
          <cell r="M38">
            <v>6971</v>
          </cell>
        </row>
        <row r="39">
          <cell r="G39">
            <v>41333</v>
          </cell>
          <cell r="H39">
            <v>7806</v>
          </cell>
          <cell r="K39">
            <v>7940.7</v>
          </cell>
          <cell r="M39">
            <v>6971</v>
          </cell>
        </row>
        <row r="40">
          <cell r="G40">
            <v>41364</v>
          </cell>
          <cell r="H40">
            <v>8616</v>
          </cell>
          <cell r="J40">
            <v>0.86306721426424926</v>
          </cell>
          <cell r="K40">
            <v>8485.5499999999993</v>
          </cell>
          <cell r="M40">
            <v>6971</v>
          </cell>
        </row>
        <row r="41">
          <cell r="G41">
            <v>41394</v>
          </cell>
          <cell r="H41">
            <v>8189</v>
          </cell>
          <cell r="K41">
            <v>8652.15</v>
          </cell>
          <cell r="M41">
            <v>6971</v>
          </cell>
        </row>
        <row r="42">
          <cell r="G42">
            <v>41425</v>
          </cell>
          <cell r="H42">
            <v>8130</v>
          </cell>
          <cell r="J42">
            <v>0.8013799901429276</v>
          </cell>
          <cell r="K42">
            <v>8623.25</v>
          </cell>
          <cell r="M42">
            <v>6971</v>
          </cell>
        </row>
        <row r="43">
          <cell r="G43">
            <v>41455</v>
          </cell>
          <cell r="H43">
            <v>9070</v>
          </cell>
          <cell r="K43">
            <v>10035.1</v>
          </cell>
          <cell r="M43">
            <v>6971</v>
          </cell>
        </row>
        <row r="44">
          <cell r="G44">
            <v>41486</v>
          </cell>
          <cell r="H44">
            <v>8696</v>
          </cell>
          <cell r="J44">
            <v>0.76401335441925844</v>
          </cell>
          <cell r="K44">
            <v>9674.6999999999989</v>
          </cell>
          <cell r="M44">
            <v>6971</v>
          </cell>
        </row>
        <row r="45">
          <cell r="G45">
            <v>41517</v>
          </cell>
          <cell r="H45">
            <v>9296</v>
          </cell>
          <cell r="K45">
            <v>10900.4</v>
          </cell>
          <cell r="M45">
            <v>6971</v>
          </cell>
        </row>
        <row r="46">
          <cell r="G46">
            <v>41547</v>
          </cell>
          <cell r="H46">
            <v>5937</v>
          </cell>
          <cell r="J46">
            <v>0.52905008019960786</v>
          </cell>
          <cell r="K46">
            <v>9538.6999999999989</v>
          </cell>
          <cell r="M46">
            <v>6971</v>
          </cell>
        </row>
        <row r="47">
          <cell r="G47">
            <v>41578</v>
          </cell>
          <cell r="H47">
            <v>10461</v>
          </cell>
          <cell r="K47">
            <v>11281.199999999999</v>
          </cell>
          <cell r="M47">
            <v>6971</v>
          </cell>
        </row>
        <row r="48">
          <cell r="G48">
            <v>41608</v>
          </cell>
          <cell r="H48">
            <v>8726</v>
          </cell>
          <cell r="J48">
            <v>0.80047702045683877</v>
          </cell>
          <cell r="K48">
            <v>9265.85</v>
          </cell>
          <cell r="M48">
            <v>6971</v>
          </cell>
        </row>
        <row r="49">
          <cell r="G49">
            <v>41639</v>
          </cell>
          <cell r="H49">
            <v>7196</v>
          </cell>
          <cell r="K49">
            <v>7894.8</v>
          </cell>
          <cell r="M49">
            <v>6971</v>
          </cell>
        </row>
        <row r="61">
          <cell r="L61" t="str">
            <v>#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96"/>
  <sheetViews>
    <sheetView tabSelected="1" view="pageLayout" topLeftCell="A2" zoomScaleNormal="100" zoomScaleSheetLayoutView="55" workbookViewId="0">
      <selection activeCell="A4" sqref="A4:K4"/>
    </sheetView>
  </sheetViews>
  <sheetFormatPr defaultColWidth="9.140625" defaultRowHeight="15" x14ac:dyDescent="0.25"/>
  <cols>
    <col min="1" max="2" width="16.85546875" customWidth="1"/>
    <col min="3" max="3" width="17.140625" customWidth="1"/>
    <col min="4" max="5" width="16.85546875" customWidth="1"/>
    <col min="6" max="6" width="17.140625" customWidth="1"/>
    <col min="7" max="7" width="29.28515625" customWidth="1"/>
    <col min="8" max="8" width="13" customWidth="1"/>
    <col min="9" max="9" width="19.28515625" customWidth="1"/>
    <col min="10" max="13" width="13.28515625" customWidth="1"/>
    <col min="14" max="14" width="21" bestFit="1" customWidth="1"/>
    <col min="15" max="20" width="13.5703125" customWidth="1"/>
  </cols>
  <sheetData>
    <row r="1" spans="1:20" ht="15" customHeight="1" thickBot="1" x14ac:dyDescent="0.3">
      <c r="A1" s="1" t="s">
        <v>0</v>
      </c>
      <c r="B1" s="2"/>
      <c r="C1" s="2"/>
      <c r="D1" s="2"/>
      <c r="E1" s="2"/>
      <c r="F1" s="3"/>
      <c r="G1" s="4" t="s">
        <v>1</v>
      </c>
      <c r="H1" s="5" t="s">
        <v>2</v>
      </c>
      <c r="I1" s="5" t="s">
        <v>3</v>
      </c>
      <c r="J1" s="4" t="s">
        <v>4</v>
      </c>
      <c r="K1" s="5" t="s">
        <v>5</v>
      </c>
      <c r="L1" s="5" t="s">
        <v>6</v>
      </c>
      <c r="M1" s="4" t="s">
        <v>7</v>
      </c>
      <c r="N1" s="6" t="s">
        <v>8</v>
      </c>
      <c r="O1" s="7" t="s">
        <v>9</v>
      </c>
      <c r="P1" s="7"/>
      <c r="Q1" s="7"/>
      <c r="R1" s="7"/>
      <c r="S1" s="7"/>
      <c r="T1" s="7"/>
    </row>
    <row r="2" spans="1:20" ht="15" customHeight="1" thickBot="1" x14ac:dyDescent="0.3">
      <c r="A2" s="8" t="str">
        <f>'[1]Cover Page'!A2</f>
        <v>Parking Authority of River City (PARC)</v>
      </c>
      <c r="B2" s="9"/>
      <c r="C2" s="9"/>
      <c r="D2" s="9"/>
      <c r="E2" s="9"/>
      <c r="F2" s="10"/>
      <c r="G2" s="11">
        <f t="shared" ref="G2:G23" si="0">EOMONTH(G3,-1)</f>
        <v>40209</v>
      </c>
      <c r="H2" s="12"/>
      <c r="I2" s="12"/>
      <c r="J2" s="13" t="e">
        <f>IF(ISBLANK(I2),NA(),H2/I2)</f>
        <v>#N/A</v>
      </c>
      <c r="K2" s="14"/>
      <c r="L2" s="12"/>
      <c r="M2" s="15">
        <f t="shared" ref="M2:M49" si="1">MEDIAN(H$2:H$49)</f>
        <v>6971</v>
      </c>
      <c r="N2" s="6"/>
      <c r="O2" s="16"/>
      <c r="P2" s="16"/>
      <c r="Q2" s="16"/>
      <c r="R2" s="16"/>
      <c r="S2" s="16"/>
      <c r="T2" s="16"/>
    </row>
    <row r="3" spans="1:20" ht="15.75" customHeight="1" thickBot="1" x14ac:dyDescent="0.3">
      <c r="A3" s="17" t="s">
        <v>10</v>
      </c>
      <c r="B3" s="18"/>
      <c r="C3" s="18"/>
      <c r="D3" s="18" t="s">
        <v>11</v>
      </c>
      <c r="E3" s="18"/>
      <c r="F3" s="19"/>
      <c r="G3" s="11">
        <f t="shared" si="0"/>
        <v>40237</v>
      </c>
      <c r="H3" s="12"/>
      <c r="I3" s="12"/>
      <c r="J3" s="13"/>
      <c r="K3" s="14"/>
      <c r="L3" s="12"/>
      <c r="M3" s="15">
        <f t="shared" si="1"/>
        <v>6971</v>
      </c>
      <c r="N3" s="20" t="str">
        <f>IF(ISERROR(O16),"No Pareto Available",CONCATENATE(TEXT(N4,"mmmyyyy"),"-",TEXT(N15,"mmmyyyy")," ","Pareto Analysis"))</f>
        <v>Jan2013-Dec2013 Pareto Analysis</v>
      </c>
      <c r="O3" s="21" t="s">
        <v>12</v>
      </c>
      <c r="P3" s="22" t="s">
        <v>13</v>
      </c>
      <c r="Q3" s="22" t="s">
        <v>14</v>
      </c>
      <c r="R3" s="22" t="s">
        <v>15</v>
      </c>
      <c r="S3" s="22" t="s">
        <v>16</v>
      </c>
      <c r="T3" s="23" t="s">
        <v>17</v>
      </c>
    </row>
    <row r="4" spans="1:20" ht="15.75" customHeight="1" thickBot="1" x14ac:dyDescent="0.3">
      <c r="A4" s="24" t="s">
        <v>18</v>
      </c>
      <c r="B4" s="25"/>
      <c r="C4" s="26" t="s">
        <v>19</v>
      </c>
      <c r="D4" s="24" t="s">
        <v>20</v>
      </c>
      <c r="E4" s="27"/>
      <c r="F4" s="25"/>
      <c r="G4" s="11">
        <f t="shared" si="0"/>
        <v>40268</v>
      </c>
      <c r="H4" s="12"/>
      <c r="I4" s="12"/>
      <c r="J4" s="13" t="e">
        <f t="shared" ref="J4:J48" si="2">IF(ISBLANK(I4),NA(),H4/I4)</f>
        <v>#N/A</v>
      </c>
      <c r="K4" s="14"/>
      <c r="L4" s="12"/>
      <c r="M4" s="15">
        <f t="shared" si="1"/>
        <v>6971</v>
      </c>
      <c r="N4" s="28">
        <f t="shared" ref="N4:N15" si="3">G38</f>
        <v>41305</v>
      </c>
      <c r="O4" s="29">
        <v>0</v>
      </c>
      <c r="P4" s="29">
        <v>0</v>
      </c>
      <c r="Q4" s="29">
        <v>0</v>
      </c>
      <c r="R4" s="30"/>
      <c r="S4" s="30"/>
      <c r="T4" s="31">
        <f>SUM(O4:S4)</f>
        <v>0</v>
      </c>
    </row>
    <row r="5" spans="1:20" ht="15.75" customHeight="1" thickBot="1" x14ac:dyDescent="0.3">
      <c r="A5" s="32" t="s">
        <v>21</v>
      </c>
      <c r="B5" s="33"/>
      <c r="C5" s="34" t="s">
        <v>22</v>
      </c>
      <c r="D5" s="32" t="s">
        <v>23</v>
      </c>
      <c r="E5" s="35"/>
      <c r="F5" s="33"/>
      <c r="G5" s="11">
        <f t="shared" si="0"/>
        <v>40298</v>
      </c>
      <c r="H5" s="12"/>
      <c r="I5" s="12"/>
      <c r="J5" s="13"/>
      <c r="K5" s="14"/>
      <c r="L5" s="12"/>
      <c r="M5" s="15">
        <f t="shared" si="1"/>
        <v>6971</v>
      </c>
      <c r="N5" s="28">
        <f t="shared" si="3"/>
        <v>41333</v>
      </c>
      <c r="O5" s="30">
        <f>SUM(I39-H39-Q5)</f>
        <v>916</v>
      </c>
      <c r="P5" s="36">
        <v>756</v>
      </c>
      <c r="Q5" s="36">
        <v>620</v>
      </c>
      <c r="R5" s="30"/>
      <c r="S5" s="30"/>
      <c r="T5" s="31">
        <f t="shared" ref="T5:T15" si="4">SUM(O5:S5)</f>
        <v>2292</v>
      </c>
    </row>
    <row r="6" spans="1:20" ht="15.75" customHeight="1" thickBot="1" x14ac:dyDescent="0.3">
      <c r="A6" s="37" t="s">
        <v>24</v>
      </c>
      <c r="B6" s="38"/>
      <c r="C6" s="39"/>
      <c r="D6" s="37" t="s">
        <v>25</v>
      </c>
      <c r="E6" s="40"/>
      <c r="F6" s="38"/>
      <c r="G6" s="11">
        <f t="shared" si="0"/>
        <v>40329</v>
      </c>
      <c r="H6" s="12"/>
      <c r="I6" s="12"/>
      <c r="J6" s="13" t="e">
        <f t="shared" si="2"/>
        <v>#N/A</v>
      </c>
      <c r="K6" s="14"/>
      <c r="L6" s="12"/>
      <c r="M6" s="15">
        <f t="shared" si="1"/>
        <v>6971</v>
      </c>
      <c r="N6" s="28">
        <f t="shared" si="3"/>
        <v>41364</v>
      </c>
      <c r="O6" s="30">
        <f t="shared" ref="O6:O15" si="5">SUM(I40-H40-Q6)</f>
        <v>527</v>
      </c>
      <c r="P6" s="36">
        <v>1491</v>
      </c>
      <c r="Q6" s="41">
        <v>840</v>
      </c>
      <c r="R6" s="30"/>
      <c r="S6" s="30"/>
      <c r="T6" s="31">
        <f t="shared" si="4"/>
        <v>2858</v>
      </c>
    </row>
    <row r="7" spans="1:20" ht="15.75" customHeight="1" thickBot="1" x14ac:dyDescent="0.3">
      <c r="A7" s="37"/>
      <c r="B7" s="38"/>
      <c r="C7" s="39" t="s">
        <v>26</v>
      </c>
      <c r="D7" s="37"/>
      <c r="E7" s="40"/>
      <c r="F7" s="38"/>
      <c r="G7" s="11">
        <f t="shared" si="0"/>
        <v>40359</v>
      </c>
      <c r="H7" s="12"/>
      <c r="I7" s="12"/>
      <c r="J7" s="13"/>
      <c r="K7" s="14"/>
      <c r="L7" s="12"/>
      <c r="M7" s="15">
        <f t="shared" si="1"/>
        <v>6971</v>
      </c>
      <c r="N7" s="28">
        <f t="shared" si="3"/>
        <v>41394</v>
      </c>
      <c r="O7" s="30">
        <f t="shared" si="5"/>
        <v>1417</v>
      </c>
      <c r="P7" s="36">
        <v>670</v>
      </c>
      <c r="Q7" s="42">
        <v>573</v>
      </c>
      <c r="R7" s="30"/>
      <c r="S7" s="30"/>
      <c r="T7" s="31">
        <f t="shared" si="4"/>
        <v>2660</v>
      </c>
    </row>
    <row r="8" spans="1:20" ht="15.75" customHeight="1" thickBot="1" x14ac:dyDescent="0.3">
      <c r="A8" s="37"/>
      <c r="B8" s="38"/>
      <c r="C8" s="39"/>
      <c r="D8" s="43" t="s">
        <v>27</v>
      </c>
      <c r="E8" s="44"/>
      <c r="F8" s="45"/>
      <c r="G8" s="11">
        <f t="shared" si="0"/>
        <v>40390</v>
      </c>
      <c r="H8" s="12"/>
      <c r="I8" s="12"/>
      <c r="J8" s="13" t="e">
        <f t="shared" si="2"/>
        <v>#N/A</v>
      </c>
      <c r="K8" s="14"/>
      <c r="L8" s="12"/>
      <c r="M8" s="15">
        <f t="shared" si="1"/>
        <v>6971</v>
      </c>
      <c r="N8" s="28">
        <f t="shared" si="3"/>
        <v>41425</v>
      </c>
      <c r="O8" s="30">
        <f t="shared" si="5"/>
        <v>1408</v>
      </c>
      <c r="P8" s="36">
        <v>1610</v>
      </c>
      <c r="Q8" s="46">
        <v>607</v>
      </c>
      <c r="R8" s="30"/>
      <c r="S8" s="30"/>
      <c r="T8" s="31">
        <f t="shared" si="4"/>
        <v>3625</v>
      </c>
    </row>
    <row r="9" spans="1:20" ht="15.75" customHeight="1" thickBot="1" x14ac:dyDescent="0.3">
      <c r="A9" s="37"/>
      <c r="B9" s="38"/>
      <c r="C9" s="39" t="s">
        <v>28</v>
      </c>
      <c r="D9" s="37" t="s">
        <v>29</v>
      </c>
      <c r="E9" s="40"/>
      <c r="F9" s="38"/>
      <c r="G9" s="11">
        <f t="shared" si="0"/>
        <v>40421</v>
      </c>
      <c r="H9" s="12"/>
      <c r="I9" s="12"/>
      <c r="J9" s="13"/>
      <c r="K9" s="14"/>
      <c r="L9" s="12"/>
      <c r="M9" s="15">
        <f t="shared" si="1"/>
        <v>6971</v>
      </c>
      <c r="N9" s="28">
        <f t="shared" si="3"/>
        <v>41455</v>
      </c>
      <c r="O9" s="30">
        <f t="shared" si="5"/>
        <v>2234</v>
      </c>
      <c r="P9" s="36">
        <v>1589</v>
      </c>
      <c r="Q9" s="47">
        <v>502</v>
      </c>
      <c r="R9" s="30"/>
      <c r="S9" s="30"/>
      <c r="T9" s="31">
        <f t="shared" si="4"/>
        <v>4325</v>
      </c>
    </row>
    <row r="10" spans="1:20" ht="15.75" customHeight="1" thickBot="1" x14ac:dyDescent="0.3">
      <c r="A10" s="48" t="s">
        <v>30</v>
      </c>
      <c r="B10" s="49"/>
      <c r="C10" s="50"/>
      <c r="D10" s="51"/>
      <c r="E10" s="52"/>
      <c r="F10" s="53"/>
      <c r="G10" s="11">
        <f t="shared" si="0"/>
        <v>40451</v>
      </c>
      <c r="H10" s="12"/>
      <c r="I10" s="12"/>
      <c r="J10" s="13" t="e">
        <f t="shared" si="2"/>
        <v>#N/A</v>
      </c>
      <c r="K10" s="14"/>
      <c r="L10" s="12"/>
      <c r="M10" s="15">
        <f t="shared" si="1"/>
        <v>6971</v>
      </c>
      <c r="N10" s="28">
        <f t="shared" si="3"/>
        <v>41486</v>
      </c>
      <c r="O10" s="30">
        <f t="shared" si="5"/>
        <v>2119</v>
      </c>
      <c r="P10" s="41">
        <v>1692</v>
      </c>
      <c r="Q10" s="47">
        <v>567</v>
      </c>
      <c r="R10" s="30"/>
      <c r="S10" s="30"/>
      <c r="T10" s="31">
        <f t="shared" si="4"/>
        <v>4378</v>
      </c>
    </row>
    <row r="11" spans="1:20" ht="16.5" customHeight="1" thickBot="1" x14ac:dyDescent="0.3">
      <c r="A11" s="24" t="s">
        <v>31</v>
      </c>
      <c r="B11" s="27"/>
      <c r="C11" s="27"/>
      <c r="D11" s="27"/>
      <c r="E11" s="27"/>
      <c r="F11" s="25"/>
      <c r="G11" s="11">
        <f t="shared" si="0"/>
        <v>40482</v>
      </c>
      <c r="H11" s="12"/>
      <c r="I11" s="12"/>
      <c r="J11" s="13"/>
      <c r="K11" s="14"/>
      <c r="L11" s="12"/>
      <c r="M11" s="15">
        <f t="shared" si="1"/>
        <v>6971</v>
      </c>
      <c r="N11" s="28">
        <f t="shared" si="3"/>
        <v>41517</v>
      </c>
      <c r="O11" s="30">
        <f t="shared" si="5"/>
        <v>2930</v>
      </c>
      <c r="P11" s="42">
        <v>1683</v>
      </c>
      <c r="Q11" s="47">
        <v>598</v>
      </c>
      <c r="R11" s="30"/>
      <c r="S11" s="30"/>
      <c r="T11" s="31">
        <f t="shared" si="4"/>
        <v>5211</v>
      </c>
    </row>
    <row r="12" spans="1:20" ht="26.1" customHeight="1" thickBot="1" x14ac:dyDescent="0.3">
      <c r="A12" s="54" t="str">
        <f>CONCATENATE(TEXT(G37,"mmmyyyy"),"-",TEXT(G49,"mmmyyyy")," ","     12 Month Goal")</f>
        <v>Dec2012-Dec2013      12 Month Goal</v>
      </c>
      <c r="B12" s="55" t="str">
        <f>CONCATENATE(TEXT(G37,"mmmyyyy"),"-",TEXT(G49,"mmmyyyy")," ","     12 Month Actual")</f>
        <v>Dec2012-Dec2013      12 Month Actual</v>
      </c>
      <c r="C12" s="56"/>
      <c r="D12" s="55" t="str">
        <f>CONCATENATE(TEXT(G49,"mmmyyyy")," Goal")</f>
        <v>Dec2013 Goal</v>
      </c>
      <c r="E12" s="54" t="str">
        <f>CONCATENATE(TEXT(G49,"mmmyyyy")," Actual")</f>
        <v>Dec2013 Actual</v>
      </c>
      <c r="F12" s="57"/>
      <c r="G12" s="11">
        <f t="shared" si="0"/>
        <v>40512</v>
      </c>
      <c r="H12" s="12"/>
      <c r="I12" s="12"/>
      <c r="J12" s="13" t="e">
        <f t="shared" si="2"/>
        <v>#N/A</v>
      </c>
      <c r="K12" s="14"/>
      <c r="L12" s="12"/>
      <c r="M12" s="15">
        <f t="shared" si="1"/>
        <v>6971</v>
      </c>
      <c r="N12" s="28">
        <f t="shared" si="3"/>
        <v>41547</v>
      </c>
      <c r="O12" s="30">
        <f t="shared" si="5"/>
        <v>4707</v>
      </c>
      <c r="P12" s="46">
        <v>996</v>
      </c>
      <c r="Q12" s="47">
        <v>578</v>
      </c>
      <c r="R12" s="30"/>
      <c r="S12" s="30"/>
      <c r="T12" s="31">
        <f t="shared" si="4"/>
        <v>6281</v>
      </c>
    </row>
    <row r="13" spans="1:20" ht="18" customHeight="1" thickBot="1" x14ac:dyDescent="0.3">
      <c r="A13" s="58">
        <f>IF(ISERROR(J65),"N/A",J65)</f>
        <v>109525.04999999999</v>
      </c>
      <c r="B13" s="58">
        <f>IF(ISERROR(H65),"N/A",H65)</f>
        <v>99088</v>
      </c>
      <c r="C13" s="59"/>
      <c r="D13" s="58">
        <f>IF(ISBLANK(K49),"N/A",K49)</f>
        <v>7894.8</v>
      </c>
      <c r="E13" s="58">
        <f>IF(ISBLANK(H49),"N/A",H49)</f>
        <v>7196</v>
      </c>
      <c r="F13" s="60"/>
      <c r="G13" s="11">
        <f t="shared" si="0"/>
        <v>40543</v>
      </c>
      <c r="H13" s="12"/>
      <c r="I13" s="12"/>
      <c r="J13" s="13"/>
      <c r="K13" s="14"/>
      <c r="L13" s="12"/>
      <c r="M13" s="15">
        <f t="shared" si="1"/>
        <v>6971</v>
      </c>
      <c r="N13" s="28">
        <f t="shared" si="3"/>
        <v>41578</v>
      </c>
      <c r="O13" s="30">
        <f t="shared" si="5"/>
        <v>2139</v>
      </c>
      <c r="P13" s="61">
        <v>1323</v>
      </c>
      <c r="Q13" s="62">
        <v>672</v>
      </c>
      <c r="R13" s="63"/>
      <c r="S13" s="63"/>
      <c r="T13" s="31">
        <f t="shared" si="4"/>
        <v>4134</v>
      </c>
    </row>
    <row r="14" spans="1:20" s="66" customFormat="1" ht="15.75" thickBot="1" x14ac:dyDescent="0.3">
      <c r="A14" s="64"/>
      <c r="B14" s="64"/>
      <c r="C14" s="59"/>
      <c r="D14" s="64"/>
      <c r="E14" s="64"/>
      <c r="F14" s="60"/>
      <c r="G14" s="11">
        <f>EOMONTH(G15,-1)</f>
        <v>40574</v>
      </c>
      <c r="H14" s="12"/>
      <c r="I14" s="12"/>
      <c r="J14" s="13" t="e">
        <f t="shared" si="2"/>
        <v>#N/A</v>
      </c>
      <c r="K14" s="14"/>
      <c r="L14" s="12"/>
      <c r="M14" s="15">
        <f t="shared" si="1"/>
        <v>6971</v>
      </c>
      <c r="N14" s="28">
        <f t="shared" si="3"/>
        <v>41608</v>
      </c>
      <c r="O14" s="30">
        <f t="shared" si="5"/>
        <v>1573</v>
      </c>
      <c r="P14" s="65">
        <v>1177</v>
      </c>
      <c r="Q14" s="62">
        <v>602</v>
      </c>
      <c r="R14" s="31"/>
      <c r="S14" s="31"/>
      <c r="T14" s="31">
        <f t="shared" si="4"/>
        <v>3352</v>
      </c>
    </row>
    <row r="15" spans="1:20" ht="16.5" thickBot="1" x14ac:dyDescent="0.3">
      <c r="A15" s="67" t="str">
        <f>IF(ISBLANK($L$61),"Units",$L$61)</f>
        <v>#</v>
      </c>
      <c r="B15" s="67" t="str">
        <f>IF(ISBLANK($L$61),"Units",$L$61)</f>
        <v>#</v>
      </c>
      <c r="C15" s="68"/>
      <c r="D15" s="67" t="str">
        <f>IF(ISBLANK($L$61),"Units",$L$61)</f>
        <v>#</v>
      </c>
      <c r="E15" s="67" t="str">
        <f>IF(ISBLANK($L$61),"Units",$L$61)</f>
        <v>#</v>
      </c>
      <c r="F15" s="69"/>
      <c r="G15" s="11">
        <f t="shared" si="0"/>
        <v>40602</v>
      </c>
      <c r="H15" s="12"/>
      <c r="I15" s="12"/>
      <c r="J15" s="13"/>
      <c r="K15" s="14"/>
      <c r="L15" s="12"/>
      <c r="M15" s="15">
        <f t="shared" si="1"/>
        <v>6971</v>
      </c>
      <c r="N15" s="28">
        <f t="shared" si="3"/>
        <v>41639</v>
      </c>
      <c r="O15" s="30">
        <f t="shared" si="5"/>
        <v>1464</v>
      </c>
      <c r="P15" s="70">
        <v>1752</v>
      </c>
      <c r="Q15" s="62">
        <v>628</v>
      </c>
      <c r="R15" s="71"/>
      <c r="S15" s="71"/>
      <c r="T15" s="31">
        <f t="shared" si="4"/>
        <v>3844</v>
      </c>
    </row>
    <row r="16" spans="1:20" ht="15.75" thickBot="1" x14ac:dyDescent="0.3">
      <c r="G16" s="11">
        <f t="shared" si="0"/>
        <v>40633</v>
      </c>
      <c r="H16" s="12"/>
      <c r="I16" s="12"/>
      <c r="J16" s="13" t="e">
        <f t="shared" si="2"/>
        <v>#N/A</v>
      </c>
      <c r="K16" s="14"/>
      <c r="L16" s="12"/>
      <c r="M16" s="15">
        <f t="shared" si="1"/>
        <v>6971</v>
      </c>
      <c r="N16" s="72" t="str">
        <f>G65</f>
        <v>Jan2013-Dec2013 12 Month Total</v>
      </c>
      <c r="O16" s="73">
        <f>IF(O3="Factor 1",NA(),SUM(O4:O15))</f>
        <v>21434</v>
      </c>
      <c r="P16" s="73">
        <f>IF(P3="Factor 2",NA(),SUM(P4:P15))</f>
        <v>14739</v>
      </c>
      <c r="Q16" s="73">
        <f>IF(Q3="Factor 3",NA(),SUM(Q4:Q15))</f>
        <v>6787</v>
      </c>
      <c r="R16" s="73" t="e">
        <f>IF(R3="Factor 4",NA(),SUM(R4:R15))</f>
        <v>#N/A</v>
      </c>
      <c r="S16" s="73" t="e">
        <f>IF(S3="Factor 5",NA(),SUM(S4:S15))</f>
        <v>#N/A</v>
      </c>
      <c r="T16" s="73">
        <f>SUM(T3:T15)</f>
        <v>42960</v>
      </c>
    </row>
    <row r="17" spans="7:20" ht="15.75" thickBot="1" x14ac:dyDescent="0.3">
      <c r="G17" s="11">
        <f t="shared" si="0"/>
        <v>40663</v>
      </c>
      <c r="H17" s="12"/>
      <c r="I17" s="12"/>
      <c r="J17" s="13"/>
      <c r="K17" s="14"/>
      <c r="L17" s="12"/>
      <c r="M17" s="15">
        <f t="shared" si="1"/>
        <v>6971</v>
      </c>
      <c r="N17" s="72" t="s">
        <v>32</v>
      </c>
      <c r="O17" s="74">
        <f>O16/$T$16</f>
        <v>0.4989292364990689</v>
      </c>
      <c r="P17" s="74">
        <f>P16/$T$16</f>
        <v>0.34308659217877097</v>
      </c>
      <c r="Q17" s="74">
        <f>Q16/$T$16</f>
        <v>0.15798417132216014</v>
      </c>
      <c r="R17" s="74" t="e">
        <f>R16/$T$16</f>
        <v>#N/A</v>
      </c>
      <c r="S17" s="74" t="e">
        <f>S16/$T$16</f>
        <v>#N/A</v>
      </c>
      <c r="T17" s="75"/>
    </row>
    <row r="18" spans="7:20" ht="15.75" thickBot="1" x14ac:dyDescent="0.3">
      <c r="G18" s="11">
        <f t="shared" si="0"/>
        <v>40694</v>
      </c>
      <c r="H18" s="12"/>
      <c r="I18" s="12"/>
      <c r="J18" s="13" t="e">
        <f t="shared" si="2"/>
        <v>#N/A</v>
      </c>
      <c r="K18" s="14"/>
      <c r="L18" s="12"/>
      <c r="M18" s="15">
        <f t="shared" si="1"/>
        <v>6971</v>
      </c>
      <c r="N18" s="72" t="s">
        <v>33</v>
      </c>
      <c r="O18" s="74">
        <f>O17</f>
        <v>0.4989292364990689</v>
      </c>
      <c r="P18" s="74">
        <f>O18+P17</f>
        <v>0.84201582867783986</v>
      </c>
      <c r="Q18" s="74">
        <f>P18+Q17</f>
        <v>1</v>
      </c>
      <c r="R18" s="74" t="e">
        <f>Q18+R17</f>
        <v>#N/A</v>
      </c>
      <c r="S18" s="74" t="e">
        <f>R18+S17</f>
        <v>#N/A</v>
      </c>
      <c r="T18" s="74"/>
    </row>
    <row r="19" spans="7:20" ht="15.75" thickBot="1" x14ac:dyDescent="0.3">
      <c r="G19" s="11">
        <f t="shared" si="0"/>
        <v>40724</v>
      </c>
      <c r="H19" s="12"/>
      <c r="I19" s="12"/>
      <c r="J19" s="13"/>
      <c r="K19" s="14"/>
      <c r="L19" s="12"/>
      <c r="M19" s="15">
        <f t="shared" si="1"/>
        <v>6971</v>
      </c>
    </row>
    <row r="20" spans="7:20" ht="15.75" thickBot="1" x14ac:dyDescent="0.3">
      <c r="G20" s="11">
        <f t="shared" si="0"/>
        <v>40755</v>
      </c>
      <c r="H20" s="12"/>
      <c r="I20" s="12"/>
      <c r="J20" s="13" t="e">
        <f t="shared" si="2"/>
        <v>#N/A</v>
      </c>
      <c r="K20" s="14"/>
      <c r="L20" s="12"/>
      <c r="M20" s="15">
        <f t="shared" si="1"/>
        <v>6971</v>
      </c>
      <c r="N20" s="76" t="s">
        <v>34</v>
      </c>
      <c r="O20" s="76" t="s">
        <v>35</v>
      </c>
    </row>
    <row r="21" spans="7:20" ht="15.75" thickBot="1" x14ac:dyDescent="0.3">
      <c r="G21" s="11">
        <f t="shared" si="0"/>
        <v>40786</v>
      </c>
      <c r="H21" s="12"/>
      <c r="I21" s="12"/>
      <c r="J21" s="13"/>
      <c r="K21" s="14"/>
      <c r="L21" s="12"/>
      <c r="M21" s="15">
        <f t="shared" si="1"/>
        <v>6971</v>
      </c>
    </row>
    <row r="22" spans="7:20" ht="15.75" thickBot="1" x14ac:dyDescent="0.3">
      <c r="G22" s="11">
        <f t="shared" si="0"/>
        <v>40816</v>
      </c>
      <c r="H22" s="12"/>
      <c r="I22" s="12"/>
      <c r="J22" s="13" t="e">
        <f t="shared" si="2"/>
        <v>#N/A</v>
      </c>
      <c r="K22" s="14"/>
      <c r="L22" s="12"/>
      <c r="M22" s="15">
        <f t="shared" si="1"/>
        <v>6971</v>
      </c>
      <c r="N22" s="66"/>
      <c r="O22" s="66"/>
      <c r="P22" s="66"/>
      <c r="Q22" s="66"/>
    </row>
    <row r="23" spans="7:20" ht="15.75" thickBot="1" x14ac:dyDescent="0.3">
      <c r="G23" s="11">
        <f t="shared" si="0"/>
        <v>40847</v>
      </c>
      <c r="H23" s="12"/>
      <c r="I23" s="12"/>
      <c r="J23" s="13"/>
      <c r="K23" s="14"/>
      <c r="L23" s="12"/>
      <c r="M23" s="15">
        <f t="shared" si="1"/>
        <v>6971</v>
      </c>
      <c r="N23" s="66"/>
      <c r="O23" s="77"/>
      <c r="P23" s="77"/>
      <c r="Q23" s="78"/>
    </row>
    <row r="24" spans="7:20" ht="15.75" thickBot="1" x14ac:dyDescent="0.3">
      <c r="G24" s="11">
        <f>EOMONTH(G25,-1)</f>
        <v>40877</v>
      </c>
      <c r="H24" s="12"/>
      <c r="I24" s="12"/>
      <c r="J24" s="13" t="e">
        <f t="shared" si="2"/>
        <v>#N/A</v>
      </c>
      <c r="K24" s="14"/>
      <c r="L24" s="12"/>
      <c r="M24" s="15">
        <f t="shared" si="1"/>
        <v>6971</v>
      </c>
      <c r="N24" s="66"/>
      <c r="O24" s="79"/>
      <c r="P24" s="80"/>
      <c r="Q24" s="78"/>
    </row>
    <row r="25" spans="7:20" ht="15.75" thickBot="1" x14ac:dyDescent="0.3">
      <c r="G25" s="11">
        <f t="shared" ref="G25:G48" si="6">EOMONTH(G26,-1)</f>
        <v>40908</v>
      </c>
      <c r="H25" s="12"/>
      <c r="I25" s="12"/>
      <c r="J25" s="13"/>
      <c r="K25" s="14"/>
      <c r="L25" s="12"/>
      <c r="M25" s="15">
        <f t="shared" si="1"/>
        <v>6971</v>
      </c>
      <c r="N25" s="66"/>
      <c r="O25" s="79"/>
      <c r="P25" s="80"/>
      <c r="Q25" s="78"/>
    </row>
    <row r="26" spans="7:20" ht="15.75" thickBot="1" x14ac:dyDescent="0.3">
      <c r="G26" s="11">
        <f t="shared" si="6"/>
        <v>40939</v>
      </c>
      <c r="H26" s="12"/>
      <c r="I26" s="12"/>
      <c r="J26" s="13" t="e">
        <f t="shared" si="2"/>
        <v>#N/A</v>
      </c>
      <c r="K26" s="14"/>
      <c r="L26" s="12"/>
      <c r="M26" s="15">
        <f t="shared" si="1"/>
        <v>6971</v>
      </c>
      <c r="N26" s="66"/>
      <c r="O26" s="79"/>
      <c r="P26" s="80"/>
      <c r="Q26" s="78"/>
    </row>
    <row r="27" spans="7:20" ht="15.75" thickBot="1" x14ac:dyDescent="0.3">
      <c r="G27" s="11">
        <f t="shared" si="6"/>
        <v>40968</v>
      </c>
      <c r="H27" s="81">
        <v>5335</v>
      </c>
      <c r="I27" s="81">
        <v>7184</v>
      </c>
      <c r="J27" s="13"/>
      <c r="K27" s="81">
        <f>SUM(I27*85%)</f>
        <v>6106.4</v>
      </c>
      <c r="L27" s="12"/>
      <c r="M27" s="15">
        <f t="shared" si="1"/>
        <v>6971</v>
      </c>
      <c r="N27" s="66"/>
      <c r="O27" s="79"/>
      <c r="P27" s="80"/>
      <c r="Q27" s="78"/>
    </row>
    <row r="28" spans="7:20" ht="15.75" thickBot="1" x14ac:dyDescent="0.3">
      <c r="G28" s="11">
        <f t="shared" si="6"/>
        <v>40999</v>
      </c>
      <c r="H28" s="81">
        <v>4914</v>
      </c>
      <c r="I28" s="81">
        <v>6987</v>
      </c>
      <c r="J28" s="13">
        <f t="shared" si="2"/>
        <v>0.70330613997423785</v>
      </c>
      <c r="K28" s="81">
        <f t="shared" ref="K28:K49" si="7">SUM(I28*85%)</f>
        <v>5938.95</v>
      </c>
      <c r="L28" s="12"/>
      <c r="M28" s="15">
        <f t="shared" si="1"/>
        <v>6971</v>
      </c>
      <c r="N28" s="79"/>
      <c r="O28" s="80"/>
      <c r="P28" s="78"/>
    </row>
    <row r="29" spans="7:20" ht="15.75" thickBot="1" x14ac:dyDescent="0.3">
      <c r="G29" s="11">
        <f t="shared" si="6"/>
        <v>41029</v>
      </c>
      <c r="H29" s="81">
        <v>4992</v>
      </c>
      <c r="I29" s="81">
        <v>8555</v>
      </c>
      <c r="J29" s="13"/>
      <c r="K29" s="81">
        <f t="shared" si="7"/>
        <v>7271.75</v>
      </c>
      <c r="L29" s="12"/>
      <c r="M29" s="15">
        <f t="shared" si="1"/>
        <v>6971</v>
      </c>
      <c r="N29" s="80"/>
      <c r="O29" s="80"/>
      <c r="P29" s="66"/>
    </row>
    <row r="30" spans="7:20" ht="15.75" thickBot="1" x14ac:dyDescent="0.3">
      <c r="G30" s="11">
        <f t="shared" si="6"/>
        <v>41060</v>
      </c>
      <c r="H30" s="82">
        <v>5818</v>
      </c>
      <c r="I30" s="81">
        <v>7643</v>
      </c>
      <c r="J30" s="13">
        <f t="shared" si="2"/>
        <v>0.76121941645950542</v>
      </c>
      <c r="K30" s="81">
        <f t="shared" si="7"/>
        <v>6496.55</v>
      </c>
      <c r="L30" s="12"/>
      <c r="M30" s="15">
        <f t="shared" si="1"/>
        <v>6971</v>
      </c>
      <c r="N30" s="66"/>
      <c r="O30" s="66"/>
      <c r="P30" s="66"/>
    </row>
    <row r="31" spans="7:20" ht="15.75" thickBot="1" x14ac:dyDescent="0.3">
      <c r="G31" s="11">
        <f t="shared" si="6"/>
        <v>41090</v>
      </c>
      <c r="H31" s="83">
        <v>5770</v>
      </c>
      <c r="I31" s="83">
        <v>7224</v>
      </c>
      <c r="J31" s="13"/>
      <c r="K31" s="81">
        <f t="shared" si="7"/>
        <v>6140.4</v>
      </c>
      <c r="L31" s="12"/>
      <c r="M31" s="15">
        <f t="shared" si="1"/>
        <v>6971</v>
      </c>
      <c r="N31" s="66"/>
      <c r="O31" s="66"/>
      <c r="P31" s="66"/>
    </row>
    <row r="32" spans="7:20" ht="15.75" thickBot="1" x14ac:dyDescent="0.3">
      <c r="G32" s="11">
        <f t="shared" si="6"/>
        <v>41121</v>
      </c>
      <c r="H32" s="83">
        <v>6369</v>
      </c>
      <c r="I32" s="83">
        <v>7896</v>
      </c>
      <c r="J32" s="13">
        <f t="shared" si="2"/>
        <v>0.80661094224924013</v>
      </c>
      <c r="K32" s="81">
        <f t="shared" si="7"/>
        <v>6711.5999999999995</v>
      </c>
      <c r="L32" s="12"/>
      <c r="M32" s="15">
        <f t="shared" si="1"/>
        <v>6971</v>
      </c>
    </row>
    <row r="33" spans="1:13" ht="15.75" thickBot="1" x14ac:dyDescent="0.3">
      <c r="G33" s="11">
        <f t="shared" si="6"/>
        <v>41152</v>
      </c>
      <c r="H33" s="83">
        <v>7544</v>
      </c>
      <c r="I33" s="83">
        <v>9253</v>
      </c>
      <c r="J33" s="13"/>
      <c r="K33" s="81">
        <f t="shared" si="7"/>
        <v>7865.05</v>
      </c>
      <c r="L33" s="12"/>
      <c r="M33" s="15">
        <f t="shared" si="1"/>
        <v>6971</v>
      </c>
    </row>
    <row r="34" spans="1:13" ht="15.75" thickBot="1" x14ac:dyDescent="0.3">
      <c r="G34" s="11">
        <f t="shared" si="6"/>
        <v>41182</v>
      </c>
      <c r="H34" s="83">
        <v>6627</v>
      </c>
      <c r="I34" s="83">
        <v>8085</v>
      </c>
      <c r="J34" s="13">
        <f t="shared" si="2"/>
        <v>0.8196660482374768</v>
      </c>
      <c r="K34" s="81">
        <f t="shared" si="7"/>
        <v>6872.25</v>
      </c>
      <c r="L34" s="12"/>
      <c r="M34" s="15">
        <f t="shared" si="1"/>
        <v>6971</v>
      </c>
    </row>
    <row r="35" spans="1:13" ht="15.75" thickBot="1" x14ac:dyDescent="0.3">
      <c r="G35" s="11">
        <f t="shared" si="6"/>
        <v>41213</v>
      </c>
      <c r="H35" s="83">
        <v>6971</v>
      </c>
      <c r="I35" s="83">
        <v>8664</v>
      </c>
      <c r="J35" s="13"/>
      <c r="K35" s="81">
        <f t="shared" si="7"/>
        <v>7364.4</v>
      </c>
      <c r="L35" s="12"/>
      <c r="M35" s="15">
        <f t="shared" si="1"/>
        <v>6971</v>
      </c>
    </row>
    <row r="36" spans="1:13" ht="15.75" thickBot="1" x14ac:dyDescent="0.3">
      <c r="G36" s="11">
        <f t="shared" si="6"/>
        <v>41243</v>
      </c>
      <c r="H36" s="83">
        <v>5809</v>
      </c>
      <c r="I36" s="83">
        <v>7146</v>
      </c>
      <c r="J36" s="13">
        <f t="shared" si="2"/>
        <v>0.81290232297788978</v>
      </c>
      <c r="K36" s="81">
        <f t="shared" si="7"/>
        <v>6074.0999999999995</v>
      </c>
      <c r="L36" s="12"/>
      <c r="M36" s="15">
        <f t="shared" si="1"/>
        <v>6971</v>
      </c>
    </row>
    <row r="37" spans="1:13" ht="15.75" thickBot="1" x14ac:dyDescent="0.3">
      <c r="G37" s="11">
        <f t="shared" si="6"/>
        <v>41274</v>
      </c>
      <c r="H37" s="83">
        <v>5127</v>
      </c>
      <c r="I37" s="83">
        <v>6174</v>
      </c>
      <c r="J37" s="13"/>
      <c r="K37" s="81">
        <f t="shared" si="7"/>
        <v>5247.9</v>
      </c>
      <c r="L37" s="12"/>
      <c r="M37" s="15">
        <f t="shared" si="1"/>
        <v>6971</v>
      </c>
    </row>
    <row r="38" spans="1:13" ht="15.75" thickBot="1" x14ac:dyDescent="0.3">
      <c r="G38" s="11">
        <f t="shared" si="6"/>
        <v>41305</v>
      </c>
      <c r="H38" s="83">
        <v>6965</v>
      </c>
      <c r="I38" s="83">
        <v>8509</v>
      </c>
      <c r="J38" s="13">
        <f t="shared" si="2"/>
        <v>0.81854506992596077</v>
      </c>
      <c r="K38" s="81">
        <f t="shared" si="7"/>
        <v>7232.65</v>
      </c>
      <c r="L38" s="12"/>
      <c r="M38" s="15">
        <f t="shared" si="1"/>
        <v>6971</v>
      </c>
    </row>
    <row r="39" spans="1:13" ht="15.75" thickBot="1" x14ac:dyDescent="0.3">
      <c r="G39" s="11">
        <f t="shared" si="6"/>
        <v>41333</v>
      </c>
      <c r="H39" s="83">
        <v>7806</v>
      </c>
      <c r="I39" s="83">
        <v>9342</v>
      </c>
      <c r="J39" s="13"/>
      <c r="K39" s="81">
        <f t="shared" si="7"/>
        <v>7940.7</v>
      </c>
      <c r="L39" s="12"/>
      <c r="M39" s="15">
        <f t="shared" si="1"/>
        <v>6971</v>
      </c>
    </row>
    <row r="40" spans="1:13" ht="15.75" thickBot="1" x14ac:dyDescent="0.3">
      <c r="G40" s="11">
        <f t="shared" si="6"/>
        <v>41364</v>
      </c>
      <c r="H40" s="83">
        <v>8616</v>
      </c>
      <c r="I40" s="83">
        <v>9983</v>
      </c>
      <c r="J40" s="13">
        <f t="shared" si="2"/>
        <v>0.86306721426424926</v>
      </c>
      <c r="K40" s="81">
        <f t="shared" si="7"/>
        <v>8485.5499999999993</v>
      </c>
      <c r="L40" s="12"/>
      <c r="M40" s="15">
        <f t="shared" si="1"/>
        <v>6971</v>
      </c>
    </row>
    <row r="41" spans="1:13" ht="15.75" thickBot="1" x14ac:dyDescent="0.3">
      <c r="G41" s="11">
        <f t="shared" si="6"/>
        <v>41394</v>
      </c>
      <c r="H41" s="83">
        <v>8189</v>
      </c>
      <c r="I41" s="83">
        <v>10179</v>
      </c>
      <c r="J41" s="13"/>
      <c r="K41" s="81">
        <f t="shared" si="7"/>
        <v>8652.15</v>
      </c>
      <c r="L41" s="12"/>
      <c r="M41" s="15">
        <f t="shared" si="1"/>
        <v>6971</v>
      </c>
    </row>
    <row r="42" spans="1:13" ht="15.75" thickBot="1" x14ac:dyDescent="0.3">
      <c r="G42" s="11">
        <f t="shared" si="6"/>
        <v>41425</v>
      </c>
      <c r="H42" s="83">
        <v>8130</v>
      </c>
      <c r="I42" s="83">
        <v>10145</v>
      </c>
      <c r="J42" s="13">
        <f t="shared" si="2"/>
        <v>0.8013799901429276</v>
      </c>
      <c r="K42" s="81">
        <f t="shared" si="7"/>
        <v>8623.25</v>
      </c>
      <c r="L42" s="12"/>
      <c r="M42" s="15">
        <f t="shared" si="1"/>
        <v>6971</v>
      </c>
    </row>
    <row r="43" spans="1:13" ht="15.75" thickBot="1" x14ac:dyDescent="0.3">
      <c r="G43" s="11">
        <f t="shared" si="6"/>
        <v>41455</v>
      </c>
      <c r="H43" s="83">
        <v>9070</v>
      </c>
      <c r="I43" s="83">
        <v>11806</v>
      </c>
      <c r="J43" s="13"/>
      <c r="K43" s="81">
        <f t="shared" si="7"/>
        <v>10035.1</v>
      </c>
      <c r="L43" s="12"/>
      <c r="M43" s="15">
        <f t="shared" si="1"/>
        <v>6971</v>
      </c>
    </row>
    <row r="44" spans="1:13" ht="15.75" thickBot="1" x14ac:dyDescent="0.3">
      <c r="G44" s="11">
        <f t="shared" si="6"/>
        <v>41486</v>
      </c>
      <c r="H44" s="83">
        <v>8696</v>
      </c>
      <c r="I44" s="83">
        <v>11382</v>
      </c>
      <c r="J44" s="13">
        <f t="shared" si="2"/>
        <v>0.76401335441925844</v>
      </c>
      <c r="K44" s="81">
        <f t="shared" si="7"/>
        <v>9674.6999999999989</v>
      </c>
      <c r="L44" s="12"/>
      <c r="M44" s="15">
        <f t="shared" si="1"/>
        <v>6971</v>
      </c>
    </row>
    <row r="45" spans="1:13" ht="15.75" thickBot="1" x14ac:dyDescent="0.3">
      <c r="G45" s="11">
        <f t="shared" si="6"/>
        <v>41517</v>
      </c>
      <c r="H45" s="83">
        <v>9296</v>
      </c>
      <c r="I45" s="83">
        <v>12824</v>
      </c>
      <c r="J45" s="13"/>
      <c r="K45" s="81">
        <f t="shared" si="7"/>
        <v>10900.4</v>
      </c>
      <c r="L45" s="12"/>
      <c r="M45" s="15">
        <f t="shared" si="1"/>
        <v>6971</v>
      </c>
    </row>
    <row r="46" spans="1:13" ht="15.75" thickBot="1" x14ac:dyDescent="0.3">
      <c r="G46" s="11">
        <f t="shared" si="6"/>
        <v>41547</v>
      </c>
      <c r="H46" s="84">
        <v>5937</v>
      </c>
      <c r="I46" s="83">
        <v>11222</v>
      </c>
      <c r="J46" s="13">
        <f t="shared" si="2"/>
        <v>0.52905008019960786</v>
      </c>
      <c r="K46" s="81">
        <f t="shared" si="7"/>
        <v>9538.6999999999989</v>
      </c>
      <c r="L46" s="12"/>
      <c r="M46" s="15">
        <f t="shared" si="1"/>
        <v>6971</v>
      </c>
    </row>
    <row r="47" spans="1:13" ht="15.75" thickBot="1" x14ac:dyDescent="0.3">
      <c r="G47" s="11">
        <f t="shared" si="6"/>
        <v>41578</v>
      </c>
      <c r="H47" s="84">
        <v>10461</v>
      </c>
      <c r="I47" s="84">
        <v>13272</v>
      </c>
      <c r="J47" s="13"/>
      <c r="K47" s="81">
        <f t="shared" si="7"/>
        <v>11281.199999999999</v>
      </c>
      <c r="L47" s="12"/>
      <c r="M47" s="15">
        <f t="shared" si="1"/>
        <v>6971</v>
      </c>
    </row>
    <row r="48" spans="1:13" ht="15.75" thickBot="1" x14ac:dyDescent="0.3">
      <c r="A48" s="85" t="str">
        <f ca="1">CONCATENATE("Report Generated:  ",TEXT(TODAY(),"mm/dd/yyyy"))</f>
        <v>Report Generated:  06/19/2014</v>
      </c>
      <c r="F48" s="86" t="str">
        <f>CONCATENATE("Data Expires:  ",TEXT('[1]Cover Page'!$A$4,"mm/dd/yyyy"))</f>
        <v>Data Expires:  02/13/2014</v>
      </c>
      <c r="G48" s="11">
        <f t="shared" si="6"/>
        <v>41608</v>
      </c>
      <c r="H48" s="84">
        <v>8726</v>
      </c>
      <c r="I48" s="84">
        <v>10901</v>
      </c>
      <c r="J48" s="13">
        <f t="shared" si="2"/>
        <v>0.80047702045683877</v>
      </c>
      <c r="K48" s="81">
        <f t="shared" si="7"/>
        <v>9265.85</v>
      </c>
      <c r="L48" s="12"/>
      <c r="M48" s="15">
        <f t="shared" si="1"/>
        <v>6971</v>
      </c>
    </row>
    <row r="49" spans="1:13" ht="21.75" thickBot="1" x14ac:dyDescent="0.4">
      <c r="A49" s="87" t="str">
        <f>A1</f>
        <v xml:space="preserve">On-Street Parking Citation Collection Rate </v>
      </c>
      <c r="B49" s="87"/>
      <c r="C49" s="87"/>
      <c r="D49" s="87"/>
      <c r="E49" s="87"/>
      <c r="F49" s="87"/>
      <c r="G49" s="11">
        <f>IF(DAY('[1]Cover Page'!$A$4)&lt;15,EOMONTH('[1]Cover Page'!$A$4,-2),EOMONTH('[1]Cover Page'!$A$4,-1))</f>
        <v>41639</v>
      </c>
      <c r="H49" s="84">
        <v>7196</v>
      </c>
      <c r="I49" s="84">
        <v>9288</v>
      </c>
      <c r="J49" s="13"/>
      <c r="K49" s="81">
        <f t="shared" si="7"/>
        <v>7894.8</v>
      </c>
      <c r="L49" s="12"/>
      <c r="M49" s="15">
        <f t="shared" si="1"/>
        <v>6971</v>
      </c>
    </row>
    <row r="50" spans="1:13" ht="21" x14ac:dyDescent="0.35">
      <c r="A50" s="87" t="str">
        <f>A2</f>
        <v>Parking Authority of River City (PARC)</v>
      </c>
      <c r="B50" s="87"/>
      <c r="C50" s="87"/>
      <c r="D50" s="87"/>
      <c r="E50" s="87"/>
      <c r="F50" s="87"/>
    </row>
    <row r="51" spans="1:13" ht="21.75" thickBot="1" x14ac:dyDescent="0.4">
      <c r="A51" s="88">
        <f>'[1]Cover Page'!A4:K4</f>
        <v>41683</v>
      </c>
      <c r="B51" s="89"/>
      <c r="C51" s="89"/>
      <c r="D51" s="89"/>
      <c r="E51" s="89"/>
      <c r="F51" s="89"/>
    </row>
    <row r="52" spans="1:13" ht="21.75" thickBot="1" x14ac:dyDescent="0.4">
      <c r="A52" s="90"/>
      <c r="B52" s="91"/>
      <c r="C52" s="91"/>
      <c r="D52" s="91"/>
      <c r="E52" s="91"/>
      <c r="F52" s="91"/>
    </row>
    <row r="53" spans="1:13" ht="15.75" thickBot="1" x14ac:dyDescent="0.3">
      <c r="A53" s="92" t="s">
        <v>36</v>
      </c>
      <c r="B53" s="93"/>
      <c r="C53" s="92" t="s">
        <v>37</v>
      </c>
      <c r="D53" s="93"/>
      <c r="E53" s="92" t="s">
        <v>38</v>
      </c>
      <c r="F53" s="93"/>
    </row>
    <row r="54" spans="1:13" ht="15" customHeight="1" x14ac:dyDescent="0.25">
      <c r="A54" s="94" t="str">
        <f>D6</f>
        <v>Measurement Method:  Comparing monthly data: citations issued, citations collected, voids and citations sent to collection</v>
      </c>
      <c r="B54" s="95"/>
      <c r="C54" s="94" t="str">
        <f>D8</f>
        <v>Why Measure:  To turn monthly data into operational improvement tools</v>
      </c>
      <c r="D54" s="95"/>
      <c r="E54" s="94" t="str">
        <f>A6</f>
        <v>Goal:  To get the citation collection rate to  85% or better</v>
      </c>
      <c r="F54" s="95"/>
    </row>
    <row r="55" spans="1:13" ht="15.75" thickBot="1" x14ac:dyDescent="0.3">
      <c r="A55" s="96"/>
      <c r="B55" s="97"/>
      <c r="C55" s="96"/>
      <c r="D55" s="97"/>
      <c r="E55" s="96"/>
      <c r="F55" s="97"/>
    </row>
    <row r="56" spans="1:13" ht="15.75" thickBot="1" x14ac:dyDescent="0.3">
      <c r="A56" s="96"/>
      <c r="B56" s="97"/>
      <c r="C56" s="96"/>
      <c r="D56" s="97"/>
      <c r="E56" s="96"/>
      <c r="F56" s="97"/>
      <c r="G56" s="98"/>
      <c r="H56" s="99" t="s">
        <v>2</v>
      </c>
      <c r="I56" s="100" t="s">
        <v>4</v>
      </c>
      <c r="J56" s="101" t="s">
        <v>5</v>
      </c>
    </row>
    <row r="57" spans="1:13" ht="15.75" thickBot="1" x14ac:dyDescent="0.3">
      <c r="A57" s="96"/>
      <c r="B57" s="97"/>
      <c r="C57" s="96"/>
      <c r="D57" s="97"/>
      <c r="E57" s="96"/>
      <c r="F57" s="97"/>
      <c r="G57" s="102" t="str">
        <f>CONCATENATE(TEXT(G2,"mmmyyyy"),"-",TEXT(G37,"mmmyyyy")," ","Monthly Avg")</f>
        <v>Jan2010-Dec2012 Monthly Avg</v>
      </c>
      <c r="H57" s="103">
        <f>AVERAGE(H2:H37)</f>
        <v>5934.181818181818</v>
      </c>
      <c r="I57" s="104" t="s">
        <v>39</v>
      </c>
      <c r="J57" s="105"/>
    </row>
    <row r="58" spans="1:13" ht="15.75" thickBot="1" x14ac:dyDescent="0.3">
      <c r="A58" s="106"/>
      <c r="B58" s="107"/>
      <c r="C58" s="106"/>
      <c r="D58" s="107"/>
      <c r="E58" s="106"/>
      <c r="F58" s="107"/>
      <c r="G58" s="108" t="str">
        <f>CONCATENATE(TEXT(G38,"mmmyyyy"),"-",TEXT(G49,"mmmyyyy")," ","Monthly Avg")</f>
        <v>Jan2013-Dec2013 Monthly Avg</v>
      </c>
      <c r="H58" s="109">
        <f>AVERAGE(H38:H49)</f>
        <v>8257.3333333333339</v>
      </c>
      <c r="I58" s="104" t="s">
        <v>39</v>
      </c>
      <c r="J58" s="105">
        <f>AVERAGE(K38:K49)</f>
        <v>9127.0874999999996</v>
      </c>
    </row>
    <row r="59" spans="1:13" ht="15.75" thickBot="1" x14ac:dyDescent="0.3">
      <c r="A59" s="92" t="s">
        <v>40</v>
      </c>
      <c r="B59" s="110"/>
      <c r="C59" s="110"/>
      <c r="D59" s="110"/>
      <c r="E59" s="110"/>
      <c r="F59" s="93"/>
      <c r="G59" s="108" t="str">
        <f>CONCATENATE(TEXT(G2,"mmmyyyy"),"-",TEXT(G49,"mmmyyyy")," ","Monthly Avg")</f>
        <v>Jan2010-Dec2013 Monthly Avg</v>
      </c>
      <c r="H59" s="109">
        <f>AVERAGE(H2:H49)</f>
        <v>7146.260869565217</v>
      </c>
      <c r="I59" s="104" t="s">
        <v>39</v>
      </c>
      <c r="J59" s="105"/>
      <c r="K59" s="111"/>
    </row>
    <row r="60" spans="1:13" ht="26.25" customHeight="1" thickBot="1" x14ac:dyDescent="0.3">
      <c r="A60" s="54" t="str">
        <f>A12</f>
        <v>Dec2012-Dec2013      12 Month Goal</v>
      </c>
      <c r="B60" s="55" t="str">
        <f>B12</f>
        <v>Dec2012-Dec2013      12 Month Actual</v>
      </c>
      <c r="C60" s="56"/>
      <c r="D60" s="55" t="str">
        <f>D12</f>
        <v>Dec2013 Goal</v>
      </c>
      <c r="E60" s="54" t="str">
        <f>E12</f>
        <v>Dec2013 Actual</v>
      </c>
      <c r="F60" s="112"/>
      <c r="G60" s="108" t="str">
        <f>CONCATENATE(TEXT(G2,"mmmyyyy"),"-",TEXT(G37,"mmmyyyy")," ","Median")</f>
        <v>Jan2010-Dec2012 Median</v>
      </c>
      <c r="H60" s="109">
        <f>MEDIAN(H2:H37)</f>
        <v>5809</v>
      </c>
      <c r="I60" s="104" t="s">
        <v>39</v>
      </c>
      <c r="J60" s="105"/>
    </row>
    <row r="61" spans="1:13" ht="18.75" customHeight="1" thickBot="1" x14ac:dyDescent="0.3">
      <c r="A61" s="113">
        <f>A13</f>
        <v>109525.04999999999</v>
      </c>
      <c r="B61" s="113">
        <f>B13</f>
        <v>99088</v>
      </c>
      <c r="C61" s="59"/>
      <c r="D61" s="113">
        <f>D13</f>
        <v>7894.8</v>
      </c>
      <c r="E61" s="113">
        <f>E13</f>
        <v>7196</v>
      </c>
      <c r="F61" s="114"/>
      <c r="G61" s="108" t="str">
        <f>CONCATENATE(TEXT(G38,"mmmyyyy"),"-",TEXT(G49,"mmmyyyy")," ","Median")</f>
        <v>Jan2013-Dec2013 Median</v>
      </c>
      <c r="H61" s="109">
        <f>MEDIAN(H38:H49)</f>
        <v>8402.5</v>
      </c>
      <c r="I61" s="104" t="s">
        <v>39</v>
      </c>
      <c r="J61" s="105">
        <f>MEDIAN(K38:K49)</f>
        <v>8959</v>
      </c>
      <c r="K61" s="115" t="s">
        <v>41</v>
      </c>
      <c r="L61" s="12" t="s">
        <v>35</v>
      </c>
      <c r="M61" s="116"/>
    </row>
    <row r="62" spans="1:13" ht="18.75" customHeight="1" thickBot="1" x14ac:dyDescent="0.3">
      <c r="A62" s="117"/>
      <c r="B62" s="117"/>
      <c r="C62" s="59"/>
      <c r="D62" s="117"/>
      <c r="E62" s="117"/>
      <c r="F62" s="114"/>
      <c r="G62" s="108" t="str">
        <f>CONCATENATE(TEXT(G2,"mmmyyyy"),"-",TEXT(G37,"mmmyyyy")," ","Standard Dev.")</f>
        <v>Jan2010-Dec2012 Standard Dev.</v>
      </c>
      <c r="H62" s="109">
        <f>_xlfn.STDEV.S(H2:H37)</f>
        <v>856.1970355218258</v>
      </c>
      <c r="I62" s="104" t="s">
        <v>39</v>
      </c>
      <c r="J62" s="105" t="s">
        <v>39</v>
      </c>
      <c r="K62" s="118"/>
    </row>
    <row r="63" spans="1:13" ht="18.75" customHeight="1" thickBot="1" x14ac:dyDescent="0.3">
      <c r="A63" s="67" t="str">
        <f>A15</f>
        <v>#</v>
      </c>
      <c r="B63" s="67" t="str">
        <f>B15</f>
        <v>#</v>
      </c>
      <c r="C63" s="68"/>
      <c r="D63" s="67" t="str">
        <f>D15</f>
        <v>#</v>
      </c>
      <c r="E63" s="67" t="str">
        <f>E15</f>
        <v>#</v>
      </c>
      <c r="F63" s="119"/>
      <c r="G63" s="108" t="str">
        <f>CONCATENATE(TEXT(G38,"mmmyyyy"),"-",TEXT(G49,"mmmyyyy")," ","Standard Dev.")</f>
        <v>Jan2013-Dec2013 Standard Dev.</v>
      </c>
      <c r="H63" s="109">
        <f>_xlfn.STDEV.S(H38:H49)</f>
        <v>1188.6281881635509</v>
      </c>
      <c r="I63" s="104" t="s">
        <v>39</v>
      </c>
      <c r="J63" s="105" t="s">
        <v>39</v>
      </c>
      <c r="K63" s="118"/>
    </row>
    <row r="64" spans="1:13" ht="15" customHeight="1" thickBot="1" x14ac:dyDescent="0.3">
      <c r="A64" s="120"/>
      <c r="B64" s="121"/>
      <c r="C64" s="122"/>
      <c r="D64" s="92" t="s">
        <v>42</v>
      </c>
      <c r="E64" s="110"/>
      <c r="F64" s="93"/>
      <c r="G64" s="108" t="str">
        <f>CONCATENATE(TEXT(G2,"mmmyyyy"),"-",TEXT(G37,"mmmyyyy")," ","36 Month Total")</f>
        <v>Jan2010-Dec2012 36 Month Total</v>
      </c>
      <c r="H64" s="109">
        <f>SUM(H2:H37)</f>
        <v>65276</v>
      </c>
      <c r="I64" s="123">
        <f>H64/SUM(I2:I37)</f>
        <v>0.76966431241230504</v>
      </c>
      <c r="J64" s="105"/>
    </row>
    <row r="65" spans="1:13" ht="15.75" thickBot="1" x14ac:dyDescent="0.3">
      <c r="A65" s="124"/>
      <c r="B65" s="125"/>
      <c r="C65" s="126"/>
      <c r="D65" s="127" t="s">
        <v>43</v>
      </c>
      <c r="E65" s="128"/>
      <c r="F65" s="129"/>
      <c r="G65" s="108" t="str">
        <f>CONCATENATE(TEXT(G38,"mmmyyyy"),"-",TEXT(G49,"mmmyyyy")," ","12 Month Total")</f>
        <v>Jan2013-Dec2013 12 Month Total</v>
      </c>
      <c r="H65" s="109">
        <f>SUM(H38:H49)</f>
        <v>99088</v>
      </c>
      <c r="I65" s="123">
        <f>H65/SUM(I38:I49)</f>
        <v>0.76900033371361165</v>
      </c>
      <c r="J65" s="105">
        <f>SUM(K38:K49)</f>
        <v>109525.04999999999</v>
      </c>
    </row>
    <row r="66" spans="1:13" ht="15.75" thickBot="1" x14ac:dyDescent="0.3">
      <c r="A66" s="124"/>
      <c r="B66" s="125"/>
      <c r="C66" s="126"/>
      <c r="D66" s="127" t="s">
        <v>44</v>
      </c>
      <c r="E66" s="128"/>
      <c r="F66" s="129"/>
      <c r="G66" s="108" t="str">
        <f>CONCATENATE(TEXT(G2,"mmmyyyy"),"-",TEXT(G49,"mmmyyyy")," ","48 Month Total")</f>
        <v>Jan2010-Dec2013 48 Month Total</v>
      </c>
      <c r="H66" s="109">
        <f>SUM(H2:H49)</f>
        <v>164364</v>
      </c>
      <c r="I66" s="123">
        <f>H66/SUM(I2:I49)</f>
        <v>0.76926389096899805</v>
      </c>
      <c r="J66" s="130"/>
    </row>
    <row r="67" spans="1:13" ht="15.75" thickBot="1" x14ac:dyDescent="0.3">
      <c r="A67" s="131"/>
      <c r="B67" s="132"/>
      <c r="C67" s="133"/>
      <c r="D67" s="127" t="s">
        <v>45</v>
      </c>
      <c r="E67" s="128"/>
      <c r="F67" s="129"/>
    </row>
    <row r="68" spans="1:13" ht="15.75" thickBot="1" x14ac:dyDescent="0.3">
      <c r="A68" s="134"/>
      <c r="B68" s="135"/>
      <c r="C68" s="136"/>
      <c r="D68" s="137" t="s">
        <v>46</v>
      </c>
      <c r="E68" s="138"/>
      <c r="F68" s="139"/>
      <c r="G68" s="140" t="s">
        <v>47</v>
      </c>
      <c r="H68" s="141"/>
      <c r="I68" s="141"/>
      <c r="J68" s="141"/>
      <c r="K68" s="141"/>
      <c r="L68" s="141"/>
      <c r="M68" s="142"/>
    </row>
    <row r="69" spans="1:13" ht="15.75" thickBot="1" x14ac:dyDescent="0.3">
      <c r="G69" s="143" t="s">
        <v>48</v>
      </c>
      <c r="H69" s="141"/>
      <c r="I69" s="141"/>
      <c r="J69" s="141"/>
      <c r="K69" s="141"/>
      <c r="L69" s="141"/>
      <c r="M69" s="142"/>
    </row>
    <row r="70" spans="1:13" ht="15.75" thickBot="1" x14ac:dyDescent="0.3">
      <c r="G70" s="144" t="s">
        <v>49</v>
      </c>
      <c r="H70" s="141"/>
      <c r="I70" s="141"/>
      <c r="J70" s="141"/>
      <c r="K70" s="141"/>
      <c r="L70" s="141"/>
      <c r="M70" s="142"/>
    </row>
    <row r="71" spans="1:13" ht="15.75" thickBot="1" x14ac:dyDescent="0.3">
      <c r="G71" s="145"/>
      <c r="H71" s="141"/>
      <c r="I71" s="141"/>
      <c r="J71" s="141"/>
      <c r="K71" s="141"/>
      <c r="L71" s="141"/>
      <c r="M71" s="142"/>
    </row>
    <row r="72" spans="1:13" ht="15.75" thickBot="1" x14ac:dyDescent="0.3">
      <c r="G72" s="143" t="s">
        <v>50</v>
      </c>
      <c r="H72" s="141"/>
      <c r="I72" s="141"/>
      <c r="J72" s="141"/>
      <c r="K72" s="141"/>
      <c r="L72" s="141"/>
      <c r="M72" s="142"/>
    </row>
    <row r="73" spans="1:13" ht="15.75" thickBot="1" x14ac:dyDescent="0.3">
      <c r="G73" s="143" t="s">
        <v>51</v>
      </c>
      <c r="H73" s="141"/>
      <c r="I73" s="141"/>
      <c r="J73" s="141"/>
      <c r="K73" s="141"/>
      <c r="L73" s="141"/>
    </row>
    <row r="96" spans="1:6" x14ac:dyDescent="0.25">
      <c r="A96" s="85" t="s">
        <v>52</v>
      </c>
      <c r="B96" s="146" t="s">
        <v>53</v>
      </c>
      <c r="F96" s="86" t="str">
        <f>CONCATENATE("Data Expires:  ",TEXT('[1]Cover Page'!$A$4,"mm/dd/yyyy"))</f>
        <v>Data Expires:  02/13/2014</v>
      </c>
    </row>
  </sheetData>
  <mergeCells count="51">
    <mergeCell ref="H69:L69"/>
    <mergeCell ref="G70:G71"/>
    <mergeCell ref="H70:L71"/>
    <mergeCell ref="H72:L72"/>
    <mergeCell ref="H73:L73"/>
    <mergeCell ref="D64:F64"/>
    <mergeCell ref="D65:F65"/>
    <mergeCell ref="D66:F66"/>
    <mergeCell ref="D67:F67"/>
    <mergeCell ref="D68:F68"/>
    <mergeCell ref="H68:L68"/>
    <mergeCell ref="A54:B58"/>
    <mergeCell ref="C54:D58"/>
    <mergeCell ref="E54:F58"/>
    <mergeCell ref="A59:F59"/>
    <mergeCell ref="C60:C63"/>
    <mergeCell ref="F60:F63"/>
    <mergeCell ref="A61:A62"/>
    <mergeCell ref="B61:B62"/>
    <mergeCell ref="D61:D62"/>
    <mergeCell ref="E61:E62"/>
    <mergeCell ref="A49:F49"/>
    <mergeCell ref="A50:F50"/>
    <mergeCell ref="A51:F51"/>
    <mergeCell ref="A53:B53"/>
    <mergeCell ref="C53:D53"/>
    <mergeCell ref="E53:F53"/>
    <mergeCell ref="A11:F11"/>
    <mergeCell ref="C12:C15"/>
    <mergeCell ref="F12:F15"/>
    <mergeCell ref="A13:A14"/>
    <mergeCell ref="B13:B14"/>
    <mergeCell ref="D13:D14"/>
    <mergeCell ref="E13:E14"/>
    <mergeCell ref="A5:B5"/>
    <mergeCell ref="C5:C6"/>
    <mergeCell ref="D5:F5"/>
    <mergeCell ref="A6:B9"/>
    <mergeCell ref="D6:F7"/>
    <mergeCell ref="C7:C8"/>
    <mergeCell ref="D8:F8"/>
    <mergeCell ref="C9:C10"/>
    <mergeCell ref="D9:F10"/>
    <mergeCell ref="A10:B10"/>
    <mergeCell ref="A1:F1"/>
    <mergeCell ref="O1:T1"/>
    <mergeCell ref="A2:F2"/>
    <mergeCell ref="A3:C3"/>
    <mergeCell ref="D3:F3"/>
    <mergeCell ref="A4:B4"/>
    <mergeCell ref="D4:F4"/>
  </mergeCells>
  <pageMargins left="0.2" right="0.2" top="0.25" bottom="0.25" header="0" footer="0"/>
  <pageSetup fitToWidth="0" fitToHeight="0" orientation="portrait" r:id="rId1"/>
  <headerFooter>
    <oddFooter>&amp;C&amp;"-,Bold"Monthly Measurement&amp;RPage &amp;P</oddFooter>
    <firstFooter>&amp;R&amp;"-,Bold"&amp;12Monthly Measurement</first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Title="Select why measure?">
          <x14:formula1>
            <xm:f>[1]Lists!#REF!</xm:f>
          </x14:formula1>
          <xm:sqref>C54:D58</xm:sqref>
        </x14:dataValidation>
        <x14:dataValidation type="list" allowBlank="1" showInputMessage="1" promptTitle="Select measurement method">
          <x14:formula1>
            <xm:f>[1]Lists!#REF!</xm:f>
          </x14:formula1>
          <xm:sqref>A54:B58</xm:sqref>
        </x14:dataValidation>
        <x14:dataValidation type="list" allowBlank="1" showInputMessage="1" showErrorMessage="1">
          <x14:formula1>
            <xm:f>[1]Lists!#REF!</xm:f>
          </x14:formula1>
          <xm:sqref>D5:F5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On-St Citation Collect</vt:lpstr>
      <vt:lpstr>'Monthly On-St Citation Collect'!Print_Area</vt:lpstr>
    </vt:vector>
  </TitlesOfParts>
  <Company>Louisville Metro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Reynolds</dc:creator>
  <cp:lastModifiedBy>Michael Reynolds</cp:lastModifiedBy>
  <dcterms:created xsi:type="dcterms:W3CDTF">2014-06-19T11:53:50Z</dcterms:created>
  <dcterms:modified xsi:type="dcterms:W3CDTF">2014-06-19T11:54:07Z</dcterms:modified>
</cp:coreProperties>
</file>