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tinhtoan_copy\"/>
    </mc:Choice>
  </mc:AlternateContent>
  <xr:revisionPtr revIDLastSave="0" documentId="13_ncr:1_{7C04A05A-7857-4C6F-9E53-F8182781F088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0" i="1" l="1"/>
  <c r="K60" i="1" s="1"/>
  <c r="I48" i="1"/>
  <c r="B32" i="1"/>
  <c r="B31" i="1"/>
  <c r="B26" i="1"/>
  <c r="B25" i="1"/>
  <c r="B19" i="1"/>
  <c r="E9" i="1"/>
  <c r="E8" i="1"/>
  <c r="E7" i="1"/>
  <c r="K62" i="1" l="1"/>
  <c r="I65" i="1" s="1"/>
  <c r="K61" i="1"/>
  <c r="I64" i="1" s="1"/>
  <c r="J7" i="1"/>
  <c r="J13" i="1" s="1"/>
  <c r="I49" i="1"/>
  <c r="K49" i="1" s="1"/>
  <c r="I50" i="1" s="1"/>
  <c r="K50" i="1" s="1"/>
  <c r="I9" i="1"/>
  <c r="I15" i="1" s="1"/>
  <c r="C22" i="1" s="1"/>
  <c r="I31" i="1"/>
  <c r="M31" i="1" s="1"/>
  <c r="I26" i="1"/>
  <c r="K26" i="1" s="1"/>
  <c r="I32" i="1"/>
  <c r="K32" i="1" s="1"/>
  <c r="I25" i="1"/>
  <c r="K25" i="1" s="1"/>
  <c r="H8" i="1"/>
  <c r="H14" i="1" s="1"/>
  <c r="H9" i="1"/>
  <c r="H15" i="1" s="1"/>
  <c r="C34" i="1" s="1"/>
  <c r="I7" i="1"/>
  <c r="I13" i="1" s="1"/>
  <c r="J8" i="1"/>
  <c r="J14" i="1" s="1"/>
  <c r="C28" i="1" s="1"/>
  <c r="M26" i="1" l="1"/>
  <c r="N61" i="1"/>
  <c r="M61" i="1"/>
  <c r="N62" i="1"/>
  <c r="M62" i="1"/>
  <c r="B20" i="1"/>
  <c r="I19" i="1" s="1"/>
  <c r="K31" i="1"/>
  <c r="M32" i="1"/>
  <c r="I33" i="1"/>
  <c r="M33" i="1" s="1"/>
  <c r="I27" i="1"/>
  <c r="M27" i="1" s="1"/>
  <c r="M25" i="1"/>
  <c r="I20" i="1" l="1"/>
  <c r="K33" i="1"/>
  <c r="K27" i="1"/>
  <c r="K20" i="1"/>
  <c r="M20" i="1"/>
  <c r="M19" i="1"/>
  <c r="I21" i="1"/>
  <c r="K19" i="1"/>
  <c r="M21" i="1" l="1"/>
  <c r="K21" i="1"/>
</calcChain>
</file>

<file path=xl/sharedStrings.xml><?xml version="1.0" encoding="utf-8"?>
<sst xmlns="http://schemas.openxmlformats.org/spreadsheetml/2006/main" count="166" uniqueCount="67">
  <si>
    <t>Tính toán thông số hoạt động cho máy phun PU:</t>
  </si>
  <si>
    <t>Part 1: Calculate 2 of 3 inputs</t>
  </si>
  <si>
    <t>Nhập 0 cho giá trị cần tính toán, giá trị này sẽ hiển thị trong bảng Cal</t>
  </si>
  <si>
    <t>O = C*L</t>
  </si>
  <si>
    <t>Cal</t>
  </si>
  <si>
    <t>L</t>
  </si>
  <si>
    <t>O</t>
  </si>
  <si>
    <t>C</t>
  </si>
  <si>
    <t>L =</t>
  </si>
  <si>
    <t>m/min</t>
  </si>
  <si>
    <t>=</t>
  </si>
  <si>
    <t>#</t>
  </si>
  <si>
    <t>O =</t>
  </si>
  <si>
    <t>g/s</t>
  </si>
  <si>
    <t>kg/min</t>
  </si>
  <si>
    <t>C =</t>
  </si>
  <si>
    <t>g/m</t>
  </si>
  <si>
    <t>kg/m</t>
  </si>
  <si>
    <t>Ratio</t>
  </si>
  <si>
    <t>Part 1.1: Tính O ( khi giá trị B8 = 0)</t>
  </si>
  <si>
    <t>x4</t>
  </si>
  <si>
    <t>x6</t>
  </si>
  <si>
    <t>Cal →</t>
  </si>
  <si>
    <t>Pol =</t>
  </si>
  <si>
    <t>g</t>
  </si>
  <si>
    <t>Output</t>
  </si>
  <si>
    <t>Iso =</t>
  </si>
  <si>
    <t>∑ =</t>
  </si>
  <si>
    <t>Result:</t>
  </si>
  <si>
    <t>Part 1.2: Tính C (khi giá trị B9=0) thì:</t>
  </si>
  <si>
    <t>Part 1.2: Tính L (khi giá trị B7=0) thì:</t>
  </si>
  <si>
    <t>Part 2: Điều chỉnh thông số phun PU từ thông số hiện có</t>
  </si>
  <si>
    <t>Thông số hiện tại:</t>
  </si>
  <si>
    <t>Linespeed</t>
  </si>
  <si>
    <t>Polyol weight</t>
  </si>
  <si>
    <t>P</t>
  </si>
  <si>
    <t>Test time</t>
  </si>
  <si>
    <t>T</t>
  </si>
  <si>
    <t>seconds</t>
  </si>
  <si>
    <t>per T seconds</t>
  </si>
  <si>
    <t xml:space="preserve">Iso weight </t>
  </si>
  <si>
    <t>I</t>
  </si>
  <si>
    <t>Polyol RPM</t>
  </si>
  <si>
    <t>PR</t>
  </si>
  <si>
    <t>Hz</t>
  </si>
  <si>
    <t>Isi RPM</t>
  </si>
  <si>
    <t>IR</t>
  </si>
  <si>
    <t>Ratio =</t>
  </si>
  <si>
    <t>Output =</t>
  </si>
  <si>
    <t>Consumption C =</t>
  </si>
  <si>
    <t>Ln</t>
  </si>
  <si>
    <t>New C</t>
  </si>
  <si>
    <t>Cn</t>
  </si>
  <si>
    <t>New Ratio</t>
  </si>
  <si>
    <t>Rn</t>
  </si>
  <si>
    <t>New L</t>
  </si>
  <si>
    <t xml:space="preserve">Output = </t>
  </si>
  <si>
    <t>Polyol weight =</t>
  </si>
  <si>
    <t>Input data</t>
  </si>
  <si>
    <t>Output data</t>
  </si>
  <si>
    <t>Iso weight =</t>
  </si>
  <si>
    <t>4s</t>
  </si>
  <si>
    <t>6s</t>
  </si>
  <si>
    <t>1s</t>
  </si>
  <si>
    <t>Polyol RPM =</t>
  </si>
  <si>
    <t>Iso RPM =</t>
  </si>
  <si>
    <t>Part 3: Thông số mới dựa trên điều kiện L, C và Ratio mới: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</si>
</sst>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u/>
      <sz val="11"/>
      <color rgb="FF000000"/>
      <name val="Arial"/>
      <charset val="1"/>
    </font>
    <font>
      <i/>
      <sz val="11"/>
      <color rgb="FF000000"/>
      <name val="Arial"/>
      <charset val="1"/>
    </font>
    <font>
      <b/>
      <sz val="11"/>
      <color rgb="FF000000"/>
      <name val="Arial"/>
      <charset val="1"/>
    </font>
    <font>
      <u/>
      <sz val="11"/>
      <color rgb="FF000000"/>
      <name val="Arial"/>
      <charset val="1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5" fontId="1" fillId="0" borderId="0" xfId="0" applyNumberFormat="1" applyFont="1"/>
    <xf numFmtId="0" fontId="1" fillId="3" borderId="0" xfId="0" applyFont="1" applyFill="1"/>
    <xf numFmtId="1" fontId="4" fillId="0" borderId="1" xfId="0" applyNumberFormat="1" applyFont="1" applyBorder="1"/>
    <xf numFmtId="0" fontId="5" fillId="0" borderId="0" xfId="0" applyFont="1"/>
    <xf numFmtId="165" fontId="4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4" fontId="1" fillId="0" borderId="0" xfId="0" applyNumberFormat="1" applyFont="1"/>
    <xf numFmtId="0" fontId="7" fillId="0" borderId="0" xfId="0" applyFont="1"/>
    <xf numFmtId="0" fontId="6" fillId="0" borderId="2" xfId="0" applyFont="1" applyBorder="1"/>
    <xf numFmtId="0" fontId="1" fillId="0" borderId="3" xfId="0" applyFont="1" applyBorder="1"/>
    <xf numFmtId="0" fontId="8" fillId="0" borderId="3" xfId="0" applyFont="1" applyBorder="1"/>
    <xf numFmtId="0" fontId="1" fillId="0" borderId="4" xfId="0" applyFont="1" applyBorder="1"/>
    <xf numFmtId="0" fontId="8" fillId="0" borderId="5" xfId="0" applyFont="1" applyBorder="1"/>
    <xf numFmtId="0" fontId="1" fillId="0" borderId="6" xfId="0" applyFont="1" applyBorder="1"/>
    <xf numFmtId="0" fontId="8" fillId="0" borderId="0" xfId="0" applyFont="1"/>
    <xf numFmtId="0" fontId="8" fillId="4" borderId="0" xfId="0" applyFont="1" applyFill="1"/>
    <xf numFmtId="0" fontId="1" fillId="4" borderId="0" xfId="0" applyFont="1" applyFill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" fillId="4" borderId="8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8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topLeftCell="A18" zoomScaleNormal="100" workbookViewId="0">
      <selection activeCell="T60" sqref="T60"/>
    </sheetView>
  </sheetViews>
  <sheetFormatPr defaultColWidth="12.6328125" defaultRowHeight="12.5" x14ac:dyDescent="0.25"/>
  <cols>
    <col min="1" max="1" width="13.90625" customWidth="1"/>
    <col min="2" max="3" width="7.6328125" customWidth="1"/>
    <col min="4" max="4" width="5.453125" customWidth="1"/>
    <col min="5" max="7" width="7.6328125" customWidth="1"/>
    <col min="8" max="8" width="21.90625" customWidth="1"/>
    <col min="9" max="9" width="7.6328125" customWidth="1"/>
    <col min="10" max="10" width="9" customWidth="1"/>
    <col min="11" max="11" width="7.26953125" customWidth="1"/>
    <col min="12" max="26" width="7.6328125" customWidth="1"/>
  </cols>
  <sheetData>
    <row r="1" spans="1:26" ht="14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3" t="s">
        <v>2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3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5" t="s">
        <v>3</v>
      </c>
      <c r="B6" s="6"/>
      <c r="C6" s="1"/>
      <c r="D6" s="1"/>
      <c r="E6" s="1"/>
      <c r="F6" s="1"/>
      <c r="G6" s="7" t="s">
        <v>4</v>
      </c>
      <c r="H6" s="7" t="s">
        <v>5</v>
      </c>
      <c r="I6" s="7" t="s">
        <v>6</v>
      </c>
      <c r="J6" s="7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 t="s">
        <v>8</v>
      </c>
      <c r="B7" s="8">
        <v>8</v>
      </c>
      <c r="C7" s="1" t="s">
        <v>9</v>
      </c>
      <c r="D7" s="1" t="s">
        <v>10</v>
      </c>
      <c r="E7" s="1">
        <f>B7</f>
        <v>8</v>
      </c>
      <c r="F7" s="1" t="s">
        <v>9</v>
      </c>
      <c r="G7" s="7" t="s">
        <v>5</v>
      </c>
      <c r="H7" s="9" t="s">
        <v>11</v>
      </c>
      <c r="I7" s="9">
        <f>E9*E7</f>
        <v>0</v>
      </c>
      <c r="J7" s="10">
        <f>E8/E7</f>
        <v>0.66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 t="s">
        <v>12</v>
      </c>
      <c r="B8" s="8">
        <v>88</v>
      </c>
      <c r="C8" s="1" t="s">
        <v>13</v>
      </c>
      <c r="D8" s="1" t="s">
        <v>10</v>
      </c>
      <c r="E8" s="1">
        <f>B8*60/1000</f>
        <v>5.28</v>
      </c>
      <c r="F8" s="1" t="s">
        <v>14</v>
      </c>
      <c r="G8" s="7" t="s">
        <v>6</v>
      </c>
      <c r="H8" s="11" t="e">
        <f>E8/E9</f>
        <v>#DIV/0!</v>
      </c>
      <c r="I8" s="9" t="s">
        <v>11</v>
      </c>
      <c r="J8" s="10">
        <f>E8/E7</f>
        <v>0.66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 t="s">
        <v>15</v>
      </c>
      <c r="B9" s="8">
        <v>0</v>
      </c>
      <c r="C9" s="1" t="s">
        <v>16</v>
      </c>
      <c r="D9" s="1" t="s">
        <v>10</v>
      </c>
      <c r="E9" s="1">
        <f>B9/1000</f>
        <v>0</v>
      </c>
      <c r="F9" s="1" t="s">
        <v>17</v>
      </c>
      <c r="G9" s="7" t="s">
        <v>7</v>
      </c>
      <c r="H9" s="11" t="e">
        <f>E8/E9</f>
        <v>#DIV/0!</v>
      </c>
      <c r="I9" s="9">
        <f>E9*E7</f>
        <v>0</v>
      </c>
      <c r="J9" s="9" t="s">
        <v>11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2" t="s">
        <v>9</v>
      </c>
      <c r="I10" s="1" t="s">
        <v>14</v>
      </c>
      <c r="J10" s="1" t="s">
        <v>17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3" t="s">
        <v>18</v>
      </c>
      <c r="B11" s="13">
        <v>1.65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7" t="s">
        <v>4</v>
      </c>
      <c r="H12" s="7" t="s">
        <v>5</v>
      </c>
      <c r="I12" s="7" t="s">
        <v>6</v>
      </c>
      <c r="J12" s="7" t="s">
        <v>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7" t="s">
        <v>5</v>
      </c>
      <c r="H13" s="9" t="s">
        <v>11</v>
      </c>
      <c r="I13" s="14">
        <f>I7*1000/60</f>
        <v>0</v>
      </c>
      <c r="J13" s="14">
        <f>J7*1000</f>
        <v>660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7" t="s">
        <v>6</v>
      </c>
      <c r="H14" s="11" t="e">
        <f>H8</f>
        <v>#DIV/0!</v>
      </c>
      <c r="I14" s="9" t="s">
        <v>11</v>
      </c>
      <c r="J14" s="14">
        <f>J8*1000</f>
        <v>660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7" t="s">
        <v>7</v>
      </c>
      <c r="H15" s="11" t="e">
        <f>H9</f>
        <v>#DIV/0!</v>
      </c>
      <c r="I15" s="14">
        <f>I9*1000/60</f>
        <v>0</v>
      </c>
      <c r="J15" s="9" t="s">
        <v>11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 t="s">
        <v>9</v>
      </c>
      <c r="I16" s="1" t="s">
        <v>13</v>
      </c>
      <c r="J16" s="1" t="s">
        <v>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5" t="s">
        <v>19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20</v>
      </c>
      <c r="L18" s="1"/>
      <c r="M18" s="1" t="s">
        <v>21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 t="s">
        <v>18</v>
      </c>
      <c r="B19" s="8">
        <f>B11</f>
        <v>1.65</v>
      </c>
      <c r="C19" s="1"/>
      <c r="D19" s="1"/>
      <c r="E19" s="1"/>
      <c r="F19" s="1"/>
      <c r="G19" s="1" t="s">
        <v>22</v>
      </c>
      <c r="H19" s="1" t="s">
        <v>23</v>
      </c>
      <c r="I19" s="16">
        <f>B20/(B19+1)</f>
        <v>0</v>
      </c>
      <c r="J19" s="1" t="s">
        <v>24</v>
      </c>
      <c r="K19" s="12">
        <f>I19*4</f>
        <v>0</v>
      </c>
      <c r="L19" s="1" t="s">
        <v>24</v>
      </c>
      <c r="M19" s="12">
        <f>I19*6</f>
        <v>0</v>
      </c>
      <c r="N19" s="1" t="s">
        <v>24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 t="s">
        <v>25</v>
      </c>
      <c r="B20" s="17">
        <f>I15</f>
        <v>0</v>
      </c>
      <c r="C20" s="1" t="s">
        <v>13</v>
      </c>
      <c r="D20" s="1"/>
      <c r="E20" s="1"/>
      <c r="F20" s="1"/>
      <c r="G20" s="1"/>
      <c r="H20" s="1" t="s">
        <v>26</v>
      </c>
      <c r="I20" s="16">
        <f>B20*B19/(B19+1)</f>
        <v>0</v>
      </c>
      <c r="J20" s="1" t="s">
        <v>24</v>
      </c>
      <c r="K20" s="12">
        <f>I20*4</f>
        <v>0</v>
      </c>
      <c r="L20" s="1" t="s">
        <v>24</v>
      </c>
      <c r="M20" s="12">
        <f>I20*6</f>
        <v>0</v>
      </c>
      <c r="N20" s="1" t="s">
        <v>24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8" t="s">
        <v>27</v>
      </c>
      <c r="I21" s="12">
        <f>I19+I20</f>
        <v>0</v>
      </c>
      <c r="J21" s="1" t="s">
        <v>24</v>
      </c>
      <c r="K21" s="12">
        <f>I21*4</f>
        <v>0</v>
      </c>
      <c r="L21" s="1" t="s">
        <v>24</v>
      </c>
      <c r="M21" s="12">
        <f>I21*6</f>
        <v>0</v>
      </c>
      <c r="N21" s="1" t="s">
        <v>24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 t="s">
        <v>28</v>
      </c>
      <c r="B22" s="1" t="s">
        <v>12</v>
      </c>
      <c r="C22" s="19">
        <f>I15</f>
        <v>0</v>
      </c>
      <c r="D22" s="1" t="s">
        <v>13</v>
      </c>
      <c r="E22" s="1"/>
      <c r="F22" s="1"/>
      <c r="G22" s="1"/>
      <c r="H22" s="18"/>
      <c r="I22" s="12"/>
      <c r="J22" s="1"/>
      <c r="K22" s="12"/>
      <c r="L22" s="1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5" t="s">
        <v>29</v>
      </c>
      <c r="B23" s="1"/>
      <c r="C23" s="1"/>
      <c r="D23" s="1"/>
      <c r="E23" s="1"/>
      <c r="F23" s="1"/>
      <c r="G23" s="1"/>
      <c r="H23" s="18"/>
      <c r="I23" s="12"/>
      <c r="J23" s="1"/>
      <c r="K23" s="12"/>
      <c r="L23" s="1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5"/>
      <c r="B24" s="1"/>
      <c r="C24" s="1"/>
      <c r="D24" s="1"/>
      <c r="E24" s="1"/>
      <c r="F24" s="1"/>
      <c r="G24" s="1"/>
      <c r="H24" s="1"/>
      <c r="I24" s="1"/>
      <c r="J24" s="1"/>
      <c r="K24" s="1" t="s">
        <v>20</v>
      </c>
      <c r="L24" s="1"/>
      <c r="M24" s="1" t="s">
        <v>21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 t="s">
        <v>18</v>
      </c>
      <c r="B25" s="8">
        <f>B11</f>
        <v>1.65</v>
      </c>
      <c r="C25" s="1"/>
      <c r="D25" s="1"/>
      <c r="E25" s="1"/>
      <c r="F25" s="1"/>
      <c r="G25" s="1" t="s">
        <v>22</v>
      </c>
      <c r="H25" s="1" t="s">
        <v>23</v>
      </c>
      <c r="I25" s="16">
        <f>B26/(B25+1)</f>
        <v>33.20754716981132</v>
      </c>
      <c r="J25" s="1" t="s">
        <v>24</v>
      </c>
      <c r="K25" s="12">
        <f>I25*4</f>
        <v>132.83018867924528</v>
      </c>
      <c r="L25" s="1" t="s">
        <v>24</v>
      </c>
      <c r="M25" s="12">
        <f>I25*6</f>
        <v>199.24528301886792</v>
      </c>
      <c r="N25" s="1" t="s">
        <v>24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 t="s">
        <v>25</v>
      </c>
      <c r="B26" s="17">
        <f>B8</f>
        <v>88</v>
      </c>
      <c r="C26" s="1" t="s">
        <v>13</v>
      </c>
      <c r="D26" s="1"/>
      <c r="E26" s="1"/>
      <c r="F26" s="1"/>
      <c r="G26" s="1"/>
      <c r="H26" s="1" t="s">
        <v>26</v>
      </c>
      <c r="I26" s="16">
        <f>B26*B25/(B25+1)</f>
        <v>54.79245283018868</v>
      </c>
      <c r="J26" s="1" t="s">
        <v>24</v>
      </c>
      <c r="K26" s="12">
        <f>I26*4</f>
        <v>219.16981132075472</v>
      </c>
      <c r="L26" s="1" t="s">
        <v>24</v>
      </c>
      <c r="M26" s="12">
        <f>I26*6</f>
        <v>328.75471698113211</v>
      </c>
      <c r="N26" s="1" t="s">
        <v>24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8" t="s">
        <v>27</v>
      </c>
      <c r="I27" s="12">
        <f>I25+I26</f>
        <v>88</v>
      </c>
      <c r="J27" s="1" t="s">
        <v>24</v>
      </c>
      <c r="K27" s="12">
        <f>I27*4</f>
        <v>352</v>
      </c>
      <c r="L27" s="1" t="s">
        <v>24</v>
      </c>
      <c r="M27" s="12">
        <f>I27*6</f>
        <v>528</v>
      </c>
      <c r="N27" s="1" t="s">
        <v>24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 t="s">
        <v>28</v>
      </c>
      <c r="B28" s="1" t="s">
        <v>15</v>
      </c>
      <c r="C28" s="17">
        <f>J14</f>
        <v>660</v>
      </c>
      <c r="D28" s="1" t="s">
        <v>16</v>
      </c>
      <c r="E28" s="1"/>
      <c r="F28" s="1"/>
      <c r="G28" s="1"/>
      <c r="H28" s="18"/>
      <c r="I28" s="12"/>
      <c r="J28" s="1"/>
      <c r="K28" s="12"/>
      <c r="L28" s="1"/>
      <c r="M28" s="1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5" t="s">
        <v>30</v>
      </c>
      <c r="B29" s="1"/>
      <c r="C29" s="1"/>
      <c r="D29" s="1"/>
      <c r="E29" s="1"/>
      <c r="F29" s="1"/>
      <c r="G29" s="1"/>
      <c r="H29" s="18"/>
      <c r="I29" s="12"/>
      <c r="J29" s="1"/>
      <c r="K29" s="12"/>
      <c r="L29" s="1"/>
      <c r="M29" s="1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5"/>
      <c r="B30" s="1"/>
      <c r="C30" s="1"/>
      <c r="D30" s="1"/>
      <c r="E30" s="1"/>
      <c r="F30" s="1"/>
      <c r="G30" s="1"/>
      <c r="H30" s="1"/>
      <c r="I30" s="1"/>
      <c r="J30" s="1"/>
      <c r="K30" s="1" t="s">
        <v>20</v>
      </c>
      <c r="L30" s="1"/>
      <c r="M30" s="1" t="s">
        <v>21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 t="s">
        <v>18</v>
      </c>
      <c r="B31" s="8">
        <f>B11</f>
        <v>1.65</v>
      </c>
      <c r="C31" s="1"/>
      <c r="D31" s="1"/>
      <c r="E31" s="1"/>
      <c r="F31" s="1"/>
      <c r="G31" s="1" t="s">
        <v>22</v>
      </c>
      <c r="H31" s="1" t="s">
        <v>23</v>
      </c>
      <c r="I31" s="16">
        <f>B32/(B31+1)</f>
        <v>33.20754716981132</v>
      </c>
      <c r="J31" s="1" t="s">
        <v>24</v>
      </c>
      <c r="K31" s="12">
        <f>I31*4</f>
        <v>132.83018867924528</v>
      </c>
      <c r="L31" s="1" t="s">
        <v>24</v>
      </c>
      <c r="M31" s="12">
        <f>I31*6</f>
        <v>199.24528301886792</v>
      </c>
      <c r="N31" s="1" t="s">
        <v>24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 t="s">
        <v>25</v>
      </c>
      <c r="B32" s="17">
        <f>B8</f>
        <v>88</v>
      </c>
      <c r="C32" s="1" t="s">
        <v>13</v>
      </c>
      <c r="D32" s="1"/>
      <c r="E32" s="1"/>
      <c r="F32" s="1"/>
      <c r="G32" s="1"/>
      <c r="H32" s="1" t="s">
        <v>26</v>
      </c>
      <c r="I32" s="16">
        <f>B32*B31/(B31+1)</f>
        <v>54.79245283018868</v>
      </c>
      <c r="J32" s="1" t="s">
        <v>24</v>
      </c>
      <c r="K32" s="12">
        <f>I32*4</f>
        <v>219.16981132075472</v>
      </c>
      <c r="L32" s="1" t="s">
        <v>24</v>
      </c>
      <c r="M32" s="12">
        <f>I32*6</f>
        <v>328.75471698113211</v>
      </c>
      <c r="N32" s="1" t="s">
        <v>24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8" t="s">
        <v>27</v>
      </c>
      <c r="I33" s="12">
        <f>I31+I32</f>
        <v>88</v>
      </c>
      <c r="J33" s="1" t="s">
        <v>24</v>
      </c>
      <c r="K33" s="12">
        <f>I33*4</f>
        <v>352</v>
      </c>
      <c r="L33" s="1" t="s">
        <v>24</v>
      </c>
      <c r="M33" s="12">
        <f>I33*6</f>
        <v>528</v>
      </c>
      <c r="N33" s="1" t="s">
        <v>24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 t="s">
        <v>28</v>
      </c>
      <c r="B34" s="1" t="s">
        <v>8</v>
      </c>
      <c r="C34" s="12" t="e">
        <f>H15</f>
        <v>#DIV/0!</v>
      </c>
      <c r="D34" s="1" t="s">
        <v>9</v>
      </c>
      <c r="E34" s="1"/>
      <c r="F34" s="1"/>
      <c r="G34" s="1"/>
      <c r="H34" s="18"/>
      <c r="I34" s="12"/>
      <c r="J34" s="1"/>
      <c r="K34" s="12"/>
      <c r="L34" s="1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2"/>
      <c r="D35" s="1"/>
      <c r="E35" s="1"/>
      <c r="F35" s="1"/>
      <c r="G35" s="1"/>
      <c r="H35" s="18"/>
      <c r="I35" s="12"/>
      <c r="J35" s="1"/>
      <c r="K35" s="12"/>
      <c r="L35" s="1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2"/>
      <c r="B36" s="12"/>
      <c r="C36" s="12"/>
      <c r="D36" s="12"/>
      <c r="E36" s="12"/>
      <c r="F36" s="12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2"/>
      <c r="B37" s="12"/>
      <c r="C37" s="12"/>
      <c r="D37" s="12"/>
      <c r="E37" s="12"/>
      <c r="F37" s="12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20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21" t="s">
        <v>32</v>
      </c>
      <c r="B42" s="22"/>
      <c r="C42" s="23" t="s">
        <v>58</v>
      </c>
      <c r="D42" s="22"/>
      <c r="E42" s="22"/>
      <c r="F42" s="22"/>
      <c r="G42" s="36" t="s">
        <v>59</v>
      </c>
      <c r="H42" s="22"/>
      <c r="I42" s="22"/>
      <c r="J42" s="22"/>
      <c r="K42" s="22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25"/>
      <c r="B43" s="1"/>
      <c r="C43" s="1"/>
      <c r="D43" s="1"/>
      <c r="E43" s="1"/>
      <c r="F43" s="1"/>
      <c r="G43" s="37"/>
      <c r="H43" s="1"/>
      <c r="I43" s="1"/>
      <c r="J43" s="1"/>
      <c r="K43" s="1"/>
      <c r="L43" s="2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25" t="s">
        <v>33</v>
      </c>
      <c r="B44" s="27" t="s">
        <v>5</v>
      </c>
      <c r="C44" s="28">
        <v>7</v>
      </c>
      <c r="D44" s="27" t="s">
        <v>9</v>
      </c>
      <c r="E44" s="1"/>
      <c r="F44" s="1"/>
      <c r="G44" s="37"/>
      <c r="H44" s="1"/>
      <c r="I44" s="1"/>
      <c r="J44" s="1"/>
      <c r="K44" s="1"/>
      <c r="L44" s="2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25" t="s">
        <v>36</v>
      </c>
      <c r="B45" s="27" t="s">
        <v>37</v>
      </c>
      <c r="C45" s="28">
        <v>4</v>
      </c>
      <c r="D45" s="27" t="s">
        <v>38</v>
      </c>
      <c r="E45" s="1"/>
      <c r="F45" s="1"/>
      <c r="G45" s="37"/>
      <c r="H45" s="1"/>
      <c r="I45" s="1"/>
      <c r="J45" s="1"/>
      <c r="K45" s="1"/>
      <c r="L45" s="2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25" t="s">
        <v>34</v>
      </c>
      <c r="B46" s="27" t="s">
        <v>35</v>
      </c>
      <c r="C46" s="29">
        <v>120</v>
      </c>
      <c r="D46" s="27" t="s">
        <v>24</v>
      </c>
      <c r="E46" s="27" t="s">
        <v>39</v>
      </c>
      <c r="F46" s="1"/>
      <c r="G46" s="37"/>
      <c r="H46" s="1"/>
      <c r="I46" s="1"/>
      <c r="J46" s="1"/>
      <c r="K46" s="1"/>
      <c r="L46" s="2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25" t="s">
        <v>40</v>
      </c>
      <c r="B47" s="27" t="s">
        <v>41</v>
      </c>
      <c r="C47" s="29">
        <v>180</v>
      </c>
      <c r="D47" s="27" t="s">
        <v>24</v>
      </c>
      <c r="E47" s="1"/>
      <c r="F47" s="1"/>
      <c r="G47" s="37"/>
      <c r="H47" s="1"/>
      <c r="I47" s="1"/>
      <c r="J47" s="1"/>
      <c r="K47" s="1"/>
      <c r="L47" s="2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25"/>
      <c r="B48" s="27"/>
      <c r="C48" s="1"/>
      <c r="D48" s="27"/>
      <c r="E48" s="1"/>
      <c r="F48" s="1"/>
      <c r="G48" s="25" t="s">
        <v>4</v>
      </c>
      <c r="H48" s="27" t="s">
        <v>47</v>
      </c>
      <c r="I48" s="1">
        <f>C47/C46</f>
        <v>1.5</v>
      </c>
      <c r="J48" s="1"/>
      <c r="K48" s="1"/>
      <c r="L48" s="2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25"/>
      <c r="B49" s="27"/>
      <c r="C49" s="1"/>
      <c r="D49" s="27"/>
      <c r="E49" s="1"/>
      <c r="F49" s="1"/>
      <c r="G49" s="25"/>
      <c r="H49" s="27" t="s">
        <v>48</v>
      </c>
      <c r="I49" s="1">
        <f>(C47+C46)/C45</f>
        <v>75</v>
      </c>
      <c r="J49" s="27" t="s">
        <v>13</v>
      </c>
      <c r="K49" s="1">
        <f>I49/1000*60</f>
        <v>4.5</v>
      </c>
      <c r="L49" s="30" t="s">
        <v>14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25"/>
      <c r="B50" s="27"/>
      <c r="C50" s="1"/>
      <c r="D50" s="27"/>
      <c r="E50" s="1"/>
      <c r="F50" s="1"/>
      <c r="G50" s="25"/>
      <c r="H50" s="27" t="s">
        <v>49</v>
      </c>
      <c r="I50" s="1">
        <f>K49/C44</f>
        <v>0.6428571428571429</v>
      </c>
      <c r="J50" s="27" t="s">
        <v>17</v>
      </c>
      <c r="K50" s="1">
        <f>I50*1000</f>
        <v>642.85714285714289</v>
      </c>
      <c r="L50" s="30" t="s">
        <v>16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25" t="s">
        <v>42</v>
      </c>
      <c r="B51" s="27" t="s">
        <v>43</v>
      </c>
      <c r="C51" s="29">
        <v>30</v>
      </c>
      <c r="D51" s="27" t="s">
        <v>44</v>
      </c>
      <c r="E51" s="1"/>
      <c r="F51" s="1"/>
      <c r="G51" s="37"/>
      <c r="H51" s="1"/>
      <c r="I51" s="1"/>
      <c r="J51" s="1"/>
      <c r="K51" s="1"/>
      <c r="L51" s="2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31" t="s">
        <v>45</v>
      </c>
      <c r="B52" s="32" t="s">
        <v>46</v>
      </c>
      <c r="C52" s="33">
        <v>40</v>
      </c>
      <c r="D52" s="32" t="s">
        <v>44</v>
      </c>
      <c r="E52" s="34"/>
      <c r="F52" s="34"/>
      <c r="G52" s="38"/>
      <c r="H52" s="34"/>
      <c r="I52" s="34"/>
      <c r="J52" s="34"/>
      <c r="K52" s="34"/>
      <c r="L52" s="3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20" t="s">
        <v>66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39"/>
      <c r="B56" s="23" t="s">
        <v>58</v>
      </c>
      <c r="C56" s="22"/>
      <c r="D56" s="22"/>
      <c r="E56" s="22"/>
      <c r="F56" s="40"/>
      <c r="G56" s="36" t="s">
        <v>59</v>
      </c>
      <c r="H56" s="22"/>
      <c r="I56" s="22"/>
      <c r="J56" s="22"/>
      <c r="K56" s="22"/>
      <c r="L56" s="22"/>
      <c r="M56" s="22"/>
      <c r="N56" s="2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25" t="s">
        <v>55</v>
      </c>
      <c r="B57" s="27" t="s">
        <v>50</v>
      </c>
      <c r="C57" s="29">
        <v>8</v>
      </c>
      <c r="D57" s="27" t="s">
        <v>9</v>
      </c>
      <c r="E57" s="1"/>
      <c r="F57" s="1"/>
      <c r="G57" s="37"/>
      <c r="H57" s="1"/>
      <c r="I57" s="1"/>
      <c r="J57" s="1"/>
      <c r="K57" s="1"/>
      <c r="L57" s="1"/>
      <c r="M57" s="1"/>
      <c r="N57" s="2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25" t="s">
        <v>51</v>
      </c>
      <c r="B58" s="27" t="s">
        <v>52</v>
      </c>
      <c r="C58" s="29">
        <v>670</v>
      </c>
      <c r="D58" s="27" t="s">
        <v>16</v>
      </c>
      <c r="E58" s="1"/>
      <c r="F58" s="1"/>
      <c r="G58" s="37"/>
      <c r="H58" s="1"/>
      <c r="I58" s="1"/>
      <c r="J58" s="1"/>
      <c r="K58" s="1"/>
      <c r="L58" s="1"/>
      <c r="M58" s="1"/>
      <c r="N58" s="2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25" t="s">
        <v>53</v>
      </c>
      <c r="B59" s="27" t="s">
        <v>54</v>
      </c>
      <c r="C59" s="29">
        <v>1.4</v>
      </c>
      <c r="D59" s="1"/>
      <c r="E59" s="1"/>
      <c r="F59" s="1"/>
      <c r="G59" s="25"/>
      <c r="H59" s="1"/>
      <c r="I59" s="1"/>
      <c r="J59" s="1"/>
      <c r="K59" s="27" t="s">
        <v>63</v>
      </c>
      <c r="L59" s="1"/>
      <c r="M59" s="27" t="s">
        <v>61</v>
      </c>
      <c r="N59" s="30" t="s">
        <v>62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37"/>
      <c r="B60" s="1"/>
      <c r="C60" s="1"/>
      <c r="D60" s="1"/>
      <c r="E60" s="1"/>
      <c r="F60" s="1"/>
      <c r="G60" s="25" t="s">
        <v>4</v>
      </c>
      <c r="H60" s="27" t="s">
        <v>56</v>
      </c>
      <c r="I60" s="1">
        <f>C58*C57/1000</f>
        <v>5.36</v>
      </c>
      <c r="J60" s="27" t="s">
        <v>14</v>
      </c>
      <c r="K60" s="1">
        <f>I60*1000/60</f>
        <v>89.333333333333329</v>
      </c>
      <c r="L60" s="27" t="s">
        <v>13</v>
      </c>
      <c r="M60" s="1"/>
      <c r="N60" s="2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37"/>
      <c r="B61" s="1"/>
      <c r="C61" s="1"/>
      <c r="D61" s="1"/>
      <c r="E61" s="1"/>
      <c r="F61" s="1"/>
      <c r="G61" s="37"/>
      <c r="H61" s="27" t="s">
        <v>57</v>
      </c>
      <c r="K61" s="1">
        <f>K60/(C59+1)</f>
        <v>37.222222222222221</v>
      </c>
      <c r="L61" s="27" t="s">
        <v>13</v>
      </c>
      <c r="M61" s="1">
        <f>K61*4</f>
        <v>148.88888888888889</v>
      </c>
      <c r="N61" s="26">
        <f>K61*6</f>
        <v>223.33333333333331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37"/>
      <c r="B62" s="1"/>
      <c r="C62" s="1"/>
      <c r="D62" s="1"/>
      <c r="E62" s="1"/>
      <c r="F62" s="1"/>
      <c r="G62" s="37"/>
      <c r="H62" s="27" t="s">
        <v>60</v>
      </c>
      <c r="K62" s="1">
        <f>K60/(C59+1)*C59</f>
        <v>52.111111111111107</v>
      </c>
      <c r="L62" s="27" t="s">
        <v>13</v>
      </c>
      <c r="M62" s="1">
        <f>K62*4</f>
        <v>208.44444444444443</v>
      </c>
      <c r="N62" s="26">
        <f>K62*6</f>
        <v>312.66666666666663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37"/>
      <c r="B63" s="1"/>
      <c r="C63" s="1"/>
      <c r="D63" s="1"/>
      <c r="E63" s="1"/>
      <c r="F63" s="1"/>
      <c r="G63" s="37"/>
      <c r="H63" s="1"/>
      <c r="I63" s="1"/>
      <c r="J63" s="1"/>
      <c r="K63" s="1"/>
      <c r="L63" s="1"/>
      <c r="M63" s="1"/>
      <c r="N63" s="2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37"/>
      <c r="B64" s="1"/>
      <c r="C64" s="1"/>
      <c r="D64" s="1"/>
      <c r="E64" s="1"/>
      <c r="F64" s="1"/>
      <c r="G64" s="37"/>
      <c r="H64" s="27" t="s">
        <v>64</v>
      </c>
      <c r="I64" s="1">
        <f>C51*K61*C45/C46</f>
        <v>37.222222222222221</v>
      </c>
      <c r="J64" s="27" t="s">
        <v>44</v>
      </c>
      <c r="K64" s="1"/>
      <c r="L64" s="1"/>
      <c r="M64" s="1"/>
      <c r="N64" s="2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38"/>
      <c r="B65" s="34"/>
      <c r="C65" s="34"/>
      <c r="D65" s="34"/>
      <c r="E65" s="34"/>
      <c r="F65" s="34"/>
      <c r="G65" s="38"/>
      <c r="H65" s="32" t="s">
        <v>65</v>
      </c>
      <c r="I65" s="34">
        <f>C52*K62*C45/C47</f>
        <v>46.320987654320987</v>
      </c>
      <c r="J65" s="32" t="s">
        <v>44</v>
      </c>
      <c r="K65" s="34"/>
      <c r="L65" s="34"/>
      <c r="M65" s="34"/>
      <c r="N65" s="3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Nguyễn Đức Bình</cp:lastModifiedBy>
  <cp:revision>4</cp:revision>
  <dcterms:modified xsi:type="dcterms:W3CDTF">2025-08-20T08:07:26Z</dcterms:modified>
  <dc:language>en-US</dc:language>
</cp:coreProperties>
</file>