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hieu/Dropbox/00 - HIEU.TV/036 - Buy vs Rent/0 - Research &amp; Preps/"/>
    </mc:Choice>
  </mc:AlternateContent>
  <xr:revisionPtr revIDLastSave="0" documentId="13_ncr:1_{0C857D31-56CC-DC45-9D48-5D93113A1D0D}" xr6:coauthVersionLast="45" xr6:coauthVersionMax="45" xr10:uidLastSave="{00000000-0000-0000-0000-000000000000}"/>
  <bookViews>
    <workbookView xWindow="780" yWindow="500" windowWidth="32820" windowHeight="20500" activeTab="3" xr2:uid="{AEF36F50-E535-164B-91E4-2DA2824FFEA7}"/>
  </bookViews>
  <sheets>
    <sheet name="Tong ket" sheetId="4" r:id="rId1"/>
    <sheet name="Thue nha" sheetId="3" r:id="rId2"/>
    <sheet name="Mua can ho" sheetId="6" r:id="rId3"/>
    <sheet name="Mua nha"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06" i="6" l="1"/>
  <c r="B33" i="6"/>
  <c r="D75" i="6" s="1"/>
  <c r="B24" i="6"/>
  <c r="B20" i="6"/>
  <c r="B45" i="6" s="1"/>
  <c r="B7" i="6"/>
  <c r="C74" i="6" s="1"/>
  <c r="B6" i="6"/>
  <c r="B3" i="6"/>
  <c r="B2" i="6"/>
  <c r="B40" i="6" s="1"/>
  <c r="M106" i="1"/>
  <c r="B42" i="6" l="1"/>
  <c r="C76" i="6"/>
  <c r="D76" i="6" s="1"/>
  <c r="E75" i="6"/>
  <c r="B59" i="6"/>
  <c r="B4" i="6"/>
  <c r="B2" i="3"/>
  <c r="B18" i="3" s="1"/>
  <c r="B21" i="3" s="1"/>
  <c r="B13" i="3"/>
  <c r="D53" i="3" s="1"/>
  <c r="B7" i="3"/>
  <c r="B6" i="3"/>
  <c r="C52" i="3" s="1"/>
  <c r="B7" i="1"/>
  <c r="B4" i="3"/>
  <c r="B24" i="1"/>
  <c r="B3" i="1"/>
  <c r="B2" i="1"/>
  <c r="B40" i="1" s="1"/>
  <c r="B6" i="1"/>
  <c r="B33" i="1"/>
  <c r="B20" i="1"/>
  <c r="B61" i="6" l="1"/>
  <c r="B66" i="6" s="1"/>
  <c r="B67" i="6" s="1"/>
  <c r="B47" i="6"/>
  <c r="B52" i="6" s="1"/>
  <c r="B53" i="6" s="1"/>
  <c r="D75" i="1"/>
  <c r="E75" i="1" s="1"/>
  <c r="C33" i="1"/>
  <c r="C77" i="6"/>
  <c r="D77" i="6" s="1"/>
  <c r="E76" i="6"/>
  <c r="B42" i="1"/>
  <c r="B59" i="1"/>
  <c r="B45" i="1"/>
  <c r="C74" i="1"/>
  <c r="C76" i="1" s="1"/>
  <c r="D76" i="1" s="1"/>
  <c r="B45" i="3"/>
  <c r="B38" i="3"/>
  <c r="B24" i="3"/>
  <c r="B14" i="3"/>
  <c r="B31" i="3"/>
  <c r="B4" i="1"/>
  <c r="C54" i="3"/>
  <c r="E53" i="3"/>
  <c r="C78" i="6" l="1"/>
  <c r="D78" i="6" s="1"/>
  <c r="E77" i="6"/>
  <c r="B61" i="1"/>
  <c r="B66" i="1" s="1"/>
  <c r="B67" i="1" s="1"/>
  <c r="B47" i="1"/>
  <c r="B52" i="1" s="1"/>
  <c r="B53" i="1" s="1"/>
  <c r="B40" i="3"/>
  <c r="C40" i="3" s="1"/>
  <c r="B47" i="3"/>
  <c r="C47" i="3" s="1"/>
  <c r="B26" i="3"/>
  <c r="C26" i="3" s="1"/>
  <c r="B33" i="3"/>
  <c r="C33" i="3" s="1"/>
  <c r="E76" i="1"/>
  <c r="C77" i="1"/>
  <c r="D77" i="1" s="1"/>
  <c r="D54" i="3"/>
  <c r="E78" i="6" l="1"/>
  <c r="C79" i="6"/>
  <c r="D79" i="6" s="1"/>
  <c r="B34" i="3"/>
  <c r="B27" i="3"/>
  <c r="B48" i="3"/>
  <c r="B41" i="3"/>
  <c r="E77" i="1"/>
  <c r="C78" i="1"/>
  <c r="D78" i="1" s="1"/>
  <c r="C79" i="1" s="1"/>
  <c r="D79" i="1" s="1"/>
  <c r="E54" i="3"/>
  <c r="C55" i="3"/>
  <c r="D55" i="3" s="1"/>
  <c r="C80" i="6" l="1"/>
  <c r="D80" i="6" s="1"/>
  <c r="E79" i="6"/>
  <c r="E78" i="1"/>
  <c r="C80" i="1"/>
  <c r="D80" i="1" s="1"/>
  <c r="C81" i="1" s="1"/>
  <c r="E79" i="1"/>
  <c r="C56" i="3"/>
  <c r="D56" i="3" s="1"/>
  <c r="E55" i="3"/>
  <c r="C81" i="6" l="1"/>
  <c r="D81" i="6" s="1"/>
  <c r="E80" i="6"/>
  <c r="D81" i="1"/>
  <c r="C82" i="1" s="1"/>
  <c r="E80" i="1"/>
  <c r="C57" i="3"/>
  <c r="D57" i="3" s="1"/>
  <c r="E56" i="3"/>
  <c r="E81" i="6" l="1"/>
  <c r="C82" i="6"/>
  <c r="D82" i="6" s="1"/>
  <c r="D82" i="1"/>
  <c r="C83" i="1" s="1"/>
  <c r="E81" i="1"/>
  <c r="C58" i="3"/>
  <c r="D58" i="3" s="1"/>
  <c r="E57" i="3"/>
  <c r="E82" i="6" l="1"/>
  <c r="C83" i="6"/>
  <c r="D83" i="6" s="1"/>
  <c r="D83" i="1"/>
  <c r="C84" i="1" s="1"/>
  <c r="E82" i="1"/>
  <c r="C59" i="3"/>
  <c r="D59" i="3" s="1"/>
  <c r="E58" i="3"/>
  <c r="C84" i="6" l="1"/>
  <c r="D84" i="6" s="1"/>
  <c r="E83" i="6"/>
  <c r="E83" i="1"/>
  <c r="D84" i="1"/>
  <c r="C85" i="1" s="1"/>
  <c r="C60" i="3"/>
  <c r="D60" i="3" s="1"/>
  <c r="E59" i="3"/>
  <c r="E84" i="6" l="1"/>
  <c r="C85" i="6"/>
  <c r="D85" i="6" s="1"/>
  <c r="E84" i="1"/>
  <c r="D85" i="1"/>
  <c r="C86" i="1" s="1"/>
  <c r="C61" i="3"/>
  <c r="D61" i="3" s="1"/>
  <c r="E60" i="3"/>
  <c r="C86" i="6" l="1"/>
  <c r="D86" i="6" s="1"/>
  <c r="E85" i="6"/>
  <c r="D86" i="1"/>
  <c r="C87" i="1" s="1"/>
  <c r="E85" i="1"/>
  <c r="C62" i="3"/>
  <c r="D62" i="3" s="1"/>
  <c r="E61" i="3"/>
  <c r="E86" i="6" l="1"/>
  <c r="C87" i="6"/>
  <c r="D87" i="6" s="1"/>
  <c r="D87" i="1"/>
  <c r="C88" i="1" s="1"/>
  <c r="E86" i="1"/>
  <c r="C63" i="3"/>
  <c r="D63" i="3" s="1"/>
  <c r="E62" i="3"/>
  <c r="C88" i="6" l="1"/>
  <c r="D88" i="6" s="1"/>
  <c r="E87" i="6"/>
  <c r="E87" i="1"/>
  <c r="D88" i="1"/>
  <c r="C89" i="1" s="1"/>
  <c r="C64" i="3"/>
  <c r="D64" i="3" s="1"/>
  <c r="E63" i="3"/>
  <c r="C89" i="6" l="1"/>
  <c r="D89" i="6" s="1"/>
  <c r="E88" i="6"/>
  <c r="D89" i="1"/>
  <c r="C90" i="1" s="1"/>
  <c r="E88" i="1"/>
  <c r="C65" i="3"/>
  <c r="D65" i="3" s="1"/>
  <c r="E64" i="3"/>
  <c r="C90" i="6" l="1"/>
  <c r="D90" i="6" s="1"/>
  <c r="E89" i="6"/>
  <c r="D90" i="1"/>
  <c r="C91" i="1" s="1"/>
  <c r="E89" i="1"/>
  <c r="C66" i="3"/>
  <c r="D66" i="3" s="1"/>
  <c r="E65" i="3"/>
  <c r="E90" i="6" l="1"/>
  <c r="C91" i="6"/>
  <c r="D91" i="6" s="1"/>
  <c r="E90" i="1"/>
  <c r="D91" i="1"/>
  <c r="C92" i="1" s="1"/>
  <c r="C67" i="3"/>
  <c r="D67" i="3" s="1"/>
  <c r="E66" i="3"/>
  <c r="C92" i="6" l="1"/>
  <c r="D92" i="6" s="1"/>
  <c r="E91" i="6"/>
  <c r="E91" i="1"/>
  <c r="D92" i="1"/>
  <c r="C93" i="1" s="1"/>
  <c r="C68" i="3"/>
  <c r="D68" i="3" s="1"/>
  <c r="E67" i="3"/>
  <c r="C93" i="6" l="1"/>
  <c r="D93" i="6" s="1"/>
  <c r="E92" i="6"/>
  <c r="D93" i="1"/>
  <c r="C94" i="1" s="1"/>
  <c r="D94" i="1" s="1"/>
  <c r="C95" i="1" s="1"/>
  <c r="E92" i="1"/>
  <c r="C69" i="3"/>
  <c r="D69" i="3" s="1"/>
  <c r="E68" i="3"/>
  <c r="C94" i="6" l="1"/>
  <c r="D94" i="6" s="1"/>
  <c r="E93" i="6"/>
  <c r="E93" i="1"/>
  <c r="D95" i="1"/>
  <c r="C96" i="1" s="1"/>
  <c r="E94" i="1"/>
  <c r="C70" i="3"/>
  <c r="D70" i="3" s="1"/>
  <c r="E69" i="3"/>
  <c r="E94" i="6" l="1"/>
  <c r="C95" i="6"/>
  <c r="D95" i="6" s="1"/>
  <c r="E95" i="1"/>
  <c r="D96" i="1"/>
  <c r="C97" i="1" s="1"/>
  <c r="C71" i="3"/>
  <c r="D71" i="3" s="1"/>
  <c r="E70" i="3"/>
  <c r="C96" i="6" l="1"/>
  <c r="D96" i="6" s="1"/>
  <c r="E95" i="6"/>
  <c r="D97" i="1"/>
  <c r="C98" i="1" s="1"/>
  <c r="E96" i="1"/>
  <c r="C72" i="3"/>
  <c r="D72" i="3" s="1"/>
  <c r="E71" i="3"/>
  <c r="C97" i="6" l="1"/>
  <c r="D97" i="6" s="1"/>
  <c r="E96" i="6"/>
  <c r="D98" i="1"/>
  <c r="C99" i="1" s="1"/>
  <c r="E97" i="1"/>
  <c r="C73" i="3"/>
  <c r="D73" i="3" s="1"/>
  <c r="E72" i="3"/>
  <c r="C98" i="6" l="1"/>
  <c r="D98" i="6" s="1"/>
  <c r="E97" i="6"/>
  <c r="D99" i="1"/>
  <c r="C100" i="1" s="1"/>
  <c r="E98" i="1"/>
  <c r="C74" i="3"/>
  <c r="D74" i="3" s="1"/>
  <c r="E73" i="3"/>
  <c r="C99" i="6" l="1"/>
  <c r="D99" i="6" s="1"/>
  <c r="E98" i="6"/>
  <c r="E99" i="1"/>
  <c r="D100" i="1"/>
  <c r="C101" i="1" s="1"/>
  <c r="C75" i="3"/>
  <c r="D75" i="3" s="1"/>
  <c r="E74" i="3"/>
  <c r="C100" i="6" l="1"/>
  <c r="D100" i="6" s="1"/>
  <c r="E99" i="6"/>
  <c r="D101" i="1"/>
  <c r="C102" i="1" s="1"/>
  <c r="E100" i="1"/>
  <c r="E75" i="3"/>
  <c r="C76" i="3"/>
  <c r="D76" i="3" s="1"/>
  <c r="E100" i="6" l="1"/>
  <c r="C101" i="6"/>
  <c r="D101" i="6" s="1"/>
  <c r="E101" i="1"/>
  <c r="D102" i="1"/>
  <c r="C103" i="1" s="1"/>
  <c r="C77" i="3"/>
  <c r="D77" i="3" s="1"/>
  <c r="E76" i="3"/>
  <c r="C102" i="6" l="1"/>
  <c r="D102" i="6" s="1"/>
  <c r="E101" i="6"/>
  <c r="E102" i="1"/>
  <c r="D103" i="1"/>
  <c r="C104" i="1" s="1"/>
  <c r="C78" i="3"/>
  <c r="D78" i="3" s="1"/>
  <c r="E77" i="3"/>
  <c r="E102" i="6" l="1"/>
  <c r="C103" i="6"/>
  <c r="D103" i="6" s="1"/>
  <c r="D104" i="1"/>
  <c r="E104" i="1" s="1"/>
  <c r="E103" i="1"/>
  <c r="C79" i="3"/>
  <c r="D79" i="3" s="1"/>
  <c r="E78" i="3"/>
  <c r="E103" i="6" l="1"/>
  <c r="C104" i="6"/>
  <c r="D104" i="6" s="1"/>
  <c r="E104" i="6" s="1"/>
  <c r="E106" i="6" s="1"/>
  <c r="B34" i="6" s="1"/>
  <c r="B36" i="6" s="1"/>
  <c r="E106" i="1"/>
  <c r="B34" i="1" s="1"/>
  <c r="C80" i="3"/>
  <c r="D80" i="3" s="1"/>
  <c r="E79" i="3"/>
  <c r="B54" i="6" l="1"/>
  <c r="B55" i="6" s="1"/>
  <c r="B56" i="6" s="1"/>
  <c r="B68" i="6"/>
  <c r="B69" i="6" s="1"/>
  <c r="B36" i="1"/>
  <c r="C81" i="3"/>
  <c r="D81" i="3" s="1"/>
  <c r="E80" i="3"/>
  <c r="B11" i="4" l="1"/>
  <c r="B70" i="6"/>
  <c r="B68" i="1"/>
  <c r="B69" i="1" s="1"/>
  <c r="B70" i="1" s="1"/>
  <c r="B54" i="1"/>
  <c r="B55" i="1" s="1"/>
  <c r="C82" i="3"/>
  <c r="D82" i="3" s="1"/>
  <c r="E82" i="3" s="1"/>
  <c r="E81" i="3"/>
  <c r="B14" i="4" l="1"/>
  <c r="B12" i="4"/>
  <c r="B56" i="1"/>
  <c r="E84" i="3"/>
  <c r="B15" i="3" s="1"/>
  <c r="B49" i="3" s="1"/>
  <c r="M84" i="3"/>
  <c r="B18" i="4" l="1"/>
  <c r="B13" i="4"/>
  <c r="B28" i="3"/>
  <c r="B35" i="3"/>
  <c r="B42" i="3"/>
  <c r="B17" i="4" l="1"/>
  <c r="B15" i="4"/>
  <c r="B16" i="4"/>
</calcChain>
</file>

<file path=xl/sharedStrings.xml><?xml version="1.0" encoding="utf-8"?>
<sst xmlns="http://schemas.openxmlformats.org/spreadsheetml/2006/main" count="185" uniqueCount="86">
  <si>
    <t>Tổng giả trị ngôi nhà</t>
  </si>
  <si>
    <t>Vay</t>
  </si>
  <si>
    <t>CHI PHÍ CHUYỂN NHƯỢNG</t>
  </si>
  <si>
    <t>Phí luật sư</t>
  </si>
  <si>
    <t>Phí ngân hàng</t>
  </si>
  <si>
    <t>Tổng cộng</t>
  </si>
  <si>
    <t>CHI PHÍ HÀNG THÁNG</t>
  </si>
  <si>
    <t>Council Fee</t>
  </si>
  <si>
    <t>Phí bảo hiểm</t>
  </si>
  <si>
    <t>LÃI NGÂN HÀNG</t>
  </si>
  <si>
    <t>CÁC CHI PHÍ KHÁC</t>
  </si>
  <si>
    <t>Lãi suất vay ngân hàng</t>
  </si>
  <si>
    <t>Vốn đang có</t>
  </si>
  <si>
    <t>Bảo trì bảo dưỡng/Strata</t>
  </si>
  <si>
    <t>Các loại phí khác (Inspect nhà,…)</t>
  </si>
  <si>
    <t>Tổng cộng:</t>
  </si>
  <si>
    <t>Tổng chi phí hàng tháng x 30 năm</t>
  </si>
  <si>
    <t>THUÊ NHÀ</t>
  </si>
  <si>
    <t>Giá trị ngôi nhà sẽ thuê</t>
  </si>
  <si>
    <t>Tiền thuê hàng tháng</t>
  </si>
  <si>
    <t>NET WORTH</t>
  </si>
  <si>
    <t>Tăng hàng năm</t>
  </si>
  <si>
    <t>TỔNG</t>
  </si>
  <si>
    <t>Tiền thuê tăng mỗi năm</t>
  </si>
  <si>
    <t>BẢNG TÍNH THUÊ NHÀ TRONG 30 NĂM</t>
  </si>
  <si>
    <t>Net worth sau 30 năm</t>
  </si>
  <si>
    <t>Return sau 30 năm</t>
  </si>
  <si>
    <t>Kịch bản</t>
  </si>
  <si>
    <t>Vốn đầu tư ban đầu:</t>
  </si>
  <si>
    <t>Giá trị ban đầu của căn hộ</t>
  </si>
  <si>
    <t>Giá trị căn hộ sau 30 năm:</t>
  </si>
  <si>
    <t>Năm</t>
  </si>
  <si>
    <t>Giá thuê
mỗi tháng</t>
  </si>
  <si>
    <t>Tỉ lệ
tăng mỗi năm</t>
  </si>
  <si>
    <t>Tổng tiền thuê
mỗi năm</t>
  </si>
  <si>
    <t>Kịch bản 2: Chuyển nhà mỗi 10 năm một lần</t>
  </si>
  <si>
    <t>LÚC MUA</t>
  </si>
  <si>
    <t>Tổng phí Exit</t>
  </si>
  <si>
    <t>Fee (0.12%)</t>
  </si>
  <si>
    <t>Capital gain (10%)</t>
  </si>
  <si>
    <t>Tổng thời gian (năm)</t>
  </si>
  <si>
    <t>Tổng số năm</t>
  </si>
  <si>
    <t>Lãi suất vay hàng năm</t>
  </si>
  <si>
    <t>Tỉ lệ lạm phát hàng năm</t>
  </si>
  <si>
    <t>Tiền thuê tăng hàng năm (trượt giá)</t>
  </si>
  <si>
    <r>
      <rPr>
        <b/>
        <sz val="14"/>
        <color theme="1"/>
        <rFont val="Arial"/>
        <family val="2"/>
      </rPr>
      <t xml:space="preserve">Kịch bản 1: </t>
    </r>
    <r>
      <rPr>
        <sz val="14"/>
        <color theme="1"/>
        <rFont val="Arial"/>
        <family val="2"/>
      </rPr>
      <t>Không chuyển nhà trong 30 năm</t>
    </r>
  </si>
  <si>
    <t>Vốn ban đầu</t>
  </si>
  <si>
    <t>Giá dịch vụ
mỗi tháng</t>
  </si>
  <si>
    <t>Tổng chi phí trong 30 năm + tỉ lệ tăng trượt giá</t>
  </si>
  <si>
    <t>Tổng gốc + lãi trong 30 năm</t>
  </si>
  <si>
    <t>Chi phí mua</t>
  </si>
  <si>
    <t>Brokerage Fee</t>
  </si>
  <si>
    <t>Kịch bản: ETF tăng 12% mỗi năm</t>
  </si>
  <si>
    <t>Stamp duty (Thuế)</t>
  </si>
  <si>
    <t>Transfer Fee</t>
  </si>
  <si>
    <t>Government Fees</t>
  </si>
  <si>
    <t>Phí marketing của công ty môi giới</t>
  </si>
  <si>
    <t>Phí cho công ty môi giới địa ốc (1-3% --&gt; 2.5%)</t>
  </si>
  <si>
    <t>Chi phí mua nhà</t>
  </si>
  <si>
    <t xml:space="preserve"> Tổng chi phí hàng tháng trong 30 năm </t>
  </si>
  <si>
    <t>Chi phí bán nhà</t>
  </si>
  <si>
    <t>Tổng chi phí bán nhà</t>
  </si>
  <si>
    <t>Phí ngân hàng (lender fee, discharge fee: 150-1500)</t>
  </si>
  <si>
    <t>Tổng chi phí dời nhà 3 lần</t>
  </si>
  <si>
    <t>Tổng chi phí trong 30 năm + phí dời nhà 3 lần</t>
  </si>
  <si>
    <t>Tổng chi phí dời nhà 1 lần</t>
  </si>
  <si>
    <t>SAU 30 NĂM</t>
  </si>
  <si>
    <t>Tổng mortgage + các chi phí khác trong 30 năm</t>
  </si>
  <si>
    <t>GIÁ TRỊ CĂN HỘ</t>
  </si>
  <si>
    <t>GIÁ TRỊ CĂN NHÀ</t>
  </si>
  <si>
    <t>Tổng chi phí trong 30 năm + phí dời nhà 1 lần</t>
  </si>
  <si>
    <t>B1 - Chung cư: Tăng 4% mỗi năm + ở yên một chỗ 30 năm</t>
  </si>
  <si>
    <t>B2 - Chung cư: Tăng 4% mỗi năm + chuyển nhà 3 lần trong 30 năm</t>
  </si>
  <si>
    <t xml:space="preserve">B3 - Nhà đất: Tăng 6.8% mỗi năm + ở yên một chỗ 30 năm </t>
  </si>
  <si>
    <t xml:space="preserve">B4 - Nhà đất: Tăng 6.8% mỗi năm + chuyển nhà 3 lần trong 30 năm </t>
  </si>
  <si>
    <t>A1 - ETF tăng 9% mỗi năm</t>
  </si>
  <si>
    <t>A2 - ETF tăng 11% mỗi năm</t>
  </si>
  <si>
    <t>A3 - ETF tăng 13% mỗi năm</t>
  </si>
  <si>
    <t>A4 - ETF tăng 15% mỗi năm</t>
  </si>
  <si>
    <t>Kịch bản: ETF tăng 9% mỗi năm</t>
  </si>
  <si>
    <t>Kịch bản: ETF tăng 11% mỗi năm</t>
  </si>
  <si>
    <t>Kịch bản: ETF tăng 13% mỗi năm</t>
  </si>
  <si>
    <t>MUA NHÀ &amp; THUÊ NHÀ</t>
  </si>
  <si>
    <t>Nhập các thông tin cơ bản tại sheet này và tiếp tục nhập các thông tin bên các tiếp theo để cập nhật các thông số khác. Sau đó các số liệu sẽ được tổng hợp ngược lại trong bản tổng kết bên dưới.</t>
  </si>
  <si>
    <t>MUA CĂN HỘ</t>
  </si>
  <si>
    <t>MUA NHÀ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</si>
</sst>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17" x14ac:knownFonts="1">
    <font>
      <sz val="16"/>
      <color theme="1"/>
      <name val="Calibri"/>
      <family val="2"/>
      <scheme val="minor"/>
    </font>
    <font>
      <sz val="16"/>
      <color theme="1"/>
      <name val="Calibri"/>
      <family val="2"/>
      <scheme val="minor"/>
    </font>
    <font>
      <b/>
      <sz val="16"/>
      <color theme="1"/>
      <name val="Arial"/>
      <family val="2"/>
    </font>
    <font>
      <sz val="14"/>
      <color theme="1"/>
      <name val="Arial"/>
      <family val="2"/>
    </font>
    <font>
      <b/>
      <sz val="14"/>
      <color theme="1"/>
      <name val="Arial"/>
      <family val="2"/>
    </font>
    <font>
      <b/>
      <sz val="20"/>
      <color theme="1"/>
      <name val="Arial"/>
      <family val="2"/>
    </font>
    <font>
      <b/>
      <sz val="36"/>
      <color theme="1"/>
      <name val="Arial"/>
      <family val="2"/>
    </font>
    <font>
      <b/>
      <sz val="18"/>
      <color theme="5" tint="-0.499984740745262"/>
      <name val="Arial"/>
      <family val="2"/>
    </font>
    <font>
      <b/>
      <sz val="20"/>
      <color theme="5" tint="-0.499984740745262"/>
      <name val="Arial"/>
      <family val="2"/>
    </font>
    <font>
      <b/>
      <sz val="14"/>
      <color theme="4" tint="-0.249977111117893"/>
      <name val="Arial"/>
      <family val="2"/>
    </font>
    <font>
      <sz val="14"/>
      <color rgb="FFC00000"/>
      <name val="Arial"/>
      <family val="2"/>
    </font>
    <font>
      <b/>
      <sz val="14"/>
      <color rgb="FFC00000"/>
      <name val="Arial"/>
      <family val="2"/>
    </font>
    <font>
      <b/>
      <sz val="18"/>
      <color rgb="FFC00000"/>
      <name val="Arial"/>
      <family val="2"/>
    </font>
    <font>
      <b/>
      <sz val="16"/>
      <color rgb="FFC00000"/>
      <name val="Arial"/>
      <family val="2"/>
    </font>
    <font>
      <b/>
      <sz val="28"/>
      <color theme="1"/>
      <name val="Arial"/>
      <family val="2"/>
    </font>
    <font>
      <sz val="14"/>
      <color rgb="FF000000"/>
      <name val="Arial"/>
      <family val="2"/>
    </font>
    <font>
      <b/>
      <sz val="14"/>
      <name val="Arial"/>
      <family val="2"/>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5">
    <xf numFmtId="0" fontId="0" fillId="0" borderId="0" xfId="0"/>
    <xf numFmtId="164" fontId="2" fillId="0" borderId="0" xfId="1" applyNumberFormat="1" applyFont="1" applyAlignment="1">
      <alignment vertical="center"/>
    </xf>
    <xf numFmtId="164" fontId="3" fillId="0" borderId="0" xfId="1" applyNumberFormat="1" applyFont="1" applyAlignment="1">
      <alignment vertical="center"/>
    </xf>
    <xf numFmtId="164" fontId="4" fillId="0" borderId="0" xfId="1" applyNumberFormat="1" applyFont="1" applyAlignment="1">
      <alignment vertical="center"/>
    </xf>
    <xf numFmtId="164" fontId="3" fillId="0" borderId="0" xfId="1" applyNumberFormat="1" applyFont="1"/>
    <xf numFmtId="164" fontId="3" fillId="0" borderId="2" xfId="1" applyNumberFormat="1" applyFont="1" applyBorder="1" applyAlignment="1">
      <alignment vertical="center"/>
    </xf>
    <xf numFmtId="164" fontId="3" fillId="0" borderId="3" xfId="1" applyNumberFormat="1" applyFont="1" applyBorder="1" applyAlignment="1">
      <alignment vertical="center"/>
    </xf>
    <xf numFmtId="164" fontId="3" fillId="0" borderId="4" xfId="1" applyNumberFormat="1" applyFont="1" applyBorder="1" applyAlignment="1">
      <alignment vertical="center"/>
    </xf>
    <xf numFmtId="164" fontId="3" fillId="0" borderId="5" xfId="1" applyNumberFormat="1" applyFont="1" applyBorder="1" applyAlignment="1">
      <alignment vertical="center"/>
    </xf>
    <xf numFmtId="164" fontId="3" fillId="0" borderId="6" xfId="1" applyNumberFormat="1" applyFont="1" applyBorder="1" applyAlignment="1">
      <alignment vertical="center"/>
    </xf>
    <xf numFmtId="164" fontId="3" fillId="0" borderId="8" xfId="1" applyNumberFormat="1" applyFont="1" applyBorder="1" applyAlignment="1">
      <alignment vertical="center"/>
    </xf>
    <xf numFmtId="164" fontId="3" fillId="0" borderId="7" xfId="1" applyNumberFormat="1" applyFont="1" applyBorder="1" applyAlignment="1">
      <alignment vertical="center"/>
    </xf>
    <xf numFmtId="164" fontId="3" fillId="0" borderId="1" xfId="1" applyNumberFormat="1" applyFont="1" applyBorder="1" applyAlignment="1">
      <alignment vertical="center"/>
    </xf>
    <xf numFmtId="164" fontId="3" fillId="0" borderId="0" xfId="1" applyNumberFormat="1" applyFont="1" applyBorder="1" applyAlignment="1">
      <alignment vertical="center"/>
    </xf>
    <xf numFmtId="164" fontId="5" fillId="0" borderId="0" xfId="1" applyNumberFormat="1" applyFont="1" applyAlignment="1">
      <alignment vertical="center"/>
    </xf>
    <xf numFmtId="9" fontId="3" fillId="0" borderId="0" xfId="2" applyFont="1" applyBorder="1" applyAlignment="1">
      <alignment vertical="center"/>
    </xf>
    <xf numFmtId="164" fontId="3" fillId="0" borderId="5" xfId="1" quotePrefix="1" applyNumberFormat="1" applyFont="1" applyBorder="1" applyAlignment="1">
      <alignment vertical="center"/>
    </xf>
    <xf numFmtId="164" fontId="6" fillId="0" borderId="0" xfId="1" applyNumberFormat="1" applyFont="1" applyAlignment="1">
      <alignment vertical="center"/>
    </xf>
    <xf numFmtId="164" fontId="7" fillId="0" borderId="0" xfId="1" applyNumberFormat="1" applyFont="1" applyAlignment="1">
      <alignment vertical="center"/>
    </xf>
    <xf numFmtId="164" fontId="8" fillId="0" borderId="0" xfId="1" applyNumberFormat="1" applyFont="1" applyAlignment="1">
      <alignment vertical="center"/>
    </xf>
    <xf numFmtId="164" fontId="9" fillId="0" borderId="0" xfId="1" applyNumberFormat="1" applyFont="1" applyBorder="1" applyAlignment="1">
      <alignment vertical="center"/>
    </xf>
    <xf numFmtId="164" fontId="11" fillId="0" borderId="8" xfId="1" applyNumberFormat="1" applyFont="1" applyBorder="1" applyAlignment="1">
      <alignment vertical="center"/>
    </xf>
    <xf numFmtId="164" fontId="12" fillId="0" borderId="8" xfId="1" applyNumberFormat="1" applyFont="1" applyBorder="1" applyAlignment="1">
      <alignment vertical="center"/>
    </xf>
    <xf numFmtId="164" fontId="13" fillId="0" borderId="2" xfId="1" applyNumberFormat="1" applyFont="1" applyBorder="1" applyAlignment="1">
      <alignment vertical="center"/>
    </xf>
    <xf numFmtId="164" fontId="12" fillId="0" borderId="6" xfId="1" applyNumberFormat="1" applyFont="1" applyBorder="1" applyAlignment="1">
      <alignment vertical="center"/>
    </xf>
    <xf numFmtId="165" fontId="3" fillId="0" borderId="2" xfId="2" applyNumberFormat="1" applyFont="1" applyBorder="1" applyAlignment="1">
      <alignment vertical="center"/>
    </xf>
    <xf numFmtId="10" fontId="3" fillId="0" borderId="2" xfId="2" applyNumberFormat="1" applyFont="1" applyBorder="1" applyAlignment="1">
      <alignment vertical="center"/>
    </xf>
    <xf numFmtId="164" fontId="4" fillId="0" borderId="1" xfId="1" applyNumberFormat="1" applyFont="1" applyBorder="1" applyAlignment="1">
      <alignment vertical="center"/>
    </xf>
    <xf numFmtId="164" fontId="4" fillId="0" borderId="7" xfId="1" applyNumberFormat="1" applyFont="1" applyBorder="1" applyAlignment="1">
      <alignment vertical="center"/>
    </xf>
    <xf numFmtId="164" fontId="4" fillId="0" borderId="5" xfId="1" applyNumberFormat="1" applyFont="1" applyBorder="1" applyAlignment="1">
      <alignment vertical="center"/>
    </xf>
    <xf numFmtId="164" fontId="11" fillId="0" borderId="6" xfId="1" applyNumberFormat="1" applyFont="1" applyBorder="1" applyAlignment="1">
      <alignment vertical="center"/>
    </xf>
    <xf numFmtId="164" fontId="3" fillId="0" borderId="0" xfId="1" applyNumberFormat="1" applyFont="1" applyAlignment="1">
      <alignment horizontal="right" vertical="center"/>
    </xf>
    <xf numFmtId="164" fontId="3" fillId="0" borderId="3" xfId="1" applyNumberFormat="1" applyFont="1" applyBorder="1" applyAlignment="1">
      <alignment vertical="center" wrapText="1"/>
    </xf>
    <xf numFmtId="9" fontId="3" fillId="0" borderId="0" xfId="2" applyFont="1" applyAlignment="1">
      <alignment vertical="center"/>
    </xf>
    <xf numFmtId="165" fontId="3" fillId="0" borderId="0" xfId="2" applyNumberFormat="1" applyFont="1" applyAlignment="1">
      <alignment vertical="center"/>
    </xf>
    <xf numFmtId="164" fontId="3" fillId="0" borderId="0" xfId="1" applyNumberFormat="1" applyFont="1" applyAlignment="1">
      <alignment horizontal="right" vertical="center" wrapText="1"/>
    </xf>
    <xf numFmtId="10" fontId="10" fillId="0" borderId="4" xfId="2" applyNumberFormat="1" applyFont="1" applyBorder="1" applyAlignment="1">
      <alignment vertical="center"/>
    </xf>
    <xf numFmtId="164" fontId="4" fillId="0" borderId="6" xfId="1" applyNumberFormat="1" applyFont="1" applyBorder="1" applyAlignment="1">
      <alignment vertical="center"/>
    </xf>
    <xf numFmtId="165" fontId="3" fillId="0" borderId="4" xfId="2" applyNumberFormat="1" applyFont="1" applyBorder="1" applyAlignment="1">
      <alignment vertical="center"/>
    </xf>
    <xf numFmtId="164" fontId="4" fillId="2" borderId="2" xfId="1" applyNumberFormat="1" applyFont="1" applyFill="1" applyBorder="1" applyAlignment="1">
      <alignment vertical="center"/>
    </xf>
    <xf numFmtId="164" fontId="3" fillId="2" borderId="1" xfId="1" applyNumberFormat="1" applyFont="1" applyFill="1" applyBorder="1" applyAlignment="1">
      <alignment vertical="center"/>
    </xf>
    <xf numFmtId="164" fontId="3" fillId="2" borderId="1" xfId="1" applyNumberFormat="1" applyFont="1" applyFill="1" applyBorder="1" applyAlignment="1">
      <alignment vertical="center" wrapText="1"/>
    </xf>
    <xf numFmtId="10" fontId="3" fillId="0" borderId="4" xfId="2" applyNumberFormat="1" applyFont="1" applyBorder="1" applyAlignment="1">
      <alignment vertical="center"/>
    </xf>
    <xf numFmtId="165" fontId="3" fillId="0" borderId="8" xfId="2" applyNumberFormat="1" applyFont="1" applyBorder="1" applyAlignment="1">
      <alignment vertical="center"/>
    </xf>
    <xf numFmtId="164" fontId="14" fillId="0" borderId="0" xfId="1" applyNumberFormat="1" applyFont="1" applyAlignment="1">
      <alignment vertical="center"/>
    </xf>
    <xf numFmtId="164" fontId="4" fillId="0" borderId="0" xfId="1" applyNumberFormat="1" applyFont="1" applyBorder="1" applyAlignment="1">
      <alignment vertical="center"/>
    </xf>
    <xf numFmtId="10" fontId="3" fillId="0" borderId="0" xfId="2" applyNumberFormat="1" applyFont="1" applyAlignment="1">
      <alignment vertical="center"/>
    </xf>
    <xf numFmtId="164" fontId="4" fillId="4" borderId="7" xfId="1" applyNumberFormat="1" applyFont="1" applyFill="1" applyBorder="1" applyAlignment="1">
      <alignment vertical="center"/>
    </xf>
    <xf numFmtId="164" fontId="4" fillId="4" borderId="8" xfId="1" applyNumberFormat="1" applyFont="1" applyFill="1" applyBorder="1" applyAlignment="1">
      <alignment horizontal="right" vertical="center" wrapText="1"/>
    </xf>
    <xf numFmtId="164" fontId="3" fillId="3" borderId="3" xfId="1" applyNumberFormat="1" applyFont="1" applyFill="1" applyBorder="1" applyAlignment="1">
      <alignment vertical="center"/>
    </xf>
    <xf numFmtId="164" fontId="3" fillId="3" borderId="4" xfId="1" applyNumberFormat="1" applyFont="1" applyFill="1" applyBorder="1" applyAlignment="1">
      <alignment vertical="center"/>
    </xf>
    <xf numFmtId="164" fontId="3" fillId="0" borderId="3" xfId="1" applyNumberFormat="1" applyFont="1" applyBorder="1" applyAlignment="1">
      <alignment horizontal="left" vertical="center" indent="2"/>
    </xf>
    <xf numFmtId="164" fontId="4" fillId="5" borderId="7" xfId="1" applyNumberFormat="1" applyFont="1" applyFill="1" applyBorder="1" applyAlignment="1">
      <alignment vertical="center" wrapText="1"/>
    </xf>
    <xf numFmtId="164" fontId="4" fillId="5" borderId="8" xfId="1" applyNumberFormat="1" applyFont="1" applyFill="1" applyBorder="1" applyAlignment="1">
      <alignment vertical="center"/>
    </xf>
    <xf numFmtId="164" fontId="15" fillId="0" borderId="7" xfId="0" applyNumberFormat="1" applyFont="1" applyBorder="1" applyAlignment="1">
      <alignment vertical="center" wrapText="1"/>
    </xf>
    <xf numFmtId="164" fontId="15" fillId="0" borderId="8" xfId="0" applyNumberFormat="1" applyFont="1" applyBorder="1" applyAlignment="1">
      <alignment vertical="center"/>
    </xf>
    <xf numFmtId="164" fontId="3" fillId="0" borderId="9" xfId="1" applyNumberFormat="1" applyFont="1" applyBorder="1" applyAlignment="1">
      <alignment horizontal="left" vertical="center" wrapText="1"/>
    </xf>
    <xf numFmtId="164" fontId="4" fillId="0" borderId="9" xfId="1" applyNumberFormat="1" applyFont="1" applyBorder="1" applyAlignment="1">
      <alignment horizontal="left" vertical="center" wrapText="1"/>
    </xf>
    <xf numFmtId="164" fontId="3" fillId="0" borderId="1" xfId="1" applyNumberFormat="1" applyFont="1" applyBorder="1" applyAlignment="1">
      <alignment horizontal="left" vertical="center" wrapText="1"/>
    </xf>
    <xf numFmtId="164" fontId="4" fillId="6" borderId="5" xfId="1" applyNumberFormat="1" applyFont="1" applyFill="1" applyBorder="1" applyAlignment="1">
      <alignment vertical="center" wrapText="1"/>
    </xf>
    <xf numFmtId="164" fontId="3" fillId="6" borderId="6" xfId="1" applyNumberFormat="1" applyFont="1" applyFill="1" applyBorder="1" applyAlignment="1">
      <alignment vertical="center"/>
    </xf>
    <xf numFmtId="164" fontId="3" fillId="0" borderId="5" xfId="1" applyNumberFormat="1" applyFont="1" applyBorder="1" applyAlignment="1">
      <alignment horizontal="left" vertical="center" wrapText="1"/>
    </xf>
    <xf numFmtId="164" fontId="4" fillId="0" borderId="5" xfId="1" applyNumberFormat="1" applyFont="1" applyBorder="1" applyAlignment="1">
      <alignment horizontal="left" vertical="center" wrapText="1"/>
    </xf>
    <xf numFmtId="164" fontId="16" fillId="0" borderId="6" xfId="1" applyNumberFormat="1" applyFont="1" applyBorder="1" applyAlignment="1">
      <alignment vertical="center"/>
    </xf>
    <xf numFmtId="164" fontId="3" fillId="0" borderId="0" xfId="1" applyNumberFormat="1" applyFont="1" applyAlignment="1">
      <alignment vertical="center" wrapText="1"/>
    </xf>
  </cellXfs>
  <cellStyles count="3">
    <cellStyle name="Comma" xfId="1" builtinId="3"/>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88157-C18B-7D4D-80C3-18B18F7CB37A}">
  <dimension ref="A1:B249"/>
  <sheetViews>
    <sheetView workbookViewId="0">
      <selection activeCell="A10" sqref="A10"/>
    </sheetView>
  </sheetViews>
  <sheetFormatPr baseColWidth="10" defaultRowHeight="18" x14ac:dyDescent="0.2"/>
  <cols>
    <col min="1" max="1" width="55.25" style="4" customWidth="1"/>
    <col min="2" max="2" width="20.75" style="4" customWidth="1"/>
    <col min="3" max="3" width="17.125" style="4" customWidth="1"/>
    <col min="4" max="4" width="10.625" style="4"/>
    <col min="5" max="5" width="12.125" style="4" bestFit="1" customWidth="1"/>
    <col min="6" max="16384" width="10.625" style="4"/>
  </cols>
  <sheetData>
    <row r="1" spans="1:2" s="2" customFormat="1" ht="28" customHeight="1" x14ac:dyDescent="0.25"/>
    <row r="2" spans="1:2" s="2" customFormat="1" ht="72" customHeight="1" x14ac:dyDescent="0.25">
      <c r="A2" s="44" t="s">
        <v>82</v>
      </c>
    </row>
    <row r="3" spans="1:2" s="2" customFormat="1" ht="81" customHeight="1" x14ac:dyDescent="0.25">
      <c r="A3" s="64" t="s">
        <v>83</v>
      </c>
    </row>
    <row r="4" spans="1:2" s="2" customFormat="1" ht="35" customHeight="1" x14ac:dyDescent="0.25">
      <c r="A4" s="44"/>
    </row>
    <row r="5" spans="1:2" s="2" customFormat="1" ht="34" customHeight="1" x14ac:dyDescent="0.25">
      <c r="A5" s="2" t="s">
        <v>0</v>
      </c>
      <c r="B5" s="2">
        <v>500000</v>
      </c>
    </row>
    <row r="6" spans="1:2" s="2" customFormat="1" ht="34" customHeight="1" x14ac:dyDescent="0.25">
      <c r="A6" s="2" t="s">
        <v>12</v>
      </c>
      <c r="B6" s="2">
        <v>100000</v>
      </c>
    </row>
    <row r="7" spans="1:2" s="2" customFormat="1" ht="34" customHeight="1" x14ac:dyDescent="0.25">
      <c r="A7" s="2" t="s">
        <v>40</v>
      </c>
      <c r="B7" s="2">
        <v>30</v>
      </c>
    </row>
    <row r="8" spans="1:2" s="2" customFormat="1" ht="34" customHeight="1" x14ac:dyDescent="0.25">
      <c r="A8" s="2" t="s">
        <v>43</v>
      </c>
      <c r="B8" s="34">
        <v>2.7E-2</v>
      </c>
    </row>
    <row r="9" spans="1:2" s="2" customFormat="1" ht="28" customHeight="1" x14ac:dyDescent="0.25"/>
    <row r="10" spans="1:2" s="2" customFormat="1" ht="62" customHeight="1" x14ac:dyDescent="0.25">
      <c r="A10" s="47" t="s">
        <v>27</v>
      </c>
      <c r="B10" s="48" t="s">
        <v>25</v>
      </c>
    </row>
    <row r="11" spans="1:2" s="2" customFormat="1" ht="48" customHeight="1" x14ac:dyDescent="0.25">
      <c r="A11" s="12" t="s">
        <v>71</v>
      </c>
      <c r="B11" s="5">
        <f>'Mua can ho'!B56</f>
        <v>647912.70134030865</v>
      </c>
    </row>
    <row r="12" spans="1:2" s="2" customFormat="1" ht="48" customHeight="1" x14ac:dyDescent="0.25">
      <c r="A12" s="49" t="s">
        <v>72</v>
      </c>
      <c r="B12" s="50">
        <f>'Mua can ho'!B70</f>
        <v>500555.76358962012</v>
      </c>
    </row>
    <row r="13" spans="1:2" s="2" customFormat="1" ht="48" customHeight="1" x14ac:dyDescent="0.25">
      <c r="A13" s="6" t="s">
        <v>73</v>
      </c>
      <c r="B13" s="7">
        <f>'Mua nha'!B56</f>
        <v>2575181.4459736743</v>
      </c>
    </row>
    <row r="14" spans="1:2" s="2" customFormat="1" ht="48" customHeight="1" x14ac:dyDescent="0.25">
      <c r="A14" s="8" t="s">
        <v>74</v>
      </c>
      <c r="B14" s="9">
        <f>'Mua nha'!B70</f>
        <v>2328990.2136264029</v>
      </c>
    </row>
    <row r="15" spans="1:2" s="2" customFormat="1" ht="48" customHeight="1" x14ac:dyDescent="0.25">
      <c r="A15" s="6" t="s">
        <v>75</v>
      </c>
      <c r="B15" s="7">
        <f>'Thue nha'!B28</f>
        <v>190045.92611800623</v>
      </c>
    </row>
    <row r="16" spans="1:2" s="2" customFormat="1" ht="48" customHeight="1" x14ac:dyDescent="0.25">
      <c r="A16" s="49" t="s">
        <v>76</v>
      </c>
      <c r="B16" s="50">
        <f>'Thue nha'!B35</f>
        <v>935058.78222369123</v>
      </c>
    </row>
    <row r="17" spans="1:2" s="2" customFormat="1" ht="48" customHeight="1" x14ac:dyDescent="0.25">
      <c r="A17" s="6" t="s">
        <v>77</v>
      </c>
      <c r="B17" s="7">
        <f>'Thue nha'!B42</f>
        <v>2190879.0886004539</v>
      </c>
    </row>
    <row r="18" spans="1:2" s="2" customFormat="1" ht="48" customHeight="1" x14ac:dyDescent="0.25">
      <c r="A18" s="8" t="s">
        <v>78</v>
      </c>
      <c r="B18" s="9">
        <f>'Thue nha'!B49</f>
        <v>4288289.9836649355</v>
      </c>
    </row>
    <row r="19" spans="1:2" s="2" customFormat="1" ht="33" customHeight="1" x14ac:dyDescent="0.25"/>
    <row r="20" spans="1:2" s="2" customFormat="1" ht="33" customHeight="1" x14ac:dyDescent="0.25"/>
    <row r="21" spans="1:2" s="2" customFormat="1" ht="33" customHeight="1" x14ac:dyDescent="0.25"/>
    <row r="22" spans="1:2" s="2" customFormat="1" ht="33" customHeight="1" x14ac:dyDescent="0.25"/>
    <row r="23" spans="1:2" s="2" customFormat="1" ht="33" customHeight="1" x14ac:dyDescent="0.25"/>
    <row r="24" spans="1:2" s="2" customFormat="1" ht="33" customHeight="1" x14ac:dyDescent="0.25"/>
    <row r="25" spans="1:2" s="2" customFormat="1" ht="33" customHeight="1" x14ac:dyDescent="0.25"/>
    <row r="26" spans="1:2" s="2" customFormat="1" ht="33" customHeight="1" x14ac:dyDescent="0.25"/>
    <row r="27" spans="1:2" s="2" customFormat="1" ht="33" customHeight="1" x14ac:dyDescent="0.25"/>
    <row r="28" spans="1:2" s="2" customFormat="1" ht="33" customHeight="1" x14ac:dyDescent="0.25"/>
    <row r="29" spans="1:2" s="2" customFormat="1" ht="33" customHeight="1" x14ac:dyDescent="0.25"/>
    <row r="30" spans="1:2" s="2" customFormat="1" ht="33" customHeight="1" x14ac:dyDescent="0.25"/>
    <row r="31" spans="1:2" s="2" customFormat="1" ht="33" customHeight="1" x14ac:dyDescent="0.25"/>
    <row r="32" spans="1:2" s="2" customFormat="1" ht="33" customHeight="1" x14ac:dyDescent="0.25"/>
    <row r="33" s="2" customFormat="1" ht="33" customHeight="1" x14ac:dyDescent="0.25"/>
    <row r="34" s="2" customFormat="1" ht="33" customHeight="1" x14ac:dyDescent="0.25"/>
    <row r="35" s="2" customFormat="1" ht="33" customHeight="1" x14ac:dyDescent="0.25"/>
    <row r="36" s="2" customFormat="1" ht="33" customHeight="1" x14ac:dyDescent="0.25"/>
    <row r="37" s="2" customFormat="1" ht="33" customHeight="1" x14ac:dyDescent="0.25"/>
    <row r="38" s="2" customFormat="1" ht="33" customHeight="1" x14ac:dyDescent="0.25"/>
    <row r="39" s="2" customFormat="1" ht="33" customHeight="1" x14ac:dyDescent="0.25"/>
    <row r="40" s="2" customFormat="1" ht="33" customHeight="1" x14ac:dyDescent="0.25"/>
    <row r="41" s="2" customFormat="1" ht="33" customHeight="1" x14ac:dyDescent="0.25"/>
    <row r="42" s="2" customFormat="1" ht="33" customHeight="1" x14ac:dyDescent="0.25"/>
    <row r="43" s="2" customFormat="1" ht="33" customHeight="1" x14ac:dyDescent="0.25"/>
    <row r="44" s="2" customFormat="1" ht="33" customHeight="1" x14ac:dyDescent="0.25"/>
    <row r="45" s="2" customFormat="1" ht="33" customHeight="1" x14ac:dyDescent="0.25"/>
    <row r="46" s="2" customFormat="1" ht="33" customHeight="1" x14ac:dyDescent="0.25"/>
    <row r="47" s="2" customFormat="1" ht="33" customHeight="1" x14ac:dyDescent="0.25"/>
    <row r="48" s="2" customFormat="1" ht="33" customHeight="1" x14ac:dyDescent="0.25"/>
    <row r="49" s="2" customFormat="1" ht="33" customHeight="1" x14ac:dyDescent="0.25"/>
    <row r="50" s="2" customFormat="1" ht="33" customHeight="1" x14ac:dyDescent="0.25"/>
    <row r="51" s="2" customFormat="1" ht="33" customHeight="1" x14ac:dyDescent="0.25"/>
    <row r="52" s="2" customFormat="1" ht="33" customHeight="1" x14ac:dyDescent="0.25"/>
    <row r="53" s="2" customFormat="1" ht="33" customHeight="1" x14ac:dyDescent="0.25"/>
    <row r="54" s="2" customFormat="1" ht="33" customHeight="1" x14ac:dyDescent="0.25"/>
    <row r="55" s="2" customFormat="1" ht="33" customHeight="1" x14ac:dyDescent="0.25"/>
    <row r="56" s="2" customFormat="1" ht="33" customHeight="1" x14ac:dyDescent="0.25"/>
    <row r="57" s="2" customFormat="1" ht="33" customHeight="1" x14ac:dyDescent="0.25"/>
    <row r="58" s="2" customFormat="1" ht="33" customHeight="1" x14ac:dyDescent="0.25"/>
    <row r="59" s="2" customFormat="1" ht="33" customHeight="1" x14ac:dyDescent="0.25"/>
    <row r="60" s="2" customFormat="1" ht="33" customHeight="1" x14ac:dyDescent="0.25"/>
    <row r="61" s="2" customFormat="1" ht="33" customHeight="1" x14ac:dyDescent="0.25"/>
    <row r="62" s="2" customFormat="1" ht="33" customHeight="1" x14ac:dyDescent="0.25"/>
    <row r="63" s="2" customFormat="1" ht="33" customHeight="1" x14ac:dyDescent="0.25"/>
    <row r="64" s="2" customFormat="1" ht="33" customHeight="1" x14ac:dyDescent="0.25"/>
    <row r="65" s="2" customFormat="1" ht="33" customHeight="1" x14ac:dyDescent="0.25"/>
    <row r="66" s="2" customFormat="1" ht="33" customHeight="1" x14ac:dyDescent="0.25"/>
    <row r="67" s="2" customFormat="1" ht="33" customHeight="1" x14ac:dyDescent="0.25"/>
    <row r="68" s="2" customFormat="1" ht="33" customHeight="1" x14ac:dyDescent="0.25"/>
    <row r="69" s="2" customFormat="1" ht="33" customHeight="1" x14ac:dyDescent="0.25"/>
    <row r="70" s="2" customFormat="1" ht="33" customHeight="1" x14ac:dyDescent="0.25"/>
    <row r="71" s="2" customFormat="1" ht="33" customHeight="1" x14ac:dyDescent="0.25"/>
    <row r="72" s="2" customFormat="1" ht="33" customHeight="1" x14ac:dyDescent="0.25"/>
    <row r="73" s="2" customFormat="1" ht="33" customHeight="1" x14ac:dyDescent="0.25"/>
    <row r="74" s="2" customFormat="1" ht="33" customHeight="1" x14ac:dyDescent="0.25"/>
    <row r="75" s="2" customFormat="1" ht="33" customHeight="1" x14ac:dyDescent="0.25"/>
    <row r="76" s="2" customFormat="1" ht="33" customHeight="1" x14ac:dyDescent="0.25"/>
    <row r="77" s="2" customFormat="1" ht="33" customHeight="1" x14ac:dyDescent="0.25"/>
    <row r="78" s="2" customFormat="1" ht="33" customHeight="1" x14ac:dyDescent="0.25"/>
    <row r="79" s="2" customFormat="1" ht="33" customHeight="1" x14ac:dyDescent="0.25"/>
    <row r="80" s="2" customFormat="1" ht="33" customHeight="1" x14ac:dyDescent="0.25"/>
    <row r="81" s="2" customFormat="1" ht="33" customHeight="1" x14ac:dyDescent="0.25"/>
    <row r="82" s="2" customFormat="1" ht="33" customHeight="1" x14ac:dyDescent="0.25"/>
    <row r="83" s="2" customFormat="1" ht="33" customHeight="1" x14ac:dyDescent="0.25"/>
    <row r="84" s="2" customFormat="1" ht="33" customHeight="1" x14ac:dyDescent="0.25"/>
    <row r="85" s="2" customFormat="1" ht="33" customHeight="1" x14ac:dyDescent="0.25"/>
    <row r="86" s="2" customFormat="1" ht="33" customHeight="1" x14ac:dyDescent="0.25"/>
    <row r="87" s="2" customFormat="1" ht="33" customHeight="1" x14ac:dyDescent="0.25"/>
    <row r="88" s="2" customFormat="1" ht="33" customHeight="1" x14ac:dyDescent="0.25"/>
    <row r="89" s="2" customFormat="1" ht="33" customHeight="1" x14ac:dyDescent="0.25"/>
    <row r="90" s="2" customFormat="1" ht="33" customHeight="1" x14ac:dyDescent="0.25"/>
    <row r="91" s="2" customFormat="1" ht="33" customHeight="1" x14ac:dyDescent="0.25"/>
    <row r="92" s="2" customFormat="1" ht="33" customHeight="1" x14ac:dyDescent="0.25"/>
    <row r="93" s="2" customFormat="1" ht="33" customHeight="1" x14ac:dyDescent="0.25"/>
    <row r="94" s="2" customFormat="1" ht="33" customHeight="1" x14ac:dyDescent="0.25"/>
    <row r="95" s="2" customFormat="1" ht="33" customHeight="1" x14ac:dyDescent="0.25"/>
    <row r="96" s="2" customFormat="1" ht="33" customHeight="1" x14ac:dyDescent="0.25"/>
    <row r="97" s="2" customFormat="1" ht="33" customHeight="1" x14ac:dyDescent="0.25"/>
    <row r="98" s="2" customFormat="1" ht="33" customHeight="1" x14ac:dyDescent="0.25"/>
    <row r="99" s="2" customFormat="1" ht="33" customHeight="1" x14ac:dyDescent="0.25"/>
    <row r="100" s="2" customFormat="1" ht="33" customHeight="1" x14ac:dyDescent="0.25"/>
    <row r="101" s="2" customFormat="1" ht="33" customHeight="1" x14ac:dyDescent="0.25"/>
    <row r="102" s="2" customFormat="1" ht="33" customHeight="1" x14ac:dyDescent="0.25"/>
    <row r="103" s="2" customFormat="1" ht="33" customHeight="1" x14ac:dyDescent="0.25"/>
    <row r="104" s="2" customFormat="1" ht="33" customHeight="1" x14ac:dyDescent="0.25"/>
    <row r="105" s="2" customFormat="1" ht="33" customHeight="1" x14ac:dyDescent="0.25"/>
    <row r="106" s="2" customFormat="1" ht="33" customHeight="1" x14ac:dyDescent="0.25"/>
    <row r="107" s="2" customFormat="1" ht="33" customHeight="1" x14ac:dyDescent="0.25"/>
    <row r="108" s="2" customFormat="1" ht="33" customHeight="1" x14ac:dyDescent="0.25"/>
    <row r="109" s="2" customFormat="1" ht="33" customHeight="1" x14ac:dyDescent="0.25"/>
    <row r="110" s="2" customFormat="1" ht="33" customHeight="1" x14ac:dyDescent="0.25"/>
    <row r="111" s="2" customFormat="1" ht="33" customHeight="1" x14ac:dyDescent="0.25"/>
    <row r="112" s="2" customFormat="1" ht="33" customHeight="1" x14ac:dyDescent="0.25"/>
    <row r="113" s="2" customFormat="1" ht="33" customHeight="1" x14ac:dyDescent="0.25"/>
    <row r="114" s="2" customFormat="1" ht="33" customHeight="1" x14ac:dyDescent="0.25"/>
    <row r="115" s="2" customFormat="1" ht="33" customHeight="1" x14ac:dyDescent="0.25"/>
    <row r="116" s="2" customFormat="1" ht="33" customHeight="1" x14ac:dyDescent="0.25"/>
    <row r="117" s="2" customFormat="1" ht="33" customHeight="1" x14ac:dyDescent="0.25"/>
    <row r="118" s="2" customFormat="1" ht="33" customHeight="1" x14ac:dyDescent="0.25"/>
    <row r="119" s="2" customFormat="1" ht="33" customHeight="1" x14ac:dyDescent="0.25"/>
    <row r="120" s="2" customFormat="1" ht="33" customHeight="1" x14ac:dyDescent="0.25"/>
    <row r="121" s="2" customFormat="1" ht="33" customHeight="1" x14ac:dyDescent="0.25"/>
    <row r="122" s="2" customFormat="1" ht="33" customHeight="1" x14ac:dyDescent="0.25"/>
    <row r="123" s="2" customFormat="1" ht="33" customHeight="1" x14ac:dyDescent="0.25"/>
    <row r="124" s="2" customFormat="1" ht="33" customHeight="1" x14ac:dyDescent="0.25"/>
    <row r="125" s="2" customFormat="1" ht="33" customHeight="1" x14ac:dyDescent="0.25"/>
    <row r="126" s="2" customFormat="1" ht="33" customHeight="1" x14ac:dyDescent="0.25"/>
    <row r="127" s="2" customFormat="1" ht="33" customHeight="1" x14ac:dyDescent="0.25"/>
    <row r="128" s="2" customFormat="1" ht="33" customHeight="1" x14ac:dyDescent="0.25"/>
    <row r="129" s="2" customFormat="1" ht="33" customHeight="1" x14ac:dyDescent="0.25"/>
    <row r="130" s="2" customFormat="1" ht="33" customHeight="1" x14ac:dyDescent="0.25"/>
    <row r="131" s="2" customFormat="1" ht="33" customHeight="1" x14ac:dyDescent="0.25"/>
    <row r="132" ht="33" customHeight="1" x14ac:dyDescent="0.2"/>
    <row r="133" ht="33" customHeight="1" x14ac:dyDescent="0.2"/>
    <row r="134" ht="33" customHeight="1" x14ac:dyDescent="0.2"/>
    <row r="135" ht="33" customHeight="1" x14ac:dyDescent="0.2"/>
    <row r="136" ht="33" customHeight="1" x14ac:dyDescent="0.2"/>
    <row r="137" ht="33" customHeight="1" x14ac:dyDescent="0.2"/>
    <row r="138" ht="33" customHeight="1" x14ac:dyDescent="0.2"/>
    <row r="139" ht="33" customHeight="1" x14ac:dyDescent="0.2"/>
    <row r="140" ht="33" customHeight="1" x14ac:dyDescent="0.2"/>
    <row r="141" ht="33" customHeight="1" x14ac:dyDescent="0.2"/>
    <row r="142" ht="33" customHeight="1" x14ac:dyDescent="0.2"/>
    <row r="143" ht="33" customHeight="1" x14ac:dyDescent="0.2"/>
    <row r="144" ht="33" customHeight="1" x14ac:dyDescent="0.2"/>
    <row r="145" ht="33" customHeight="1" x14ac:dyDescent="0.2"/>
    <row r="146" ht="33" customHeight="1" x14ac:dyDescent="0.2"/>
    <row r="147" ht="33" customHeight="1" x14ac:dyDescent="0.2"/>
    <row r="148" ht="33" customHeight="1" x14ac:dyDescent="0.2"/>
    <row r="149" ht="33" customHeight="1" x14ac:dyDescent="0.2"/>
    <row r="150" ht="33" customHeight="1" x14ac:dyDescent="0.2"/>
    <row r="151" ht="33" customHeight="1" x14ac:dyDescent="0.2"/>
    <row r="152" ht="33" customHeight="1" x14ac:dyDescent="0.2"/>
    <row r="153" ht="33" customHeight="1" x14ac:dyDescent="0.2"/>
    <row r="154" ht="33" customHeight="1" x14ac:dyDescent="0.2"/>
    <row r="155" ht="33" customHeight="1" x14ac:dyDescent="0.2"/>
    <row r="156" ht="33" customHeight="1" x14ac:dyDescent="0.2"/>
    <row r="157" ht="33" customHeight="1" x14ac:dyDescent="0.2"/>
    <row r="158" ht="33" customHeight="1" x14ac:dyDescent="0.2"/>
    <row r="159" ht="33" customHeight="1" x14ac:dyDescent="0.2"/>
    <row r="160" ht="33" customHeight="1" x14ac:dyDescent="0.2"/>
    <row r="161" ht="33" customHeight="1" x14ac:dyDescent="0.2"/>
    <row r="162" ht="33" customHeight="1" x14ac:dyDescent="0.2"/>
    <row r="163" ht="33" customHeight="1" x14ac:dyDescent="0.2"/>
    <row r="164" ht="33" customHeight="1" x14ac:dyDescent="0.2"/>
    <row r="165" ht="33" customHeight="1" x14ac:dyDescent="0.2"/>
    <row r="166" ht="33" customHeight="1" x14ac:dyDescent="0.2"/>
    <row r="167" ht="33" customHeight="1" x14ac:dyDescent="0.2"/>
    <row r="168" ht="33" customHeight="1" x14ac:dyDescent="0.2"/>
    <row r="169" ht="33" customHeight="1" x14ac:dyDescent="0.2"/>
    <row r="170" ht="33" customHeight="1" x14ac:dyDescent="0.2"/>
    <row r="171" ht="33" customHeight="1" x14ac:dyDescent="0.2"/>
    <row r="172" ht="33" customHeight="1" x14ac:dyDescent="0.2"/>
    <row r="173" ht="33" customHeight="1" x14ac:dyDescent="0.2"/>
    <row r="174" ht="33" customHeight="1" x14ac:dyDescent="0.2"/>
    <row r="175" ht="33" customHeight="1" x14ac:dyDescent="0.2"/>
    <row r="176" ht="33" customHeight="1" x14ac:dyDescent="0.2"/>
    <row r="177" ht="33" customHeight="1" x14ac:dyDescent="0.2"/>
    <row r="178" ht="33" customHeight="1" x14ac:dyDescent="0.2"/>
    <row r="179" ht="33" customHeight="1" x14ac:dyDescent="0.2"/>
    <row r="180" ht="33" customHeight="1" x14ac:dyDescent="0.2"/>
    <row r="181" ht="33" customHeight="1" x14ac:dyDescent="0.2"/>
    <row r="182" ht="33" customHeight="1" x14ac:dyDescent="0.2"/>
    <row r="183" ht="33" customHeight="1" x14ac:dyDescent="0.2"/>
    <row r="184" ht="33" customHeight="1" x14ac:dyDescent="0.2"/>
    <row r="185" ht="33" customHeight="1" x14ac:dyDescent="0.2"/>
    <row r="186" ht="33" customHeight="1" x14ac:dyDescent="0.2"/>
    <row r="187" ht="33" customHeight="1" x14ac:dyDescent="0.2"/>
    <row r="188" ht="33" customHeight="1" x14ac:dyDescent="0.2"/>
    <row r="189" ht="33" customHeight="1" x14ac:dyDescent="0.2"/>
    <row r="190" ht="33" customHeight="1" x14ac:dyDescent="0.2"/>
    <row r="191" ht="33" customHeight="1" x14ac:dyDescent="0.2"/>
    <row r="192" ht="33" customHeight="1" x14ac:dyDescent="0.2"/>
    <row r="193" ht="33" customHeight="1" x14ac:dyDescent="0.2"/>
    <row r="194" ht="33" customHeight="1" x14ac:dyDescent="0.2"/>
    <row r="195" ht="33" customHeight="1" x14ac:dyDescent="0.2"/>
    <row r="196" ht="33" customHeight="1" x14ac:dyDescent="0.2"/>
    <row r="197" ht="33" customHeight="1" x14ac:dyDescent="0.2"/>
    <row r="198" ht="33" customHeight="1" x14ac:dyDescent="0.2"/>
    <row r="199" ht="33" customHeight="1" x14ac:dyDescent="0.2"/>
    <row r="200" ht="33" customHeight="1" x14ac:dyDescent="0.2"/>
    <row r="201" ht="33" customHeight="1" x14ac:dyDescent="0.2"/>
    <row r="202" ht="33" customHeight="1" x14ac:dyDescent="0.2"/>
    <row r="203" ht="33" customHeight="1" x14ac:dyDescent="0.2"/>
    <row r="204" ht="33" customHeight="1" x14ac:dyDescent="0.2"/>
    <row r="205" ht="33" customHeight="1" x14ac:dyDescent="0.2"/>
    <row r="206" ht="33" customHeight="1" x14ac:dyDescent="0.2"/>
    <row r="207" ht="33" customHeight="1" x14ac:dyDescent="0.2"/>
    <row r="208" ht="33" customHeight="1" x14ac:dyDescent="0.2"/>
    <row r="209" ht="33" customHeight="1" x14ac:dyDescent="0.2"/>
    <row r="210" ht="33" customHeight="1" x14ac:dyDescent="0.2"/>
    <row r="211" ht="33" customHeight="1" x14ac:dyDescent="0.2"/>
    <row r="212" ht="33" customHeight="1" x14ac:dyDescent="0.2"/>
    <row r="213" ht="33" customHeight="1" x14ac:dyDescent="0.2"/>
    <row r="214" ht="33" customHeight="1" x14ac:dyDescent="0.2"/>
    <row r="215" ht="33" customHeight="1" x14ac:dyDescent="0.2"/>
    <row r="216" ht="33" customHeight="1" x14ac:dyDescent="0.2"/>
    <row r="217" ht="33" customHeight="1" x14ac:dyDescent="0.2"/>
    <row r="218" ht="33" customHeight="1" x14ac:dyDescent="0.2"/>
    <row r="219" ht="33" customHeight="1" x14ac:dyDescent="0.2"/>
    <row r="220" ht="33" customHeight="1" x14ac:dyDescent="0.2"/>
    <row r="221" ht="33" customHeight="1" x14ac:dyDescent="0.2"/>
    <row r="222" ht="33" customHeight="1" x14ac:dyDescent="0.2"/>
    <row r="223" ht="33" customHeight="1" x14ac:dyDescent="0.2"/>
    <row r="224" ht="33" customHeight="1" x14ac:dyDescent="0.2"/>
    <row r="225" ht="33" customHeight="1" x14ac:dyDescent="0.2"/>
    <row r="226" ht="33" customHeight="1" x14ac:dyDescent="0.2"/>
    <row r="227" ht="33" customHeight="1" x14ac:dyDescent="0.2"/>
    <row r="228" ht="33" customHeight="1" x14ac:dyDescent="0.2"/>
    <row r="229" ht="33" customHeight="1" x14ac:dyDescent="0.2"/>
    <row r="230" ht="33" customHeight="1" x14ac:dyDescent="0.2"/>
    <row r="231" ht="33" customHeight="1" x14ac:dyDescent="0.2"/>
    <row r="232" ht="33" customHeight="1" x14ac:dyDescent="0.2"/>
    <row r="233" ht="33" customHeight="1" x14ac:dyDescent="0.2"/>
    <row r="234" ht="33" customHeight="1" x14ac:dyDescent="0.2"/>
    <row r="235" ht="33" customHeight="1" x14ac:dyDescent="0.2"/>
    <row r="236" ht="33" customHeight="1" x14ac:dyDescent="0.2"/>
    <row r="237" ht="33" customHeight="1" x14ac:dyDescent="0.2"/>
    <row r="238" ht="33" customHeight="1" x14ac:dyDescent="0.2"/>
    <row r="239" ht="33" customHeight="1" x14ac:dyDescent="0.2"/>
    <row r="240" ht="33" customHeight="1" x14ac:dyDescent="0.2"/>
    <row r="241" ht="33" customHeight="1" x14ac:dyDescent="0.2"/>
    <row r="242" ht="33" customHeight="1" x14ac:dyDescent="0.2"/>
    <row r="243" ht="33" customHeight="1" x14ac:dyDescent="0.2"/>
    <row r="244" ht="33" customHeight="1" x14ac:dyDescent="0.2"/>
    <row r="245" ht="33" customHeight="1" x14ac:dyDescent="0.2"/>
    <row r="246" ht="33" customHeight="1" x14ac:dyDescent="0.2"/>
    <row r="247" ht="33" customHeight="1" x14ac:dyDescent="0.2"/>
    <row r="248" ht="33" customHeight="1" x14ac:dyDescent="0.2"/>
    <row r="249" ht="33" customHeight="1" x14ac:dyDescent="0.2"/>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5E1A3-8CE0-B340-B1C2-03E7661170A4}">
  <dimension ref="A1:M305"/>
  <sheetViews>
    <sheetView workbookViewId="0">
      <selection activeCell="C52" sqref="C52"/>
    </sheetView>
  </sheetViews>
  <sheetFormatPr baseColWidth="10" defaultRowHeight="18" x14ac:dyDescent="0.2"/>
  <cols>
    <col min="1" max="1" width="41" style="4" customWidth="1"/>
    <col min="2" max="2" width="14.625" style="4" bestFit="1" customWidth="1"/>
    <col min="3" max="5" width="16.125" style="4" customWidth="1"/>
    <col min="6" max="10" width="10.625" style="4"/>
    <col min="11" max="11" width="17.625" style="4" customWidth="1"/>
    <col min="12" max="12" width="19.375" style="4" customWidth="1"/>
    <col min="13" max="13" width="17.375" style="4" customWidth="1"/>
    <col min="14" max="16384" width="10.625" style="4"/>
  </cols>
  <sheetData>
    <row r="1" spans="1:2" s="2" customFormat="1" ht="28" customHeight="1" x14ac:dyDescent="0.25"/>
    <row r="2" spans="1:2" s="2" customFormat="1" ht="34" customHeight="1" x14ac:dyDescent="0.25">
      <c r="A2" s="2" t="s">
        <v>46</v>
      </c>
      <c r="B2" s="2">
        <f>'Tong ket'!B6</f>
        <v>100000</v>
      </c>
    </row>
    <row r="3" spans="1:2" s="2" customFormat="1" ht="34" customHeight="1" x14ac:dyDescent="0.25"/>
    <row r="4" spans="1:2" s="2" customFormat="1" ht="34" customHeight="1" x14ac:dyDescent="0.25">
      <c r="A4" s="2" t="s">
        <v>18</v>
      </c>
      <c r="B4" s="2">
        <f>'Tong ket'!B5</f>
        <v>500000</v>
      </c>
    </row>
    <row r="5" spans="1:2" s="2" customFormat="1" ht="34" customHeight="1" x14ac:dyDescent="0.25">
      <c r="A5" s="2" t="s">
        <v>19</v>
      </c>
      <c r="B5" s="2">
        <v>1600</v>
      </c>
    </row>
    <row r="6" spans="1:2" s="2" customFormat="1" ht="34" customHeight="1" x14ac:dyDescent="0.25">
      <c r="A6" s="2" t="s">
        <v>44</v>
      </c>
      <c r="B6" s="34">
        <f>'Tong ket'!B8</f>
        <v>2.7E-2</v>
      </c>
    </row>
    <row r="7" spans="1:2" s="2" customFormat="1" ht="34" customHeight="1" x14ac:dyDescent="0.25">
      <c r="A7" s="2" t="s">
        <v>41</v>
      </c>
      <c r="B7" s="2">
        <f>'Tong ket'!B7</f>
        <v>30</v>
      </c>
    </row>
    <row r="8" spans="1:2" s="2" customFormat="1" ht="34" customHeight="1" x14ac:dyDescent="0.25">
      <c r="A8" s="2" t="s">
        <v>51</v>
      </c>
      <c r="B8" s="46">
        <v>1.1999999999999999E-3</v>
      </c>
    </row>
    <row r="9" spans="1:2" s="2" customFormat="1" ht="28" customHeight="1" x14ac:dyDescent="0.25"/>
    <row r="10" spans="1:2" s="2" customFormat="1" ht="72" customHeight="1" x14ac:dyDescent="0.25">
      <c r="A10" s="17" t="s">
        <v>17</v>
      </c>
    </row>
    <row r="11" spans="1:2" s="2" customFormat="1" ht="33" customHeight="1" x14ac:dyDescent="0.25"/>
    <row r="12" spans="1:2" s="2" customFormat="1" ht="50" customHeight="1" x14ac:dyDescent="0.25">
      <c r="A12" s="19" t="s">
        <v>6</v>
      </c>
    </row>
    <row r="13" spans="1:2" s="2" customFormat="1" ht="43" customHeight="1" x14ac:dyDescent="0.25">
      <c r="A13" s="27" t="s">
        <v>19</v>
      </c>
      <c r="B13" s="23">
        <f>B5</f>
        <v>1600</v>
      </c>
    </row>
    <row r="14" spans="1:2" s="2" customFormat="1" ht="43" customHeight="1" x14ac:dyDescent="0.25">
      <c r="A14" s="6" t="s">
        <v>23</v>
      </c>
      <c r="B14" s="36">
        <f>B6</f>
        <v>2.7E-2</v>
      </c>
    </row>
    <row r="15" spans="1:2" s="2" customFormat="1" ht="43" customHeight="1" x14ac:dyDescent="0.25">
      <c r="A15" s="29" t="s">
        <v>16</v>
      </c>
      <c r="B15" s="24">
        <f>E84</f>
        <v>870321.79937882512</v>
      </c>
    </row>
    <row r="16" spans="1:2" s="2" customFormat="1" ht="49" customHeight="1" x14ac:dyDescent="0.25"/>
    <row r="17" spans="1:3" s="2" customFormat="1" ht="70" customHeight="1" x14ac:dyDescent="0.25">
      <c r="A17" s="14" t="s">
        <v>20</v>
      </c>
    </row>
    <row r="18" spans="1:3" s="2" customFormat="1" ht="51" customHeight="1" x14ac:dyDescent="0.25">
      <c r="A18" s="11" t="s">
        <v>28</v>
      </c>
      <c r="B18" s="10">
        <f>B2</f>
        <v>100000</v>
      </c>
    </row>
    <row r="19" spans="1:3" s="2" customFormat="1" ht="33" customHeight="1" x14ac:dyDescent="0.25">
      <c r="A19" s="13"/>
      <c r="B19" s="13"/>
    </row>
    <row r="20" spans="1:3" s="2" customFormat="1" ht="40" customHeight="1" x14ac:dyDescent="0.25">
      <c r="A20" s="45" t="s">
        <v>50</v>
      </c>
      <c r="B20" s="13"/>
    </row>
    <row r="21" spans="1:3" s="2" customFormat="1" ht="51" customHeight="1" x14ac:dyDescent="0.25">
      <c r="A21" s="11" t="s">
        <v>51</v>
      </c>
      <c r="B21" s="10">
        <f>B18*B8</f>
        <v>119.99999999999999</v>
      </c>
    </row>
    <row r="22" spans="1:3" s="2" customFormat="1" ht="33" customHeight="1" x14ac:dyDescent="0.25">
      <c r="A22" s="13"/>
      <c r="B22" s="13"/>
    </row>
    <row r="23" spans="1:3" s="2" customFormat="1" ht="40" customHeight="1" x14ac:dyDescent="0.25">
      <c r="A23" s="12" t="s">
        <v>79</v>
      </c>
      <c r="B23" s="25">
        <v>0.09</v>
      </c>
    </row>
    <row r="24" spans="1:3" s="2" customFormat="1" ht="40" customHeight="1" x14ac:dyDescent="0.25">
      <c r="A24" s="6" t="s">
        <v>26</v>
      </c>
      <c r="B24" s="7">
        <f>FV(B23,B7,0,-$B$18)</f>
        <v>1326767.846913127</v>
      </c>
    </row>
    <row r="25" spans="1:3" s="2" customFormat="1" ht="40" customHeight="1" x14ac:dyDescent="0.25">
      <c r="A25" s="12" t="s">
        <v>39</v>
      </c>
      <c r="B25" s="5">
        <v>264688</v>
      </c>
    </row>
    <row r="26" spans="1:3" s="2" customFormat="1" ht="40" customHeight="1" x14ac:dyDescent="0.25">
      <c r="A26" s="6" t="s">
        <v>38</v>
      </c>
      <c r="B26" s="7">
        <f>B24*B8</f>
        <v>1592.1214162957522</v>
      </c>
      <c r="C26" s="2">
        <f>B26+$B$21</f>
        <v>1712.1214162957522</v>
      </c>
    </row>
    <row r="27" spans="1:3" s="2" customFormat="1" ht="40" customHeight="1" x14ac:dyDescent="0.25">
      <c r="A27" s="8" t="s">
        <v>37</v>
      </c>
      <c r="B27" s="9">
        <f>SUM(B25:B26)</f>
        <v>266280.12141629576</v>
      </c>
    </row>
    <row r="28" spans="1:3" s="2" customFormat="1" ht="40" customHeight="1" x14ac:dyDescent="0.25">
      <c r="A28" s="8" t="s">
        <v>25</v>
      </c>
      <c r="B28" s="9">
        <f>B24-B27-($B$21+$B$15)</f>
        <v>190045.92611800623</v>
      </c>
    </row>
    <row r="29" spans="1:3" s="2" customFormat="1" ht="40" customHeight="1" x14ac:dyDescent="0.25">
      <c r="A29" s="13"/>
      <c r="B29" s="13"/>
    </row>
    <row r="30" spans="1:3" s="2" customFormat="1" ht="40" customHeight="1" x14ac:dyDescent="0.25">
      <c r="A30" s="12" t="s">
        <v>80</v>
      </c>
      <c r="B30" s="25">
        <v>0.11</v>
      </c>
    </row>
    <row r="31" spans="1:3" s="2" customFormat="1" ht="40" customHeight="1" x14ac:dyDescent="0.25">
      <c r="A31" s="6" t="s">
        <v>26</v>
      </c>
      <c r="B31" s="7">
        <f>FV(B30,B7,0,-$B$18)</f>
        <v>2289229.6571911457</v>
      </c>
    </row>
    <row r="32" spans="1:3" s="2" customFormat="1" ht="40" customHeight="1" x14ac:dyDescent="0.25">
      <c r="A32" s="12" t="s">
        <v>39</v>
      </c>
      <c r="B32" s="5">
        <v>480982</v>
      </c>
    </row>
    <row r="33" spans="1:3" s="2" customFormat="1" ht="40" customHeight="1" x14ac:dyDescent="0.25">
      <c r="A33" s="6" t="s">
        <v>38</v>
      </c>
      <c r="B33" s="7">
        <f>B31*B8</f>
        <v>2747.0755886293746</v>
      </c>
      <c r="C33" s="2">
        <f>B33+$B$21</f>
        <v>2867.0755886293746</v>
      </c>
    </row>
    <row r="34" spans="1:3" s="2" customFormat="1" ht="40" customHeight="1" x14ac:dyDescent="0.25">
      <c r="A34" s="8" t="s">
        <v>37</v>
      </c>
      <c r="B34" s="9">
        <f>SUM(B32:B33)</f>
        <v>483729.07558862935</v>
      </c>
    </row>
    <row r="35" spans="1:3" s="2" customFormat="1" ht="40" customHeight="1" x14ac:dyDescent="0.25">
      <c r="A35" s="8" t="s">
        <v>25</v>
      </c>
      <c r="B35" s="9">
        <f>B31-B34-($B$21+$B$15)</f>
        <v>935058.78222369123</v>
      </c>
    </row>
    <row r="36" spans="1:3" s="2" customFormat="1" ht="40" customHeight="1" x14ac:dyDescent="0.25">
      <c r="A36" s="13"/>
      <c r="B36" s="13"/>
    </row>
    <row r="37" spans="1:3" s="2" customFormat="1" ht="40" customHeight="1" x14ac:dyDescent="0.25">
      <c r="A37" s="12" t="s">
        <v>81</v>
      </c>
      <c r="B37" s="25">
        <v>0.13</v>
      </c>
    </row>
    <row r="38" spans="1:3" s="2" customFormat="1" ht="40" customHeight="1" x14ac:dyDescent="0.25">
      <c r="A38" s="6" t="s">
        <v>26</v>
      </c>
      <c r="B38" s="7">
        <f>FV(B37,$B$7,0,-$B$18)</f>
        <v>3911589.7957341596</v>
      </c>
    </row>
    <row r="39" spans="1:3" s="2" customFormat="1" ht="40" customHeight="1" x14ac:dyDescent="0.25">
      <c r="A39" s="12" t="s">
        <v>39</v>
      </c>
      <c r="B39" s="5">
        <v>845575</v>
      </c>
    </row>
    <row r="40" spans="1:3" s="2" customFormat="1" ht="40" customHeight="1" x14ac:dyDescent="0.25">
      <c r="A40" s="6" t="s">
        <v>38</v>
      </c>
      <c r="B40" s="7">
        <f>B38*$B$8</f>
        <v>4693.907754880991</v>
      </c>
      <c r="C40" s="2">
        <f>B40+$B$21</f>
        <v>4813.907754880991</v>
      </c>
    </row>
    <row r="41" spans="1:3" s="2" customFormat="1" ht="40" customHeight="1" x14ac:dyDescent="0.25">
      <c r="A41" s="8" t="s">
        <v>37</v>
      </c>
      <c r="B41" s="9">
        <f>SUM(B39:B40)</f>
        <v>850268.90775488096</v>
      </c>
    </row>
    <row r="42" spans="1:3" s="2" customFormat="1" ht="40" customHeight="1" x14ac:dyDescent="0.25">
      <c r="A42" s="8" t="s">
        <v>25</v>
      </c>
      <c r="B42" s="9">
        <f>B38-B41-($B$21+$B$15)</f>
        <v>2190879.0886004539</v>
      </c>
    </row>
    <row r="43" spans="1:3" s="2" customFormat="1" ht="40" customHeight="1" x14ac:dyDescent="0.25">
      <c r="A43" s="13"/>
      <c r="B43" s="13"/>
    </row>
    <row r="44" spans="1:3" s="2" customFormat="1" ht="40" customHeight="1" x14ac:dyDescent="0.25">
      <c r="A44" s="12" t="s">
        <v>52</v>
      </c>
      <c r="B44" s="25">
        <v>0.15</v>
      </c>
    </row>
    <row r="45" spans="1:3" s="2" customFormat="1" ht="40" customHeight="1" x14ac:dyDescent="0.25">
      <c r="A45" s="6" t="s">
        <v>26</v>
      </c>
      <c r="B45" s="7">
        <f>FV(B44,$B$7,0,-$B$18)</f>
        <v>6621177.195678575</v>
      </c>
    </row>
    <row r="46" spans="1:3" s="2" customFormat="1" ht="40" customHeight="1" x14ac:dyDescent="0.25">
      <c r="A46" s="12" t="s">
        <v>39</v>
      </c>
      <c r="B46" s="5">
        <v>1454500</v>
      </c>
    </row>
    <row r="47" spans="1:3" s="2" customFormat="1" ht="40" customHeight="1" x14ac:dyDescent="0.25">
      <c r="A47" s="6" t="s">
        <v>38</v>
      </c>
      <c r="B47" s="7">
        <f>B45*$B$8</f>
        <v>7945.412634814289</v>
      </c>
      <c r="C47" s="2">
        <f>B47+$B$21</f>
        <v>8065.412634814289</v>
      </c>
    </row>
    <row r="48" spans="1:3" s="2" customFormat="1" ht="40" customHeight="1" x14ac:dyDescent="0.25">
      <c r="A48" s="8" t="s">
        <v>37</v>
      </c>
      <c r="B48" s="9">
        <f>SUM(B46:B47)</f>
        <v>1462445.4126348144</v>
      </c>
    </row>
    <row r="49" spans="1:5" s="2" customFormat="1" ht="40" customHeight="1" x14ac:dyDescent="0.25">
      <c r="A49" s="8" t="s">
        <v>25</v>
      </c>
      <c r="B49" s="9">
        <f>B45-B48-($B$21+$B$15)</f>
        <v>4288289.9836649355</v>
      </c>
    </row>
    <row r="50" spans="1:5" s="2" customFormat="1" ht="40" customHeight="1" x14ac:dyDescent="0.25">
      <c r="A50" s="13"/>
      <c r="B50" s="13"/>
    </row>
    <row r="51" spans="1:5" s="2" customFormat="1" ht="57" customHeight="1" x14ac:dyDescent="0.25">
      <c r="A51" s="3" t="s">
        <v>24</v>
      </c>
      <c r="B51" s="31" t="s">
        <v>31</v>
      </c>
      <c r="C51" s="35" t="s">
        <v>33</v>
      </c>
      <c r="D51" s="35" t="s">
        <v>32</v>
      </c>
      <c r="E51" s="35" t="s">
        <v>34</v>
      </c>
    </row>
    <row r="52" spans="1:5" s="2" customFormat="1" ht="33" customHeight="1" x14ac:dyDescent="0.25">
      <c r="C52" s="34">
        <f>B6</f>
        <v>2.7E-2</v>
      </c>
    </row>
    <row r="53" spans="1:5" s="2" customFormat="1" ht="33" customHeight="1" x14ac:dyDescent="0.25">
      <c r="B53" s="2">
        <v>1</v>
      </c>
      <c r="C53" s="33"/>
      <c r="D53" s="2">
        <f>B13</f>
        <v>1600</v>
      </c>
      <c r="E53" s="2">
        <f>D53*12</f>
        <v>19200</v>
      </c>
    </row>
    <row r="54" spans="1:5" s="2" customFormat="1" ht="33" customHeight="1" x14ac:dyDescent="0.25">
      <c r="B54" s="2">
        <v>2</v>
      </c>
      <c r="C54" s="2">
        <f>D53*$C$52</f>
        <v>43.2</v>
      </c>
      <c r="D54" s="2">
        <f>C54+D53</f>
        <v>1643.2</v>
      </c>
      <c r="E54" s="2">
        <f t="shared" ref="E54:E82" si="0">D54*12</f>
        <v>19718.400000000001</v>
      </c>
    </row>
    <row r="55" spans="1:5" s="2" customFormat="1" ht="33" customHeight="1" x14ac:dyDescent="0.25">
      <c r="B55" s="2">
        <v>3</v>
      </c>
      <c r="C55" s="2">
        <f t="shared" ref="C55:C82" si="1">D54*$C$52</f>
        <v>44.366399999999999</v>
      </c>
      <c r="D55" s="2">
        <f>D54+C55</f>
        <v>1687.5664000000002</v>
      </c>
      <c r="E55" s="2">
        <f t="shared" si="0"/>
        <v>20250.796800000004</v>
      </c>
    </row>
    <row r="56" spans="1:5" s="2" customFormat="1" ht="33" customHeight="1" x14ac:dyDescent="0.25">
      <c r="B56" s="2">
        <v>4</v>
      </c>
      <c r="C56" s="2">
        <f t="shared" si="1"/>
        <v>45.564292800000004</v>
      </c>
      <c r="D56" s="2">
        <f>D55+C56</f>
        <v>1733.1306928000001</v>
      </c>
      <c r="E56" s="2">
        <f t="shared" si="0"/>
        <v>20797.568313600001</v>
      </c>
    </row>
    <row r="57" spans="1:5" s="2" customFormat="1" ht="33" customHeight="1" x14ac:dyDescent="0.25">
      <c r="B57" s="2">
        <v>5</v>
      </c>
      <c r="C57" s="2">
        <f t="shared" si="1"/>
        <v>46.794528705600001</v>
      </c>
      <c r="D57" s="2">
        <f t="shared" ref="D57:D82" si="2">D56+C57</f>
        <v>1779.9252215056001</v>
      </c>
      <c r="E57" s="2">
        <f t="shared" si="0"/>
        <v>21359.102658067201</v>
      </c>
    </row>
    <row r="58" spans="1:5" s="2" customFormat="1" ht="33" customHeight="1" x14ac:dyDescent="0.25">
      <c r="B58" s="2">
        <v>6</v>
      </c>
      <c r="C58" s="2">
        <f t="shared" si="1"/>
        <v>48.057980980651202</v>
      </c>
      <c r="D58" s="2">
        <f t="shared" si="2"/>
        <v>1827.9832024862512</v>
      </c>
      <c r="E58" s="2">
        <f t="shared" si="0"/>
        <v>21935.798429835013</v>
      </c>
    </row>
    <row r="59" spans="1:5" s="2" customFormat="1" ht="33" customHeight="1" x14ac:dyDescent="0.25">
      <c r="B59" s="2">
        <v>7</v>
      </c>
      <c r="C59" s="2">
        <f t="shared" si="1"/>
        <v>49.355546467128782</v>
      </c>
      <c r="D59" s="2">
        <f t="shared" si="2"/>
        <v>1877.33874895338</v>
      </c>
      <c r="E59" s="2">
        <f t="shared" si="0"/>
        <v>22528.064987440561</v>
      </c>
    </row>
    <row r="60" spans="1:5" s="2" customFormat="1" ht="33" customHeight="1" x14ac:dyDescent="0.25">
      <c r="B60" s="2">
        <v>8</v>
      </c>
      <c r="C60" s="2">
        <f t="shared" si="1"/>
        <v>50.688146221741256</v>
      </c>
      <c r="D60" s="2">
        <f t="shared" si="2"/>
        <v>1928.0268951751214</v>
      </c>
      <c r="E60" s="2">
        <f t="shared" si="0"/>
        <v>23136.322742101456</v>
      </c>
    </row>
    <row r="61" spans="1:5" s="2" customFormat="1" ht="33" customHeight="1" x14ac:dyDescent="0.25">
      <c r="B61" s="2">
        <v>9</v>
      </c>
      <c r="C61" s="2">
        <f t="shared" si="1"/>
        <v>52.056726169728279</v>
      </c>
      <c r="D61" s="2">
        <f t="shared" si="2"/>
        <v>1980.0836213448497</v>
      </c>
      <c r="E61" s="2">
        <f t="shared" si="0"/>
        <v>23761.003456138198</v>
      </c>
    </row>
    <row r="62" spans="1:5" s="2" customFormat="1" ht="33" customHeight="1" x14ac:dyDescent="0.25">
      <c r="B62" s="2">
        <v>10</v>
      </c>
      <c r="C62" s="2">
        <f t="shared" si="1"/>
        <v>53.462257776310942</v>
      </c>
      <c r="D62" s="2">
        <f t="shared" si="2"/>
        <v>2033.5458791211606</v>
      </c>
      <c r="E62" s="2">
        <f t="shared" si="0"/>
        <v>24402.550549453928</v>
      </c>
    </row>
    <row r="63" spans="1:5" s="2" customFormat="1" ht="33" customHeight="1" x14ac:dyDescent="0.25">
      <c r="B63" s="2">
        <v>11</v>
      </c>
      <c r="C63" s="2">
        <f t="shared" si="1"/>
        <v>54.905738736271338</v>
      </c>
      <c r="D63" s="2">
        <f t="shared" si="2"/>
        <v>2088.4516178574318</v>
      </c>
      <c r="E63" s="2">
        <f t="shared" si="0"/>
        <v>25061.419414289179</v>
      </c>
    </row>
    <row r="64" spans="1:5" s="2" customFormat="1" ht="33" customHeight="1" x14ac:dyDescent="0.25">
      <c r="B64" s="2">
        <v>12</v>
      </c>
      <c r="C64" s="2">
        <f t="shared" si="1"/>
        <v>56.388193682150657</v>
      </c>
      <c r="D64" s="2">
        <f t="shared" si="2"/>
        <v>2144.8398115395826</v>
      </c>
      <c r="E64" s="2">
        <f t="shared" si="0"/>
        <v>25738.077738474989</v>
      </c>
    </row>
    <row r="65" spans="2:5" s="2" customFormat="1" ht="33" customHeight="1" x14ac:dyDescent="0.25">
      <c r="B65" s="2">
        <v>13</v>
      </c>
      <c r="C65" s="2">
        <f t="shared" si="1"/>
        <v>57.910674911568726</v>
      </c>
      <c r="D65" s="2">
        <f t="shared" si="2"/>
        <v>2202.7504864511511</v>
      </c>
      <c r="E65" s="2">
        <f t="shared" si="0"/>
        <v>26433.005837413813</v>
      </c>
    </row>
    <row r="66" spans="2:5" s="2" customFormat="1" ht="33" customHeight="1" x14ac:dyDescent="0.25">
      <c r="B66" s="2">
        <v>14</v>
      </c>
      <c r="C66" s="2">
        <f t="shared" si="1"/>
        <v>59.474263134181079</v>
      </c>
      <c r="D66" s="2">
        <f t="shared" si="2"/>
        <v>2262.2247495853321</v>
      </c>
      <c r="E66" s="2">
        <f t="shared" si="0"/>
        <v>27146.696995023987</v>
      </c>
    </row>
    <row r="67" spans="2:5" s="2" customFormat="1" ht="33" customHeight="1" x14ac:dyDescent="0.25">
      <c r="B67" s="2">
        <v>15</v>
      </c>
      <c r="C67" s="2">
        <f t="shared" si="1"/>
        <v>61.080068238803968</v>
      </c>
      <c r="D67" s="2">
        <f t="shared" si="2"/>
        <v>2323.3048178241361</v>
      </c>
      <c r="E67" s="2">
        <f t="shared" si="0"/>
        <v>27879.657813889633</v>
      </c>
    </row>
    <row r="68" spans="2:5" s="2" customFormat="1" ht="33" customHeight="1" x14ac:dyDescent="0.25">
      <c r="B68" s="2">
        <v>16</v>
      </c>
      <c r="C68" s="2">
        <f t="shared" si="1"/>
        <v>62.729230081251671</v>
      </c>
      <c r="D68" s="2">
        <f t="shared" si="2"/>
        <v>2386.0340479053875</v>
      </c>
      <c r="E68" s="2">
        <f t="shared" si="0"/>
        <v>28632.40857486465</v>
      </c>
    </row>
    <row r="69" spans="2:5" s="2" customFormat="1" ht="33" customHeight="1" x14ac:dyDescent="0.25">
      <c r="B69" s="2">
        <v>17</v>
      </c>
      <c r="C69" s="2">
        <f t="shared" si="1"/>
        <v>64.42291929344546</v>
      </c>
      <c r="D69" s="2">
        <f t="shared" si="2"/>
        <v>2450.4569671988329</v>
      </c>
      <c r="E69" s="2">
        <f>D69*12</f>
        <v>29405.483606385995</v>
      </c>
    </row>
    <row r="70" spans="2:5" s="2" customFormat="1" ht="33" customHeight="1" x14ac:dyDescent="0.25">
      <c r="B70" s="2">
        <v>18</v>
      </c>
      <c r="C70" s="2">
        <f t="shared" si="1"/>
        <v>66.162338114368481</v>
      </c>
      <c r="D70" s="2">
        <f t="shared" si="2"/>
        <v>2516.6193053132015</v>
      </c>
      <c r="E70" s="2">
        <f t="shared" si="0"/>
        <v>30199.43166375842</v>
      </c>
    </row>
    <row r="71" spans="2:5" s="2" customFormat="1" ht="33" customHeight="1" x14ac:dyDescent="0.25">
      <c r="B71" s="2">
        <v>19</v>
      </c>
      <c r="C71" s="2">
        <f t="shared" si="1"/>
        <v>67.948721243456433</v>
      </c>
      <c r="D71" s="2">
        <f t="shared" si="2"/>
        <v>2584.568026556658</v>
      </c>
      <c r="E71" s="2">
        <f t="shared" si="0"/>
        <v>31014.816318679896</v>
      </c>
    </row>
    <row r="72" spans="2:5" s="2" customFormat="1" ht="33" customHeight="1" x14ac:dyDescent="0.25">
      <c r="B72" s="2">
        <v>20</v>
      </c>
      <c r="C72" s="2">
        <f t="shared" si="1"/>
        <v>69.783336717029769</v>
      </c>
      <c r="D72" s="2">
        <f t="shared" si="2"/>
        <v>2654.3513632736876</v>
      </c>
      <c r="E72" s="2">
        <f t="shared" si="0"/>
        <v>31852.216359284252</v>
      </c>
    </row>
    <row r="73" spans="2:5" s="2" customFormat="1" ht="33" customHeight="1" x14ac:dyDescent="0.25">
      <c r="B73" s="2">
        <v>21</v>
      </c>
      <c r="C73" s="2">
        <f t="shared" si="1"/>
        <v>71.667486808389569</v>
      </c>
      <c r="D73" s="2">
        <f t="shared" si="2"/>
        <v>2726.0188500820773</v>
      </c>
      <c r="E73" s="2">
        <f t="shared" si="0"/>
        <v>32712.226200984929</v>
      </c>
    </row>
    <row r="74" spans="2:5" s="2" customFormat="1" ht="33" customHeight="1" x14ac:dyDescent="0.25">
      <c r="B74" s="2">
        <v>22</v>
      </c>
      <c r="C74" s="2">
        <f t="shared" si="1"/>
        <v>73.602508952216084</v>
      </c>
      <c r="D74" s="2">
        <f t="shared" si="2"/>
        <v>2799.6213590342932</v>
      </c>
      <c r="E74" s="2">
        <f t="shared" si="0"/>
        <v>33595.456308411522</v>
      </c>
    </row>
    <row r="75" spans="2:5" s="2" customFormat="1" ht="33" customHeight="1" x14ac:dyDescent="0.25">
      <c r="B75" s="2">
        <v>23</v>
      </c>
      <c r="C75" s="2">
        <f t="shared" si="1"/>
        <v>75.589776693925913</v>
      </c>
      <c r="D75" s="2">
        <f t="shared" si="2"/>
        <v>2875.2111357282192</v>
      </c>
      <c r="E75" s="2">
        <f t="shared" si="0"/>
        <v>34502.533628738631</v>
      </c>
    </row>
    <row r="76" spans="2:5" s="2" customFormat="1" ht="33" customHeight="1" x14ac:dyDescent="0.25">
      <c r="B76" s="2">
        <v>24</v>
      </c>
      <c r="C76" s="2">
        <f>D75*$C$52</f>
        <v>77.630700664661916</v>
      </c>
      <c r="D76" s="2">
        <f>D75+C76</f>
        <v>2952.8418363928813</v>
      </c>
      <c r="E76" s="2">
        <f t="shared" si="0"/>
        <v>35434.102036714576</v>
      </c>
    </row>
    <row r="77" spans="2:5" s="2" customFormat="1" ht="33" customHeight="1" x14ac:dyDescent="0.25">
      <c r="B77" s="2">
        <v>25</v>
      </c>
      <c r="C77" s="2">
        <f t="shared" si="1"/>
        <v>79.726729582607788</v>
      </c>
      <c r="D77" s="2">
        <f t="shared" si="2"/>
        <v>3032.568565975489</v>
      </c>
      <c r="E77" s="2">
        <f t="shared" si="0"/>
        <v>36390.822791705868</v>
      </c>
    </row>
    <row r="78" spans="2:5" s="2" customFormat="1" ht="33" customHeight="1" x14ac:dyDescent="0.25">
      <c r="B78" s="2">
        <v>26</v>
      </c>
      <c r="C78" s="2">
        <f t="shared" si="1"/>
        <v>81.879351281338202</v>
      </c>
      <c r="D78" s="2">
        <f t="shared" si="2"/>
        <v>3114.4479172568272</v>
      </c>
      <c r="E78" s="2">
        <f t="shared" si="0"/>
        <v>37373.375007081922</v>
      </c>
    </row>
    <row r="79" spans="2:5" s="2" customFormat="1" ht="33" customHeight="1" x14ac:dyDescent="0.25">
      <c r="B79" s="2">
        <v>27</v>
      </c>
      <c r="C79" s="2">
        <f t="shared" si="1"/>
        <v>84.090093765934327</v>
      </c>
      <c r="D79" s="2">
        <f t="shared" si="2"/>
        <v>3198.5380110227616</v>
      </c>
      <c r="E79" s="2">
        <f t="shared" si="0"/>
        <v>38382.456132273139</v>
      </c>
    </row>
    <row r="80" spans="2:5" s="2" customFormat="1" ht="33" customHeight="1" x14ac:dyDescent="0.25">
      <c r="B80" s="2">
        <v>28</v>
      </c>
      <c r="C80" s="2">
        <f t="shared" si="1"/>
        <v>86.360526297614555</v>
      </c>
      <c r="D80" s="2">
        <f t="shared" si="2"/>
        <v>3284.8985373203759</v>
      </c>
      <c r="E80" s="2">
        <f t="shared" si="0"/>
        <v>39418.782447844511</v>
      </c>
    </row>
    <row r="81" spans="2:13" s="2" customFormat="1" ht="33" customHeight="1" x14ac:dyDescent="0.25">
      <c r="B81" s="2">
        <v>29</v>
      </c>
      <c r="C81" s="2">
        <f t="shared" si="1"/>
        <v>88.692260507650147</v>
      </c>
      <c r="D81" s="2">
        <f t="shared" si="2"/>
        <v>3373.5907978280261</v>
      </c>
      <c r="E81" s="2">
        <f t="shared" si="0"/>
        <v>40483.089573936311</v>
      </c>
    </row>
    <row r="82" spans="2:13" s="2" customFormat="1" ht="33" customHeight="1" x14ac:dyDescent="0.25">
      <c r="B82" s="2">
        <v>30</v>
      </c>
      <c r="C82" s="2">
        <f t="shared" si="1"/>
        <v>91.086951541356697</v>
      </c>
      <c r="D82" s="2">
        <f t="shared" si="2"/>
        <v>3464.6777493693826</v>
      </c>
      <c r="E82" s="2">
        <f t="shared" si="0"/>
        <v>41576.132992432591</v>
      </c>
    </row>
    <row r="83" spans="2:13" s="2" customFormat="1" ht="33" customHeight="1" x14ac:dyDescent="0.25"/>
    <row r="84" spans="2:13" s="2" customFormat="1" ht="33" customHeight="1" x14ac:dyDescent="0.25">
      <c r="D84" s="2" t="s">
        <v>22</v>
      </c>
      <c r="E84" s="2">
        <f>SUM(E53:E83)</f>
        <v>870321.79937882512</v>
      </c>
      <c r="M84" s="2">
        <f>SUM(M53:M83)</f>
        <v>0</v>
      </c>
    </row>
    <row r="85" spans="2:13" s="2" customFormat="1" ht="33" customHeight="1" x14ac:dyDescent="0.25"/>
    <row r="86" spans="2:13" s="2" customFormat="1" ht="33" customHeight="1" x14ac:dyDescent="0.25"/>
    <row r="87" spans="2:13" s="2" customFormat="1" ht="33" customHeight="1" x14ac:dyDescent="0.25"/>
    <row r="88" spans="2:13" s="2" customFormat="1" ht="33" customHeight="1" x14ac:dyDescent="0.25"/>
    <row r="89" spans="2:13" s="2" customFormat="1" ht="33" customHeight="1" x14ac:dyDescent="0.25"/>
    <row r="90" spans="2:13" s="2" customFormat="1" ht="33" customHeight="1" x14ac:dyDescent="0.25"/>
    <row r="91" spans="2:13" s="2" customFormat="1" ht="33" customHeight="1" x14ac:dyDescent="0.25"/>
    <row r="92" spans="2:13" s="2" customFormat="1" ht="33" customHeight="1" x14ac:dyDescent="0.25"/>
    <row r="93" spans="2:13" s="2" customFormat="1" ht="33" customHeight="1" x14ac:dyDescent="0.25"/>
    <row r="94" spans="2:13" s="2" customFormat="1" ht="33" customHeight="1" x14ac:dyDescent="0.25"/>
    <row r="95" spans="2:13" s="2" customFormat="1" ht="33" customHeight="1" x14ac:dyDescent="0.25"/>
    <row r="96" spans="2:13" s="2" customFormat="1" ht="33" customHeight="1" x14ac:dyDescent="0.25"/>
    <row r="97" s="2" customFormat="1" ht="33" customHeight="1" x14ac:dyDescent="0.25"/>
    <row r="98" s="2" customFormat="1" ht="33" customHeight="1" x14ac:dyDescent="0.25"/>
    <row r="99" s="2" customFormat="1" ht="33" customHeight="1" x14ac:dyDescent="0.25"/>
    <row r="100" s="2" customFormat="1" ht="33" customHeight="1" x14ac:dyDescent="0.25"/>
    <row r="101" s="2" customFormat="1" ht="33" customHeight="1" x14ac:dyDescent="0.25"/>
    <row r="102" s="2" customFormat="1" ht="33" customHeight="1" x14ac:dyDescent="0.25"/>
    <row r="103" s="2" customFormat="1" ht="33" customHeight="1" x14ac:dyDescent="0.25"/>
    <row r="104" s="2" customFormat="1" ht="33" customHeight="1" x14ac:dyDescent="0.25"/>
    <row r="105" s="2" customFormat="1" ht="33" customHeight="1" x14ac:dyDescent="0.25"/>
    <row r="106" s="2" customFormat="1" ht="33" customHeight="1" x14ac:dyDescent="0.25"/>
    <row r="107" s="2" customFormat="1" ht="33" customHeight="1" x14ac:dyDescent="0.25"/>
    <row r="108" s="2" customFormat="1" ht="33" customHeight="1" x14ac:dyDescent="0.25"/>
    <row r="109" s="2" customFormat="1" ht="33" customHeight="1" x14ac:dyDescent="0.25"/>
    <row r="110" s="2" customFormat="1" ht="33" customHeight="1" x14ac:dyDescent="0.25"/>
    <row r="111" s="2" customFormat="1" ht="33" customHeight="1" x14ac:dyDescent="0.25"/>
    <row r="112" s="2" customFormat="1" ht="33" customHeight="1" x14ac:dyDescent="0.25"/>
    <row r="113" s="2" customFormat="1" ht="33" customHeight="1" x14ac:dyDescent="0.25"/>
    <row r="114" s="2" customFormat="1" ht="33" customHeight="1" x14ac:dyDescent="0.25"/>
    <row r="115" s="2" customFormat="1" ht="33" customHeight="1" x14ac:dyDescent="0.25"/>
    <row r="116" s="2" customFormat="1" ht="33" customHeight="1" x14ac:dyDescent="0.25"/>
    <row r="117" s="2" customFormat="1" ht="33" customHeight="1" x14ac:dyDescent="0.25"/>
    <row r="118" s="2" customFormat="1" ht="33" customHeight="1" x14ac:dyDescent="0.25"/>
    <row r="119" s="2" customFormat="1" ht="33" customHeight="1" x14ac:dyDescent="0.25"/>
    <row r="120" s="2" customFormat="1" ht="33" customHeight="1" x14ac:dyDescent="0.25"/>
    <row r="121" s="2" customFormat="1" ht="33" customHeight="1" x14ac:dyDescent="0.25"/>
    <row r="122" s="2" customFormat="1" ht="33" customHeight="1" x14ac:dyDescent="0.25"/>
    <row r="123" s="2" customFormat="1" ht="33" customHeight="1" x14ac:dyDescent="0.25"/>
    <row r="124" s="2" customFormat="1" ht="33" customHeight="1" x14ac:dyDescent="0.25"/>
    <row r="125" s="2" customFormat="1" ht="33" customHeight="1" x14ac:dyDescent="0.25"/>
    <row r="126" s="2" customFormat="1" ht="33" customHeight="1" x14ac:dyDescent="0.25"/>
    <row r="127" s="2" customFormat="1" ht="33" customHeight="1" x14ac:dyDescent="0.25"/>
    <row r="128" s="2" customFormat="1" ht="33" customHeight="1" x14ac:dyDescent="0.25"/>
    <row r="129" s="2" customFormat="1" ht="33" customHeight="1" x14ac:dyDescent="0.25"/>
    <row r="130" s="2" customFormat="1" ht="33" customHeight="1" x14ac:dyDescent="0.25"/>
    <row r="131" s="2" customFormat="1" ht="33" customHeight="1" x14ac:dyDescent="0.25"/>
    <row r="132" s="2" customFormat="1" ht="33" customHeight="1" x14ac:dyDescent="0.25"/>
    <row r="133" s="2" customFormat="1" ht="33" customHeight="1" x14ac:dyDescent="0.25"/>
    <row r="134" s="2" customFormat="1" ht="33" customHeight="1" x14ac:dyDescent="0.25"/>
    <row r="135" s="2" customFormat="1" ht="33" customHeight="1" x14ac:dyDescent="0.25"/>
    <row r="136" s="2" customFormat="1" ht="33" customHeight="1" x14ac:dyDescent="0.25"/>
    <row r="137" s="2" customFormat="1" ht="33" customHeight="1" x14ac:dyDescent="0.25"/>
    <row r="138" s="2" customFormat="1" ht="33" customHeight="1" x14ac:dyDescent="0.25"/>
    <row r="139" s="2" customFormat="1" ht="33" customHeight="1" x14ac:dyDescent="0.25"/>
    <row r="140" s="2" customFormat="1" ht="33" customHeight="1" x14ac:dyDescent="0.25"/>
    <row r="141" s="2" customFormat="1" ht="33" customHeight="1" x14ac:dyDescent="0.25"/>
    <row r="142" s="2" customFormat="1" ht="33" customHeight="1" x14ac:dyDescent="0.25"/>
    <row r="143" s="2" customFormat="1" ht="33" customHeight="1" x14ac:dyDescent="0.25"/>
    <row r="144" s="2" customFormat="1" ht="33" customHeight="1" x14ac:dyDescent="0.25"/>
    <row r="145" s="2" customFormat="1" ht="33" customHeight="1" x14ac:dyDescent="0.25"/>
    <row r="146" s="2" customFormat="1" ht="33" customHeight="1" x14ac:dyDescent="0.25"/>
    <row r="147" s="2" customFormat="1" ht="33" customHeight="1" x14ac:dyDescent="0.25"/>
    <row r="148" s="2" customFormat="1" ht="33" customHeight="1" x14ac:dyDescent="0.25"/>
    <row r="149" s="2" customFormat="1" ht="33" customHeight="1" x14ac:dyDescent="0.25"/>
    <row r="150" s="2" customFormat="1" ht="33" customHeight="1" x14ac:dyDescent="0.25"/>
    <row r="151" s="2" customFormat="1" ht="33" customHeight="1" x14ac:dyDescent="0.25"/>
    <row r="152" s="2" customFormat="1" ht="33" customHeight="1" x14ac:dyDescent="0.25"/>
    <row r="153" s="2" customFormat="1" ht="33" customHeight="1" x14ac:dyDescent="0.25"/>
    <row r="154" s="2" customFormat="1" ht="33" customHeight="1" x14ac:dyDescent="0.25"/>
    <row r="155" s="2" customFormat="1" ht="33" customHeight="1" x14ac:dyDescent="0.25"/>
    <row r="156" s="2" customFormat="1" ht="33" customHeight="1" x14ac:dyDescent="0.25"/>
    <row r="157" s="2" customFormat="1" ht="33" customHeight="1" x14ac:dyDescent="0.25"/>
    <row r="158" s="2" customFormat="1" ht="33" customHeight="1" x14ac:dyDescent="0.25"/>
    <row r="159" s="2" customFormat="1" ht="33" customHeight="1" x14ac:dyDescent="0.25"/>
    <row r="160" s="2" customFormat="1" ht="33" customHeight="1" x14ac:dyDescent="0.25"/>
    <row r="161" s="2" customFormat="1" ht="33" customHeight="1" x14ac:dyDescent="0.25"/>
    <row r="162" s="2" customFormat="1" ht="33" customHeight="1" x14ac:dyDescent="0.25"/>
    <row r="163" s="2" customFormat="1" ht="33" customHeight="1" x14ac:dyDescent="0.25"/>
    <row r="164" s="2" customFormat="1" ht="33" customHeight="1" x14ac:dyDescent="0.25"/>
    <row r="165" s="2" customFormat="1" ht="33" customHeight="1" x14ac:dyDescent="0.25"/>
    <row r="166" s="2" customFormat="1" ht="33" customHeight="1" x14ac:dyDescent="0.25"/>
    <row r="167" s="2" customFormat="1" ht="33" customHeight="1" x14ac:dyDescent="0.25"/>
    <row r="168" s="2" customFormat="1" ht="33" customHeight="1" x14ac:dyDescent="0.25"/>
    <row r="169" s="2" customFormat="1" ht="33" customHeight="1" x14ac:dyDescent="0.25"/>
    <row r="170" s="2" customFormat="1" ht="33" customHeight="1" x14ac:dyDescent="0.25"/>
    <row r="171" s="2" customFormat="1" ht="33" customHeight="1" x14ac:dyDescent="0.25"/>
    <row r="172" s="2" customFormat="1" ht="33" customHeight="1" x14ac:dyDescent="0.25"/>
    <row r="173" s="2" customFormat="1" ht="33" customHeight="1" x14ac:dyDescent="0.25"/>
    <row r="174" s="2" customFormat="1" ht="33" customHeight="1" x14ac:dyDescent="0.25"/>
    <row r="175" s="2" customFormat="1" ht="33" customHeight="1" x14ac:dyDescent="0.25"/>
    <row r="176" s="2" customFormat="1" ht="33" customHeight="1" x14ac:dyDescent="0.25"/>
    <row r="177" spans="1:13" s="2" customFormat="1" ht="33" customHeight="1" x14ac:dyDescent="0.25"/>
    <row r="178" spans="1:13" s="2" customFormat="1" ht="33" customHeight="1" x14ac:dyDescent="0.25"/>
    <row r="179" spans="1:13" s="2" customFormat="1" ht="33" customHeight="1" x14ac:dyDescent="0.25"/>
    <row r="180" spans="1:13" s="2" customFormat="1" ht="33" customHeight="1" x14ac:dyDescent="0.25"/>
    <row r="181" spans="1:13" s="2" customFormat="1" ht="33" customHeight="1" x14ac:dyDescent="0.25"/>
    <row r="182" spans="1:13" s="2" customFormat="1" ht="33" customHeight="1" x14ac:dyDescent="0.25"/>
    <row r="183" spans="1:13" s="2" customFormat="1" ht="33" customHeight="1" x14ac:dyDescent="0.25"/>
    <row r="184" spans="1:13" s="2" customFormat="1" ht="33" customHeight="1" x14ac:dyDescent="0.25"/>
    <row r="185" spans="1:13" s="2" customFormat="1" ht="33" customHeight="1" x14ac:dyDescent="0.25"/>
    <row r="186" spans="1:13" s="2" customFormat="1" ht="33" customHeight="1" x14ac:dyDescent="0.25"/>
    <row r="187" spans="1:13" s="2" customFormat="1" ht="33" customHeight="1" x14ac:dyDescent="0.2">
      <c r="A187" s="4"/>
      <c r="B187" s="4"/>
      <c r="C187" s="4"/>
    </row>
    <row r="188" spans="1:13" ht="33" customHeight="1" x14ac:dyDescent="0.2">
      <c r="J188" s="2"/>
      <c r="K188" s="2"/>
      <c r="L188" s="2"/>
      <c r="M188" s="2"/>
    </row>
    <row r="189" spans="1:13" ht="33" customHeight="1" x14ac:dyDescent="0.2">
      <c r="J189" s="2"/>
      <c r="K189" s="2"/>
      <c r="L189" s="2"/>
      <c r="M189" s="2"/>
    </row>
    <row r="190" spans="1:13" ht="33" customHeight="1" x14ac:dyDescent="0.2">
      <c r="J190" s="2"/>
      <c r="K190" s="2"/>
      <c r="L190" s="2"/>
      <c r="M190" s="2"/>
    </row>
    <row r="191" spans="1:13" ht="33" customHeight="1" x14ac:dyDescent="0.2">
      <c r="J191" s="2"/>
      <c r="K191" s="2"/>
      <c r="L191" s="2"/>
      <c r="M191" s="2"/>
    </row>
    <row r="192" spans="1:13" ht="33" customHeight="1" x14ac:dyDescent="0.2">
      <c r="J192" s="2"/>
      <c r="K192" s="2"/>
      <c r="L192" s="2"/>
      <c r="M192" s="2"/>
    </row>
    <row r="193" spans="10:13" ht="33" customHeight="1" x14ac:dyDescent="0.2">
      <c r="J193" s="2"/>
      <c r="K193" s="2"/>
      <c r="L193" s="2"/>
      <c r="M193" s="2"/>
    </row>
    <row r="194" spans="10:13" ht="33" customHeight="1" x14ac:dyDescent="0.2">
      <c r="J194" s="2"/>
      <c r="K194" s="2"/>
      <c r="L194" s="2"/>
      <c r="M194" s="2"/>
    </row>
    <row r="195" spans="10:13" ht="33" customHeight="1" x14ac:dyDescent="0.2">
      <c r="J195" s="2"/>
      <c r="K195" s="2"/>
      <c r="L195" s="2"/>
      <c r="M195" s="2"/>
    </row>
    <row r="196" spans="10:13" ht="33" customHeight="1" x14ac:dyDescent="0.2">
      <c r="J196" s="2"/>
      <c r="K196" s="2"/>
      <c r="L196" s="2"/>
      <c r="M196" s="2"/>
    </row>
    <row r="197" spans="10:13" ht="33" customHeight="1" x14ac:dyDescent="0.2">
      <c r="J197" s="2"/>
      <c r="K197" s="2"/>
      <c r="L197" s="2"/>
      <c r="M197" s="2"/>
    </row>
    <row r="198" spans="10:13" ht="33" customHeight="1" x14ac:dyDescent="0.2">
      <c r="J198" s="2"/>
      <c r="K198" s="2"/>
      <c r="L198" s="2"/>
      <c r="M198" s="2"/>
    </row>
    <row r="199" spans="10:13" ht="33" customHeight="1" x14ac:dyDescent="0.2">
      <c r="J199" s="2"/>
      <c r="K199" s="2"/>
      <c r="L199" s="2"/>
      <c r="M199" s="2"/>
    </row>
    <row r="200" spans="10:13" ht="33" customHeight="1" x14ac:dyDescent="0.2"/>
    <row r="201" spans="10:13" ht="33" customHeight="1" x14ac:dyDescent="0.2"/>
    <row r="202" spans="10:13" ht="33" customHeight="1" x14ac:dyDescent="0.2"/>
    <row r="203" spans="10:13" ht="33" customHeight="1" x14ac:dyDescent="0.2"/>
    <row r="204" spans="10:13" ht="33" customHeight="1" x14ac:dyDescent="0.2"/>
    <row r="205" spans="10:13" ht="33" customHeight="1" x14ac:dyDescent="0.2"/>
    <row r="206" spans="10:13" ht="33" customHeight="1" x14ac:dyDescent="0.2"/>
    <row r="207" spans="10:13" ht="33" customHeight="1" x14ac:dyDescent="0.2"/>
    <row r="208" spans="10:13" ht="33" customHeight="1" x14ac:dyDescent="0.2"/>
    <row r="209" ht="33" customHeight="1" x14ac:dyDescent="0.2"/>
    <row r="210" ht="33" customHeight="1" x14ac:dyDescent="0.2"/>
    <row r="211" ht="33" customHeight="1" x14ac:dyDescent="0.2"/>
    <row r="212" ht="33" customHeight="1" x14ac:dyDescent="0.2"/>
    <row r="213" ht="33" customHeight="1" x14ac:dyDescent="0.2"/>
    <row r="214" ht="33" customHeight="1" x14ac:dyDescent="0.2"/>
    <row r="215" ht="33" customHeight="1" x14ac:dyDescent="0.2"/>
    <row r="216" ht="33" customHeight="1" x14ac:dyDescent="0.2"/>
    <row r="217" ht="33" customHeight="1" x14ac:dyDescent="0.2"/>
    <row r="218" ht="33" customHeight="1" x14ac:dyDescent="0.2"/>
    <row r="219" ht="33" customHeight="1" x14ac:dyDescent="0.2"/>
    <row r="220" ht="33" customHeight="1" x14ac:dyDescent="0.2"/>
    <row r="221" ht="33" customHeight="1" x14ac:dyDescent="0.2"/>
    <row r="222" ht="33" customHeight="1" x14ac:dyDescent="0.2"/>
    <row r="223" ht="33" customHeight="1" x14ac:dyDescent="0.2"/>
    <row r="224" ht="33" customHeight="1" x14ac:dyDescent="0.2"/>
    <row r="225" ht="33" customHeight="1" x14ac:dyDescent="0.2"/>
    <row r="226" ht="33" customHeight="1" x14ac:dyDescent="0.2"/>
    <row r="227" ht="33" customHeight="1" x14ac:dyDescent="0.2"/>
    <row r="228" ht="33" customHeight="1" x14ac:dyDescent="0.2"/>
    <row r="229" ht="33" customHeight="1" x14ac:dyDescent="0.2"/>
    <row r="230" ht="33" customHeight="1" x14ac:dyDescent="0.2"/>
    <row r="231" ht="33" customHeight="1" x14ac:dyDescent="0.2"/>
    <row r="232" ht="33" customHeight="1" x14ac:dyDescent="0.2"/>
    <row r="233" ht="33" customHeight="1" x14ac:dyDescent="0.2"/>
    <row r="234" ht="33" customHeight="1" x14ac:dyDescent="0.2"/>
    <row r="235" ht="33" customHeight="1" x14ac:dyDescent="0.2"/>
    <row r="236" ht="33" customHeight="1" x14ac:dyDescent="0.2"/>
    <row r="237" ht="33" customHeight="1" x14ac:dyDescent="0.2"/>
    <row r="238" ht="33" customHeight="1" x14ac:dyDescent="0.2"/>
    <row r="239" ht="33" customHeight="1" x14ac:dyDescent="0.2"/>
    <row r="240" ht="33" customHeight="1" x14ac:dyDescent="0.2"/>
    <row r="241" ht="33" customHeight="1" x14ac:dyDescent="0.2"/>
    <row r="242" ht="33" customHeight="1" x14ac:dyDescent="0.2"/>
    <row r="243" ht="33" customHeight="1" x14ac:dyDescent="0.2"/>
    <row r="244" ht="33" customHeight="1" x14ac:dyDescent="0.2"/>
    <row r="245" ht="33" customHeight="1" x14ac:dyDescent="0.2"/>
    <row r="246" ht="33" customHeight="1" x14ac:dyDescent="0.2"/>
    <row r="247" ht="33" customHeight="1" x14ac:dyDescent="0.2"/>
    <row r="248" ht="33" customHeight="1" x14ac:dyDescent="0.2"/>
    <row r="249" ht="33" customHeight="1" x14ac:dyDescent="0.2"/>
    <row r="250" ht="33" customHeight="1" x14ac:dyDescent="0.2"/>
    <row r="251" ht="33" customHeight="1" x14ac:dyDescent="0.2"/>
    <row r="252" ht="33" customHeight="1" x14ac:dyDescent="0.2"/>
    <row r="253" ht="33" customHeight="1" x14ac:dyDescent="0.2"/>
    <row r="254" ht="33" customHeight="1" x14ac:dyDescent="0.2"/>
    <row r="255" ht="33" customHeight="1" x14ac:dyDescent="0.2"/>
    <row r="256" ht="33" customHeight="1" x14ac:dyDescent="0.2"/>
    <row r="257" ht="33" customHeight="1" x14ac:dyDescent="0.2"/>
    <row r="258" ht="33" customHeight="1" x14ac:dyDescent="0.2"/>
    <row r="259" ht="33" customHeight="1" x14ac:dyDescent="0.2"/>
    <row r="260" ht="33" customHeight="1" x14ac:dyDescent="0.2"/>
    <row r="261" ht="33" customHeight="1" x14ac:dyDescent="0.2"/>
    <row r="262" ht="33" customHeight="1" x14ac:dyDescent="0.2"/>
    <row r="263" ht="33" customHeight="1" x14ac:dyDescent="0.2"/>
    <row r="264" ht="33" customHeight="1" x14ac:dyDescent="0.2"/>
    <row r="265" ht="33" customHeight="1" x14ac:dyDescent="0.2"/>
    <row r="266" ht="33" customHeight="1" x14ac:dyDescent="0.2"/>
    <row r="267" ht="33" customHeight="1" x14ac:dyDescent="0.2"/>
    <row r="268" ht="33" customHeight="1" x14ac:dyDescent="0.2"/>
    <row r="269" ht="33" customHeight="1" x14ac:dyDescent="0.2"/>
    <row r="270" ht="33" customHeight="1" x14ac:dyDescent="0.2"/>
    <row r="271" ht="33" customHeight="1" x14ac:dyDescent="0.2"/>
    <row r="272" ht="33" customHeight="1" x14ac:dyDescent="0.2"/>
    <row r="273" ht="33" customHeight="1" x14ac:dyDescent="0.2"/>
    <row r="274" ht="33" customHeight="1" x14ac:dyDescent="0.2"/>
    <row r="275" ht="33" customHeight="1" x14ac:dyDescent="0.2"/>
    <row r="276" ht="33" customHeight="1" x14ac:dyDescent="0.2"/>
    <row r="277" ht="33" customHeight="1" x14ac:dyDescent="0.2"/>
    <row r="278" ht="33" customHeight="1" x14ac:dyDescent="0.2"/>
    <row r="279" ht="33" customHeight="1" x14ac:dyDescent="0.2"/>
    <row r="280" ht="33" customHeight="1" x14ac:dyDescent="0.2"/>
    <row r="281" ht="33" customHeight="1" x14ac:dyDescent="0.2"/>
    <row r="282" ht="33" customHeight="1" x14ac:dyDescent="0.2"/>
    <row r="283" ht="33" customHeight="1" x14ac:dyDescent="0.2"/>
    <row r="284" ht="33" customHeight="1" x14ac:dyDescent="0.2"/>
    <row r="285" ht="33" customHeight="1" x14ac:dyDescent="0.2"/>
    <row r="286" ht="33" customHeight="1" x14ac:dyDescent="0.2"/>
    <row r="287" ht="33" customHeight="1" x14ac:dyDescent="0.2"/>
    <row r="288" ht="33" customHeight="1" x14ac:dyDescent="0.2"/>
    <row r="289" ht="33" customHeight="1" x14ac:dyDescent="0.2"/>
    <row r="290" ht="33" customHeight="1" x14ac:dyDescent="0.2"/>
    <row r="291" ht="33" customHeight="1" x14ac:dyDescent="0.2"/>
    <row r="292" ht="33" customHeight="1" x14ac:dyDescent="0.2"/>
    <row r="293" ht="33" customHeight="1" x14ac:dyDescent="0.2"/>
    <row r="294" ht="33" customHeight="1" x14ac:dyDescent="0.2"/>
    <row r="295" ht="33" customHeight="1" x14ac:dyDescent="0.2"/>
    <row r="296" ht="33" customHeight="1" x14ac:dyDescent="0.2"/>
    <row r="297" ht="33" customHeight="1" x14ac:dyDescent="0.2"/>
    <row r="298" ht="33" customHeight="1" x14ac:dyDescent="0.2"/>
    <row r="299" ht="33" customHeight="1" x14ac:dyDescent="0.2"/>
    <row r="300" ht="33" customHeight="1" x14ac:dyDescent="0.2"/>
    <row r="301" ht="33" customHeight="1" x14ac:dyDescent="0.2"/>
    <row r="302" ht="33" customHeight="1" x14ac:dyDescent="0.2"/>
    <row r="303" ht="33" customHeight="1" x14ac:dyDescent="0.2"/>
    <row r="304" ht="33" customHeight="1" x14ac:dyDescent="0.2"/>
    <row r="305" ht="33" customHeight="1" x14ac:dyDescent="0.2"/>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C8650-D5AD-1447-9C7A-769F748B1049}">
  <dimension ref="A1:M294"/>
  <sheetViews>
    <sheetView workbookViewId="0">
      <selection activeCell="A10" sqref="A10"/>
    </sheetView>
  </sheetViews>
  <sheetFormatPr baseColWidth="10" defaultRowHeight="18" x14ac:dyDescent="0.2"/>
  <cols>
    <col min="1" max="1" width="48.875" style="4" customWidth="1"/>
    <col min="2" max="2" width="16.25" style="4" customWidth="1"/>
    <col min="3" max="5" width="16.75" style="4" customWidth="1"/>
    <col min="6" max="16384" width="10.625" style="4"/>
  </cols>
  <sheetData>
    <row r="1" spans="1:2" s="2" customFormat="1" ht="28" customHeight="1" x14ac:dyDescent="0.25"/>
    <row r="2" spans="1:2" s="2" customFormat="1" ht="36" customHeight="1" x14ac:dyDescent="0.25">
      <c r="A2" s="12" t="s">
        <v>0</v>
      </c>
      <c r="B2" s="5">
        <f>'Tong ket'!B5</f>
        <v>500000</v>
      </c>
    </row>
    <row r="3" spans="1:2" s="2" customFormat="1" ht="36" customHeight="1" x14ac:dyDescent="0.25">
      <c r="A3" s="8" t="s">
        <v>12</v>
      </c>
      <c r="B3" s="9">
        <f>'Tong ket'!B6</f>
        <v>100000</v>
      </c>
    </row>
    <row r="4" spans="1:2" s="2" customFormat="1" ht="36" customHeight="1" x14ac:dyDescent="0.25">
      <c r="A4" s="12" t="s">
        <v>1</v>
      </c>
      <c r="B4" s="5">
        <f>B2-B3</f>
        <v>400000</v>
      </c>
    </row>
    <row r="5" spans="1:2" s="2" customFormat="1" ht="36" customHeight="1" x14ac:dyDescent="0.25">
      <c r="A5" s="6" t="s">
        <v>42</v>
      </c>
      <c r="B5" s="42">
        <v>3.1300000000000001E-2</v>
      </c>
    </row>
    <row r="6" spans="1:2" s="2" customFormat="1" ht="36" customHeight="1" x14ac:dyDescent="0.25">
      <c r="A6" s="8" t="s">
        <v>41</v>
      </c>
      <c r="B6" s="9">
        <f>'Tong ket'!B7</f>
        <v>30</v>
      </c>
    </row>
    <row r="7" spans="1:2" s="2" customFormat="1" ht="36" customHeight="1" x14ac:dyDescent="0.25">
      <c r="A7" s="11" t="s">
        <v>43</v>
      </c>
      <c r="B7" s="43">
        <f>'Tong ket'!B8</f>
        <v>2.7E-2</v>
      </c>
    </row>
    <row r="8" spans="1:2" s="2" customFormat="1" ht="28" customHeight="1" x14ac:dyDescent="0.25">
      <c r="B8" s="34"/>
    </row>
    <row r="9" spans="1:2" s="2" customFormat="1" ht="72" customHeight="1" x14ac:dyDescent="0.25">
      <c r="A9" s="17" t="s">
        <v>84</v>
      </c>
    </row>
    <row r="10" spans="1:2" s="2" customFormat="1" ht="50" customHeight="1" x14ac:dyDescent="0.25">
      <c r="A10" s="18" t="s">
        <v>2</v>
      </c>
    </row>
    <row r="11" spans="1:2" s="2" customFormat="1" ht="39" customHeight="1" x14ac:dyDescent="0.25">
      <c r="A11" s="20" t="s">
        <v>36</v>
      </c>
      <c r="B11" s="13"/>
    </row>
    <row r="12" spans="1:2" s="2" customFormat="1" ht="33" customHeight="1" x14ac:dyDescent="0.25">
      <c r="A12" s="12" t="s">
        <v>53</v>
      </c>
      <c r="B12" s="5">
        <v>21970</v>
      </c>
    </row>
    <row r="13" spans="1:2" s="2" customFormat="1" ht="33" customHeight="1" x14ac:dyDescent="0.25">
      <c r="A13" s="6" t="s">
        <v>54</v>
      </c>
      <c r="B13" s="7">
        <v>1260</v>
      </c>
    </row>
    <row r="14" spans="1:2" s="2" customFormat="1" ht="33" customHeight="1" x14ac:dyDescent="0.25">
      <c r="A14" s="6" t="s">
        <v>55</v>
      </c>
      <c r="B14" s="7">
        <v>111</v>
      </c>
    </row>
    <row r="15" spans="1:2" s="2" customFormat="1" ht="33" customHeight="1" x14ac:dyDescent="0.25">
      <c r="A15" s="6"/>
      <c r="B15" s="7"/>
    </row>
    <row r="16" spans="1:2" s="2" customFormat="1" ht="33" customHeight="1" x14ac:dyDescent="0.25">
      <c r="A16" s="6" t="s">
        <v>3</v>
      </c>
      <c r="B16" s="7">
        <v>1500</v>
      </c>
    </row>
    <row r="17" spans="1:2" s="2" customFormat="1" ht="33" customHeight="1" x14ac:dyDescent="0.25">
      <c r="A17" s="6" t="s">
        <v>4</v>
      </c>
      <c r="B17" s="7">
        <v>595</v>
      </c>
    </row>
    <row r="18" spans="1:2" s="2" customFormat="1" ht="33" customHeight="1" x14ac:dyDescent="0.25">
      <c r="A18" s="6" t="s">
        <v>14</v>
      </c>
      <c r="B18" s="7">
        <v>200</v>
      </c>
    </row>
    <row r="19" spans="1:2" s="2" customFormat="1" ht="33" customHeight="1" x14ac:dyDescent="0.25">
      <c r="A19" s="8"/>
      <c r="B19" s="9"/>
    </row>
    <row r="20" spans="1:2" s="2" customFormat="1" ht="33" customHeight="1" x14ac:dyDescent="0.25">
      <c r="A20" s="28" t="s">
        <v>5</v>
      </c>
      <c r="B20" s="21">
        <f>SUM(B12:B19)</f>
        <v>25636</v>
      </c>
    </row>
    <row r="21" spans="1:2" s="2" customFormat="1" ht="33" customHeight="1" x14ac:dyDescent="0.25"/>
    <row r="22" spans="1:2" s="2" customFormat="1" ht="50" customHeight="1" x14ac:dyDescent="0.25">
      <c r="A22" s="19" t="s">
        <v>6</v>
      </c>
    </row>
    <row r="23" spans="1:2" s="2" customFormat="1" ht="33" customHeight="1" x14ac:dyDescent="0.25">
      <c r="A23" s="20" t="s">
        <v>9</v>
      </c>
      <c r="B23" s="15"/>
    </row>
    <row r="24" spans="1:2" s="2" customFormat="1" ht="33" customHeight="1" x14ac:dyDescent="0.25">
      <c r="A24" s="12" t="s">
        <v>11</v>
      </c>
      <c r="B24" s="26">
        <f>B5</f>
        <v>3.1300000000000001E-2</v>
      </c>
    </row>
    <row r="25" spans="1:2" s="2" customFormat="1" ht="41" customHeight="1" x14ac:dyDescent="0.25">
      <c r="A25" s="16" t="s">
        <v>49</v>
      </c>
      <c r="B25" s="30">
        <v>617253</v>
      </c>
    </row>
    <row r="26" spans="1:2" s="2" customFormat="1" ht="33" customHeight="1" x14ac:dyDescent="0.25"/>
    <row r="27" spans="1:2" s="2" customFormat="1" ht="33" customHeight="1" x14ac:dyDescent="0.25">
      <c r="A27" s="20" t="s">
        <v>10</v>
      </c>
      <c r="B27" s="13"/>
    </row>
    <row r="28" spans="1:2" s="2" customFormat="1" ht="33" customHeight="1" x14ac:dyDescent="0.25">
      <c r="A28" s="12" t="s">
        <v>13</v>
      </c>
      <c r="B28" s="5">
        <v>300</v>
      </c>
    </row>
    <row r="29" spans="1:2" s="2" customFormat="1" ht="33" customHeight="1" x14ac:dyDescent="0.25">
      <c r="A29" s="6" t="s">
        <v>7</v>
      </c>
      <c r="B29" s="7">
        <v>150</v>
      </c>
    </row>
    <row r="30" spans="1:2" s="2" customFormat="1" ht="33" customHeight="1" x14ac:dyDescent="0.25">
      <c r="A30" s="6" t="s">
        <v>8</v>
      </c>
      <c r="B30" s="7">
        <v>70</v>
      </c>
    </row>
    <row r="31" spans="1:2" s="2" customFormat="1" ht="33" customHeight="1" x14ac:dyDescent="0.25">
      <c r="A31" s="6"/>
      <c r="B31" s="7"/>
    </row>
    <row r="32" spans="1:2" s="2" customFormat="1" ht="33" customHeight="1" x14ac:dyDescent="0.25">
      <c r="A32" s="6"/>
      <c r="B32" s="7"/>
    </row>
    <row r="33" spans="1:2" s="2" customFormat="1" ht="33" customHeight="1" x14ac:dyDescent="0.25">
      <c r="A33" s="29" t="s">
        <v>15</v>
      </c>
      <c r="B33" s="63">
        <f>SUM(B28:B32)</f>
        <v>520</v>
      </c>
    </row>
    <row r="34" spans="1:2" s="2" customFormat="1" ht="45" customHeight="1" x14ac:dyDescent="0.25">
      <c r="A34" s="29" t="s">
        <v>48</v>
      </c>
      <c r="B34" s="30">
        <f>E106</f>
        <v>282854.58479811822</v>
      </c>
    </row>
    <row r="35" spans="1:2" s="2" customFormat="1" ht="33" customHeight="1" x14ac:dyDescent="0.25"/>
    <row r="36" spans="1:2" s="2" customFormat="1" ht="49" customHeight="1" x14ac:dyDescent="0.25">
      <c r="A36" s="28" t="s">
        <v>67</v>
      </c>
      <c r="B36" s="22">
        <f>B25+B34</f>
        <v>900107.58479811822</v>
      </c>
    </row>
    <row r="37" spans="1:2" s="2" customFormat="1" ht="33" customHeight="1" x14ac:dyDescent="0.25"/>
    <row r="38" spans="1:2" s="2" customFormat="1" ht="70" customHeight="1" x14ac:dyDescent="0.25">
      <c r="A38" s="14" t="s">
        <v>66</v>
      </c>
    </row>
    <row r="39" spans="1:2" s="2" customFormat="1" ht="33" customHeight="1" x14ac:dyDescent="0.25">
      <c r="A39" s="1" t="s">
        <v>68</v>
      </c>
    </row>
    <row r="40" spans="1:2" s="2" customFormat="1" ht="42" customHeight="1" x14ac:dyDescent="0.25">
      <c r="A40" s="12" t="s">
        <v>29</v>
      </c>
      <c r="B40" s="5">
        <f>$B$2</f>
        <v>500000</v>
      </c>
    </row>
    <row r="41" spans="1:2" s="2" customFormat="1" ht="42" customHeight="1" x14ac:dyDescent="0.25">
      <c r="A41" s="6" t="s">
        <v>21</v>
      </c>
      <c r="B41" s="38">
        <v>0.04</v>
      </c>
    </row>
    <row r="42" spans="1:2" s="2" customFormat="1" ht="42" customHeight="1" x14ac:dyDescent="0.25">
      <c r="A42" s="29" t="s">
        <v>30</v>
      </c>
      <c r="B42" s="37">
        <f>FV(B41,$B$6,0,-B40)</f>
        <v>1621698.7550137711</v>
      </c>
    </row>
    <row r="43" spans="1:2" s="2" customFormat="1" ht="42" customHeight="1" x14ac:dyDescent="0.25">
      <c r="A43" s="45"/>
      <c r="B43" s="45"/>
    </row>
    <row r="44" spans="1:2" s="2" customFormat="1" ht="42" customHeight="1" x14ac:dyDescent="0.25">
      <c r="A44" s="40" t="s">
        <v>45</v>
      </c>
      <c r="B44" s="39"/>
    </row>
    <row r="45" spans="1:2" s="2" customFormat="1" ht="42" customHeight="1" x14ac:dyDescent="0.25">
      <c r="A45" s="32" t="s">
        <v>58</v>
      </c>
      <c r="B45" s="7">
        <f>$B$20</f>
        <v>25636</v>
      </c>
    </row>
    <row r="46" spans="1:2" s="2" customFormat="1" ht="42" customHeight="1" x14ac:dyDescent="0.25">
      <c r="A46" s="58" t="s">
        <v>60</v>
      </c>
      <c r="B46" s="5"/>
    </row>
    <row r="47" spans="1:2" s="2" customFormat="1" ht="33" customHeight="1" x14ac:dyDescent="0.25">
      <c r="A47" s="51" t="s">
        <v>57</v>
      </c>
      <c r="B47" s="7">
        <f>$B$42*2.5%</f>
        <v>40542.468875344282</v>
      </c>
    </row>
    <row r="48" spans="1:2" s="2" customFormat="1" ht="33" customHeight="1" x14ac:dyDescent="0.25">
      <c r="A48" s="51" t="s">
        <v>56</v>
      </c>
      <c r="B48" s="7">
        <v>6000</v>
      </c>
    </row>
    <row r="49" spans="1:2" s="2" customFormat="1" ht="33" customHeight="1" x14ac:dyDescent="0.25">
      <c r="A49" s="51" t="s">
        <v>3</v>
      </c>
      <c r="B49" s="7">
        <v>1500</v>
      </c>
    </row>
    <row r="50" spans="1:2" s="2" customFormat="1" ht="33" customHeight="1" x14ac:dyDescent="0.25">
      <c r="A50" s="51" t="s">
        <v>62</v>
      </c>
      <c r="B50" s="7">
        <v>0</v>
      </c>
    </row>
    <row r="51" spans="1:2" s="2" customFormat="1" ht="33" customHeight="1" x14ac:dyDescent="0.25">
      <c r="A51" s="51"/>
      <c r="B51" s="7">
        <v>0</v>
      </c>
    </row>
    <row r="52" spans="1:2" s="2" customFormat="1" ht="33" customHeight="1" x14ac:dyDescent="0.25">
      <c r="A52" s="61" t="s">
        <v>61</v>
      </c>
      <c r="B52" s="9">
        <f>SUM(B47:B51)</f>
        <v>48042.468875344282</v>
      </c>
    </row>
    <row r="53" spans="1:2" s="2" customFormat="1" ht="33" customHeight="1" x14ac:dyDescent="0.25">
      <c r="A53" s="62" t="s">
        <v>65</v>
      </c>
      <c r="B53" s="9">
        <f>(B45+B52)*1</f>
        <v>73678.46887534429</v>
      </c>
    </row>
    <row r="54" spans="1:2" s="2" customFormat="1" ht="42" customHeight="1" x14ac:dyDescent="0.25">
      <c r="A54" s="54" t="s">
        <v>59</v>
      </c>
      <c r="B54" s="55">
        <f>B36</f>
        <v>900107.58479811822</v>
      </c>
    </row>
    <row r="55" spans="1:2" s="2" customFormat="1" ht="42" customHeight="1" x14ac:dyDescent="0.25">
      <c r="A55" s="59" t="s">
        <v>70</v>
      </c>
      <c r="B55" s="60">
        <f>B54+B53</f>
        <v>973786.05367346248</v>
      </c>
    </row>
    <row r="56" spans="1:2" s="2" customFormat="1" ht="42" customHeight="1" x14ac:dyDescent="0.25">
      <c r="A56" s="52" t="s">
        <v>25</v>
      </c>
      <c r="B56" s="53">
        <f>$B$42-B55</f>
        <v>647912.70134030865</v>
      </c>
    </row>
    <row r="57" spans="1:2" s="2" customFormat="1" ht="42" customHeight="1" x14ac:dyDescent="0.25">
      <c r="A57" s="45"/>
      <c r="B57" s="45"/>
    </row>
    <row r="58" spans="1:2" s="2" customFormat="1" ht="42" customHeight="1" x14ac:dyDescent="0.25">
      <c r="A58" s="41" t="s">
        <v>35</v>
      </c>
      <c r="B58" s="39"/>
    </row>
    <row r="59" spans="1:2" s="2" customFormat="1" ht="42" customHeight="1" x14ac:dyDescent="0.25">
      <c r="A59" s="32" t="s">
        <v>58</v>
      </c>
      <c r="B59" s="7">
        <f>$B$20</f>
        <v>25636</v>
      </c>
    </row>
    <row r="60" spans="1:2" s="2" customFormat="1" ht="42" customHeight="1" x14ac:dyDescent="0.25">
      <c r="A60" s="58" t="s">
        <v>60</v>
      </c>
      <c r="B60" s="5"/>
    </row>
    <row r="61" spans="1:2" s="2" customFormat="1" ht="33" customHeight="1" x14ac:dyDescent="0.25">
      <c r="A61" s="51" t="s">
        <v>57</v>
      </c>
      <c r="B61" s="7">
        <f>$B$42*2.5%</f>
        <v>40542.468875344282</v>
      </c>
    </row>
    <row r="62" spans="1:2" s="2" customFormat="1" ht="33" customHeight="1" x14ac:dyDescent="0.25">
      <c r="A62" s="51" t="s">
        <v>56</v>
      </c>
      <c r="B62" s="7">
        <v>6000</v>
      </c>
    </row>
    <row r="63" spans="1:2" s="2" customFormat="1" ht="33" customHeight="1" x14ac:dyDescent="0.25">
      <c r="A63" s="51" t="s">
        <v>3</v>
      </c>
      <c r="B63" s="7">
        <v>1500</v>
      </c>
    </row>
    <row r="64" spans="1:2" s="2" customFormat="1" ht="33" customHeight="1" x14ac:dyDescent="0.25">
      <c r="A64" s="51" t="s">
        <v>62</v>
      </c>
      <c r="B64" s="7">
        <v>0</v>
      </c>
    </row>
    <row r="65" spans="1:5" s="2" customFormat="1" ht="33" customHeight="1" x14ac:dyDescent="0.25">
      <c r="A65" s="51"/>
      <c r="B65" s="7">
        <v>0</v>
      </c>
    </row>
    <row r="66" spans="1:5" s="2" customFormat="1" ht="33" customHeight="1" x14ac:dyDescent="0.25">
      <c r="A66" s="56" t="s">
        <v>61</v>
      </c>
      <c r="B66" s="9">
        <f>SUM(B61:B65)</f>
        <v>48042.468875344282</v>
      </c>
    </row>
    <row r="67" spans="1:5" s="2" customFormat="1" ht="33" customHeight="1" x14ac:dyDescent="0.25">
      <c r="A67" s="57" t="s">
        <v>63</v>
      </c>
      <c r="B67" s="9">
        <f>(B59+B66)*3</f>
        <v>221035.40662603287</v>
      </c>
    </row>
    <row r="68" spans="1:5" s="2" customFormat="1" ht="42" customHeight="1" x14ac:dyDescent="0.25">
      <c r="A68" s="54" t="s">
        <v>59</v>
      </c>
      <c r="B68" s="55">
        <f>B36</f>
        <v>900107.58479811822</v>
      </c>
    </row>
    <row r="69" spans="1:5" s="2" customFormat="1" ht="42" customHeight="1" x14ac:dyDescent="0.25">
      <c r="A69" s="59" t="s">
        <v>64</v>
      </c>
      <c r="B69" s="60">
        <f>B68+B67</f>
        <v>1121142.991424151</v>
      </c>
    </row>
    <row r="70" spans="1:5" s="2" customFormat="1" ht="42" customHeight="1" x14ac:dyDescent="0.25">
      <c r="A70" s="52" t="s">
        <v>25</v>
      </c>
      <c r="B70" s="53">
        <f>$B$42-B69</f>
        <v>500555.76358962012</v>
      </c>
    </row>
    <row r="71" spans="1:5" s="2" customFormat="1" ht="33" customHeight="1" x14ac:dyDescent="0.25"/>
    <row r="72" spans="1:5" s="2" customFormat="1" ht="33" customHeight="1" x14ac:dyDescent="0.25"/>
    <row r="73" spans="1:5" s="2" customFormat="1" ht="57" customHeight="1" x14ac:dyDescent="0.25">
      <c r="A73" s="3" t="s">
        <v>24</v>
      </c>
      <c r="B73" s="31" t="s">
        <v>31</v>
      </c>
      <c r="C73" s="35" t="s">
        <v>33</v>
      </c>
      <c r="D73" s="35" t="s">
        <v>47</v>
      </c>
      <c r="E73" s="35" t="s">
        <v>34</v>
      </c>
    </row>
    <row r="74" spans="1:5" s="2" customFormat="1" ht="33" customHeight="1" x14ac:dyDescent="0.25">
      <c r="C74" s="34">
        <f>B7</f>
        <v>2.7E-2</v>
      </c>
    </row>
    <row r="75" spans="1:5" s="2" customFormat="1" ht="33" customHeight="1" x14ac:dyDescent="0.25">
      <c r="B75" s="2">
        <v>1</v>
      </c>
      <c r="C75" s="33"/>
      <c r="D75" s="2">
        <f>B33</f>
        <v>520</v>
      </c>
      <c r="E75" s="2">
        <f>D75*12</f>
        <v>6240</v>
      </c>
    </row>
    <row r="76" spans="1:5" s="2" customFormat="1" ht="33" customHeight="1" x14ac:dyDescent="0.25">
      <c r="B76" s="2">
        <v>2</v>
      </c>
      <c r="C76" s="2">
        <f>D75*$C$74</f>
        <v>14.04</v>
      </c>
      <c r="D76" s="2">
        <f>C76+D75</f>
        <v>534.04</v>
      </c>
      <c r="E76" s="2">
        <f t="shared" ref="E76:E104" si="0">D76*12</f>
        <v>6408.48</v>
      </c>
    </row>
    <row r="77" spans="1:5" s="2" customFormat="1" ht="33" customHeight="1" x14ac:dyDescent="0.25">
      <c r="B77" s="2">
        <v>3</v>
      </c>
      <c r="C77" s="2">
        <f t="shared" ref="C77:C104" si="1">D76*$C$74</f>
        <v>14.419079999999999</v>
      </c>
      <c r="D77" s="2">
        <f>D76+C77</f>
        <v>548.45907999999997</v>
      </c>
      <c r="E77" s="2">
        <f t="shared" si="0"/>
        <v>6581.5089599999992</v>
      </c>
    </row>
    <row r="78" spans="1:5" s="2" customFormat="1" ht="33" customHeight="1" x14ac:dyDescent="0.25">
      <c r="B78" s="2">
        <v>4</v>
      </c>
      <c r="C78" s="2">
        <f t="shared" si="1"/>
        <v>14.80839516</v>
      </c>
      <c r="D78" s="2">
        <f>D77+C78</f>
        <v>563.26747516</v>
      </c>
      <c r="E78" s="2">
        <f t="shared" si="0"/>
        <v>6759.20970192</v>
      </c>
    </row>
    <row r="79" spans="1:5" s="2" customFormat="1" ht="33" customHeight="1" x14ac:dyDescent="0.25">
      <c r="B79" s="2">
        <v>5</v>
      </c>
      <c r="C79" s="2">
        <f t="shared" si="1"/>
        <v>15.208221829319999</v>
      </c>
      <c r="D79" s="2">
        <f t="shared" ref="D79:D104" si="2">D78+C79</f>
        <v>578.47569698932</v>
      </c>
      <c r="E79" s="2">
        <f t="shared" si="0"/>
        <v>6941.7083638718395</v>
      </c>
    </row>
    <row r="80" spans="1:5" s="2" customFormat="1" ht="33" customHeight="1" x14ac:dyDescent="0.25">
      <c r="B80" s="2">
        <v>6</v>
      </c>
      <c r="C80" s="2">
        <f t="shared" si="1"/>
        <v>15.618843818711639</v>
      </c>
      <c r="D80" s="2">
        <f t="shared" si="2"/>
        <v>594.09454080803164</v>
      </c>
      <c r="E80" s="2">
        <f t="shared" si="0"/>
        <v>7129.1344896963801</v>
      </c>
    </row>
    <row r="81" spans="2:5" s="2" customFormat="1" ht="33" customHeight="1" x14ac:dyDescent="0.25">
      <c r="B81" s="2">
        <v>7</v>
      </c>
      <c r="C81" s="2">
        <f t="shared" si="1"/>
        <v>16.040552601816856</v>
      </c>
      <c r="D81" s="2">
        <f t="shared" si="2"/>
        <v>610.13509340984854</v>
      </c>
      <c r="E81" s="2">
        <f t="shared" si="0"/>
        <v>7321.621120918182</v>
      </c>
    </row>
    <row r="82" spans="2:5" s="2" customFormat="1" ht="33" customHeight="1" x14ac:dyDescent="0.25">
      <c r="B82" s="2">
        <v>8</v>
      </c>
      <c r="C82" s="2">
        <f t="shared" si="1"/>
        <v>16.47364752206591</v>
      </c>
      <c r="D82" s="2">
        <f t="shared" si="2"/>
        <v>626.60874093191444</v>
      </c>
      <c r="E82" s="2">
        <f t="shared" si="0"/>
        <v>7519.3048911829737</v>
      </c>
    </row>
    <row r="83" spans="2:5" s="2" customFormat="1" ht="33" customHeight="1" x14ac:dyDescent="0.25">
      <c r="B83" s="2">
        <v>9</v>
      </c>
      <c r="C83" s="2">
        <f t="shared" si="1"/>
        <v>16.918436005161691</v>
      </c>
      <c r="D83" s="2">
        <f t="shared" si="2"/>
        <v>643.52717693707609</v>
      </c>
      <c r="E83" s="2">
        <f t="shared" si="0"/>
        <v>7722.3261232449131</v>
      </c>
    </row>
    <row r="84" spans="2:5" s="2" customFormat="1" ht="33" customHeight="1" x14ac:dyDescent="0.25">
      <c r="B84" s="2">
        <v>10</v>
      </c>
      <c r="C84" s="2">
        <f t="shared" si="1"/>
        <v>17.375233777301055</v>
      </c>
      <c r="D84" s="2">
        <f t="shared" si="2"/>
        <v>660.9024107143772</v>
      </c>
      <c r="E84" s="2">
        <f t="shared" si="0"/>
        <v>7930.8289285725259</v>
      </c>
    </row>
    <row r="85" spans="2:5" s="2" customFormat="1" ht="33" customHeight="1" x14ac:dyDescent="0.25">
      <c r="B85" s="2">
        <v>11</v>
      </c>
      <c r="C85" s="2">
        <f t="shared" si="1"/>
        <v>17.844365089288186</v>
      </c>
      <c r="D85" s="2">
        <f t="shared" si="2"/>
        <v>678.7467758036654</v>
      </c>
      <c r="E85" s="2">
        <f t="shared" si="0"/>
        <v>8144.9613096439844</v>
      </c>
    </row>
    <row r="86" spans="2:5" s="2" customFormat="1" ht="33" customHeight="1" x14ac:dyDescent="0.25">
      <c r="B86" s="2">
        <v>12</v>
      </c>
      <c r="C86" s="2">
        <f t="shared" si="1"/>
        <v>18.326162946698965</v>
      </c>
      <c r="D86" s="2">
        <f t="shared" si="2"/>
        <v>697.07293875036441</v>
      </c>
      <c r="E86" s="2">
        <f t="shared" si="0"/>
        <v>8364.8752650043734</v>
      </c>
    </row>
    <row r="87" spans="2:5" s="2" customFormat="1" ht="33" customHeight="1" x14ac:dyDescent="0.25">
      <c r="B87" s="2">
        <v>13</v>
      </c>
      <c r="C87" s="2">
        <f t="shared" si="1"/>
        <v>18.82096934625984</v>
      </c>
      <c r="D87" s="2">
        <f t="shared" si="2"/>
        <v>715.89390809662427</v>
      </c>
      <c r="E87" s="2">
        <f t="shared" si="0"/>
        <v>8590.7268971594913</v>
      </c>
    </row>
    <row r="88" spans="2:5" s="2" customFormat="1" ht="33" customHeight="1" x14ac:dyDescent="0.25">
      <c r="B88" s="2">
        <v>14</v>
      </c>
      <c r="C88" s="2">
        <f t="shared" si="1"/>
        <v>19.329135518608854</v>
      </c>
      <c r="D88" s="2">
        <f t="shared" si="2"/>
        <v>735.22304361523311</v>
      </c>
      <c r="E88" s="2">
        <f t="shared" si="0"/>
        <v>8822.6765233827973</v>
      </c>
    </row>
    <row r="89" spans="2:5" s="2" customFormat="1" ht="33" customHeight="1" x14ac:dyDescent="0.25">
      <c r="B89" s="2">
        <v>15</v>
      </c>
      <c r="C89" s="2">
        <f t="shared" si="1"/>
        <v>19.851022177611295</v>
      </c>
      <c r="D89" s="2">
        <f t="shared" si="2"/>
        <v>755.07406579284441</v>
      </c>
      <c r="E89" s="2">
        <f t="shared" si="0"/>
        <v>9060.8887895141324</v>
      </c>
    </row>
    <row r="90" spans="2:5" s="2" customFormat="1" ht="33" customHeight="1" x14ac:dyDescent="0.25">
      <c r="B90" s="2">
        <v>16</v>
      </c>
      <c r="C90" s="2">
        <f t="shared" si="1"/>
        <v>20.3869997764068</v>
      </c>
      <c r="D90" s="2">
        <f t="shared" si="2"/>
        <v>775.46106556925122</v>
      </c>
      <c r="E90" s="2">
        <f t="shared" si="0"/>
        <v>9305.5327868310142</v>
      </c>
    </row>
    <row r="91" spans="2:5" s="2" customFormat="1" ht="33" customHeight="1" x14ac:dyDescent="0.25">
      <c r="B91" s="2">
        <v>17</v>
      </c>
      <c r="C91" s="2">
        <f t="shared" si="1"/>
        <v>20.937448770369784</v>
      </c>
      <c r="D91" s="2">
        <f t="shared" si="2"/>
        <v>796.39851433962099</v>
      </c>
      <c r="E91" s="2">
        <f>D91*12</f>
        <v>9556.7821720754509</v>
      </c>
    </row>
    <row r="92" spans="2:5" s="2" customFormat="1" ht="33" customHeight="1" x14ac:dyDescent="0.25">
      <c r="B92" s="2">
        <v>18</v>
      </c>
      <c r="C92" s="2">
        <f t="shared" si="1"/>
        <v>21.502759887169766</v>
      </c>
      <c r="D92" s="2">
        <f t="shared" si="2"/>
        <v>817.90127422679075</v>
      </c>
      <c r="E92" s="2">
        <f t="shared" si="0"/>
        <v>9814.8152907214899</v>
      </c>
    </row>
    <row r="93" spans="2:5" s="2" customFormat="1" ht="33" customHeight="1" x14ac:dyDescent="0.25">
      <c r="B93" s="2">
        <v>19</v>
      </c>
      <c r="C93" s="2">
        <f t="shared" si="1"/>
        <v>22.083334404123349</v>
      </c>
      <c r="D93" s="2">
        <f t="shared" si="2"/>
        <v>839.98460863091407</v>
      </c>
      <c r="E93" s="2">
        <f t="shared" si="0"/>
        <v>10079.815303570969</v>
      </c>
    </row>
    <row r="94" spans="2:5" s="2" customFormat="1" ht="33" customHeight="1" x14ac:dyDescent="0.25">
      <c r="B94" s="2">
        <v>20</v>
      </c>
      <c r="C94" s="2">
        <f t="shared" si="1"/>
        <v>22.67958443303468</v>
      </c>
      <c r="D94" s="2">
        <f t="shared" si="2"/>
        <v>862.6641930639488</v>
      </c>
      <c r="E94" s="2">
        <f t="shared" si="0"/>
        <v>10351.970316767385</v>
      </c>
    </row>
    <row r="95" spans="2:5" s="2" customFormat="1" ht="33" customHeight="1" x14ac:dyDescent="0.25">
      <c r="B95" s="2">
        <v>21</v>
      </c>
      <c r="C95" s="2">
        <f t="shared" si="1"/>
        <v>23.291933212726619</v>
      </c>
      <c r="D95" s="2">
        <f t="shared" si="2"/>
        <v>885.95612627667538</v>
      </c>
      <c r="E95" s="2">
        <f t="shared" si="0"/>
        <v>10631.473515320104</v>
      </c>
    </row>
    <row r="96" spans="2:5" s="2" customFormat="1" ht="33" customHeight="1" x14ac:dyDescent="0.25">
      <c r="B96" s="2">
        <v>22</v>
      </c>
      <c r="C96" s="2">
        <f t="shared" si="1"/>
        <v>23.920815409470237</v>
      </c>
      <c r="D96" s="2">
        <f t="shared" si="2"/>
        <v>909.87694168614564</v>
      </c>
      <c r="E96" s="2">
        <f t="shared" si="0"/>
        <v>10918.523300233748</v>
      </c>
    </row>
    <row r="97" spans="2:13" s="2" customFormat="1" ht="33" customHeight="1" x14ac:dyDescent="0.25">
      <c r="B97" s="2">
        <v>23</v>
      </c>
      <c r="C97" s="2">
        <f t="shared" si="1"/>
        <v>24.566677425525931</v>
      </c>
      <c r="D97" s="2">
        <f t="shared" si="2"/>
        <v>934.44361911167152</v>
      </c>
      <c r="E97" s="2">
        <f t="shared" si="0"/>
        <v>11213.323429340058</v>
      </c>
    </row>
    <row r="98" spans="2:13" s="2" customFormat="1" ht="33" customHeight="1" x14ac:dyDescent="0.25">
      <c r="B98" s="2">
        <v>24</v>
      </c>
      <c r="C98" s="2">
        <f t="shared" si="1"/>
        <v>25.229977716015132</v>
      </c>
      <c r="D98" s="2">
        <f>D97+C98</f>
        <v>959.67359682768665</v>
      </c>
      <c r="E98" s="2">
        <f t="shared" si="0"/>
        <v>11516.08316193224</v>
      </c>
    </row>
    <row r="99" spans="2:13" s="2" customFormat="1" ht="33" customHeight="1" x14ac:dyDescent="0.25">
      <c r="B99" s="2">
        <v>25</v>
      </c>
      <c r="C99" s="2">
        <f t="shared" si="1"/>
        <v>25.911187114347538</v>
      </c>
      <c r="D99" s="2">
        <f t="shared" si="2"/>
        <v>985.58478394203416</v>
      </c>
      <c r="E99" s="2">
        <f t="shared" si="0"/>
        <v>11827.017407304411</v>
      </c>
    </row>
    <row r="100" spans="2:13" s="2" customFormat="1" ht="33" customHeight="1" x14ac:dyDescent="0.25">
      <c r="B100" s="2">
        <v>26</v>
      </c>
      <c r="C100" s="2">
        <f t="shared" si="1"/>
        <v>26.610789166434923</v>
      </c>
      <c r="D100" s="2">
        <f t="shared" si="2"/>
        <v>1012.195573108469</v>
      </c>
      <c r="E100" s="2">
        <f t="shared" si="0"/>
        <v>12146.346877301628</v>
      </c>
    </row>
    <row r="101" spans="2:13" s="2" customFormat="1" ht="33" customHeight="1" x14ac:dyDescent="0.25">
      <c r="B101" s="2">
        <v>27</v>
      </c>
      <c r="C101" s="2">
        <f t="shared" si="1"/>
        <v>27.329280473928662</v>
      </c>
      <c r="D101" s="2">
        <f t="shared" si="2"/>
        <v>1039.5248535823978</v>
      </c>
      <c r="E101" s="2">
        <f t="shared" si="0"/>
        <v>12474.298242988774</v>
      </c>
    </row>
    <row r="102" spans="2:13" s="2" customFormat="1" ht="33" customHeight="1" x14ac:dyDescent="0.25">
      <c r="B102" s="2">
        <v>28</v>
      </c>
      <c r="C102" s="2">
        <f t="shared" si="1"/>
        <v>28.067171046724742</v>
      </c>
      <c r="D102" s="2">
        <f t="shared" si="2"/>
        <v>1067.5920246291225</v>
      </c>
      <c r="E102" s="2">
        <f t="shared" si="0"/>
        <v>12811.10429554947</v>
      </c>
    </row>
    <row r="103" spans="2:13" s="2" customFormat="1" ht="33" customHeight="1" x14ac:dyDescent="0.25">
      <c r="B103" s="2">
        <v>29</v>
      </c>
      <c r="C103" s="2">
        <f t="shared" si="1"/>
        <v>28.824984664986307</v>
      </c>
      <c r="D103" s="2">
        <f t="shared" si="2"/>
        <v>1096.4170092941088</v>
      </c>
      <c r="E103" s="2">
        <f t="shared" si="0"/>
        <v>13157.004111529306</v>
      </c>
    </row>
    <row r="104" spans="2:13" s="2" customFormat="1" ht="33" customHeight="1" x14ac:dyDescent="0.25">
      <c r="B104" s="2">
        <v>30</v>
      </c>
      <c r="C104" s="2">
        <f t="shared" si="1"/>
        <v>29.603259250940937</v>
      </c>
      <c r="D104" s="2">
        <f t="shared" si="2"/>
        <v>1126.0202685450497</v>
      </c>
      <c r="E104" s="2">
        <f t="shared" si="0"/>
        <v>13512.243222540597</v>
      </c>
    </row>
    <row r="105" spans="2:13" s="2" customFormat="1" ht="33" customHeight="1" x14ac:dyDescent="0.25"/>
    <row r="106" spans="2:13" s="2" customFormat="1" ht="33" customHeight="1" x14ac:dyDescent="0.25">
      <c r="D106" s="2" t="s">
        <v>22</v>
      </c>
      <c r="E106" s="2">
        <f>SUM(E75:E105)</f>
        <v>282854.58479811822</v>
      </c>
      <c r="M106" s="2">
        <f>SUM(M75:M105)</f>
        <v>0</v>
      </c>
    </row>
    <row r="107" spans="2:13" s="2" customFormat="1" ht="33" customHeight="1" x14ac:dyDescent="0.25"/>
    <row r="108" spans="2:13" s="2" customFormat="1" ht="33" customHeight="1" x14ac:dyDescent="0.25"/>
    <row r="109" spans="2:13" s="2" customFormat="1" ht="33" customHeight="1" x14ac:dyDescent="0.25"/>
    <row r="110" spans="2:13" s="2" customFormat="1" ht="33" customHeight="1" x14ac:dyDescent="0.25"/>
    <row r="111" spans="2:13" s="2" customFormat="1" ht="33" customHeight="1" x14ac:dyDescent="0.25"/>
    <row r="112" spans="2:13" s="2" customFormat="1" ht="33" customHeight="1" x14ac:dyDescent="0.25"/>
    <row r="113" s="2" customFormat="1" ht="33" customHeight="1" x14ac:dyDescent="0.25"/>
    <row r="114" s="2" customFormat="1" ht="33" customHeight="1" x14ac:dyDescent="0.25"/>
    <row r="115" s="2" customFormat="1" ht="33" customHeight="1" x14ac:dyDescent="0.25"/>
    <row r="116" s="2" customFormat="1" ht="33" customHeight="1" x14ac:dyDescent="0.25"/>
    <row r="117" s="2" customFormat="1" ht="33" customHeight="1" x14ac:dyDescent="0.25"/>
    <row r="118" s="2" customFormat="1" ht="33" customHeight="1" x14ac:dyDescent="0.25"/>
    <row r="119" s="2" customFormat="1" ht="33" customHeight="1" x14ac:dyDescent="0.25"/>
    <row r="120" s="2" customFormat="1" ht="33" customHeight="1" x14ac:dyDescent="0.25"/>
    <row r="121" s="2" customFormat="1" ht="33" customHeight="1" x14ac:dyDescent="0.25"/>
    <row r="122" s="2" customFormat="1" ht="33" customHeight="1" x14ac:dyDescent="0.25"/>
    <row r="123" s="2" customFormat="1" ht="33" customHeight="1" x14ac:dyDescent="0.25"/>
    <row r="124" s="2" customFormat="1" ht="33" customHeight="1" x14ac:dyDescent="0.25"/>
    <row r="125" s="2" customFormat="1" ht="33" customHeight="1" x14ac:dyDescent="0.25"/>
    <row r="126" s="2" customFormat="1" ht="33" customHeight="1" x14ac:dyDescent="0.25"/>
    <row r="127" s="2" customFormat="1" ht="33" customHeight="1" x14ac:dyDescent="0.25"/>
    <row r="128" s="2" customFormat="1" ht="33" customHeight="1" x14ac:dyDescent="0.25"/>
    <row r="129" s="2" customFormat="1" ht="33" customHeight="1" x14ac:dyDescent="0.25"/>
    <row r="130" s="2" customFormat="1" ht="33" customHeight="1" x14ac:dyDescent="0.25"/>
    <row r="131" s="2" customFormat="1" ht="33" customHeight="1" x14ac:dyDescent="0.25"/>
    <row r="132" s="2" customFormat="1" ht="33" customHeight="1" x14ac:dyDescent="0.25"/>
    <row r="133" s="2" customFormat="1" ht="33" customHeight="1" x14ac:dyDescent="0.25"/>
    <row r="134" s="2" customFormat="1" ht="33" customHeight="1" x14ac:dyDescent="0.25"/>
    <row r="135" s="2" customFormat="1" ht="33" customHeight="1" x14ac:dyDescent="0.25"/>
    <row r="136" s="2" customFormat="1" ht="33" customHeight="1" x14ac:dyDescent="0.25"/>
    <row r="137" s="2" customFormat="1" ht="33" customHeight="1" x14ac:dyDescent="0.25"/>
    <row r="138" s="2" customFormat="1" ht="33" customHeight="1" x14ac:dyDescent="0.25"/>
    <row r="139" s="2" customFormat="1" ht="33" customHeight="1" x14ac:dyDescent="0.25"/>
    <row r="140" s="2" customFormat="1" ht="33" customHeight="1" x14ac:dyDescent="0.25"/>
    <row r="141" s="2" customFormat="1" ht="33" customHeight="1" x14ac:dyDescent="0.25"/>
    <row r="142" s="2" customFormat="1" ht="33" customHeight="1" x14ac:dyDescent="0.25"/>
    <row r="143" s="2" customFormat="1" ht="33" customHeight="1" x14ac:dyDescent="0.25"/>
    <row r="144" s="2" customFormat="1" ht="33" customHeight="1" x14ac:dyDescent="0.25"/>
    <row r="145" s="2" customFormat="1" ht="33" customHeight="1" x14ac:dyDescent="0.25"/>
    <row r="146" s="2" customFormat="1" ht="33" customHeight="1" x14ac:dyDescent="0.25"/>
    <row r="147" s="2" customFormat="1" ht="33" customHeight="1" x14ac:dyDescent="0.25"/>
    <row r="148" s="2" customFormat="1" ht="33" customHeight="1" x14ac:dyDescent="0.25"/>
    <row r="149" s="2" customFormat="1" ht="33" customHeight="1" x14ac:dyDescent="0.25"/>
    <row r="150" s="2" customFormat="1" ht="33" customHeight="1" x14ac:dyDescent="0.25"/>
    <row r="151" s="2" customFormat="1" ht="33" customHeight="1" x14ac:dyDescent="0.25"/>
    <row r="152" s="2" customFormat="1" ht="33" customHeight="1" x14ac:dyDescent="0.25"/>
    <row r="153" s="2" customFormat="1" ht="33" customHeight="1" x14ac:dyDescent="0.25"/>
    <row r="154" s="2" customFormat="1" ht="33" customHeight="1" x14ac:dyDescent="0.25"/>
    <row r="155" s="2" customFormat="1" ht="33" customHeight="1" x14ac:dyDescent="0.25"/>
    <row r="156" s="2" customFormat="1" ht="33" customHeight="1" x14ac:dyDescent="0.25"/>
    <row r="157" s="2" customFormat="1" ht="33" customHeight="1" x14ac:dyDescent="0.25"/>
    <row r="158" s="2" customFormat="1" ht="33" customHeight="1" x14ac:dyDescent="0.25"/>
    <row r="159" s="2" customFormat="1" ht="33" customHeight="1" x14ac:dyDescent="0.25"/>
    <row r="160" s="2" customFormat="1" ht="33" customHeight="1" x14ac:dyDescent="0.25"/>
    <row r="161" s="2" customFormat="1" ht="33" customHeight="1" x14ac:dyDescent="0.25"/>
    <row r="162" s="2" customFormat="1" ht="33" customHeight="1" x14ac:dyDescent="0.25"/>
    <row r="163" s="2" customFormat="1" ht="33" customHeight="1" x14ac:dyDescent="0.25"/>
    <row r="164" s="2" customFormat="1" ht="33" customHeight="1" x14ac:dyDescent="0.25"/>
    <row r="165" s="2" customFormat="1" ht="33" customHeight="1" x14ac:dyDescent="0.25"/>
    <row r="166" s="2" customFormat="1" ht="33" customHeight="1" x14ac:dyDescent="0.25"/>
    <row r="167" s="2" customFormat="1" ht="33" customHeight="1" x14ac:dyDescent="0.25"/>
    <row r="168" s="2" customFormat="1" ht="33" customHeight="1" x14ac:dyDescent="0.25"/>
    <row r="169" s="2" customFormat="1" ht="33" customHeight="1" x14ac:dyDescent="0.25"/>
    <row r="170" s="2" customFormat="1" ht="33" customHeight="1" x14ac:dyDescent="0.25"/>
    <row r="171" s="2" customFormat="1" ht="33" customHeight="1" x14ac:dyDescent="0.25"/>
    <row r="172" s="2" customFormat="1" ht="33" customHeight="1" x14ac:dyDescent="0.25"/>
    <row r="173" s="2" customFormat="1" ht="33" customHeight="1" x14ac:dyDescent="0.25"/>
    <row r="174" s="2" customFormat="1" ht="33" customHeight="1" x14ac:dyDescent="0.25"/>
    <row r="175" s="2" customFormat="1" ht="33" customHeight="1" x14ac:dyDescent="0.25"/>
    <row r="176" s="2" customFormat="1" ht="33" customHeight="1" x14ac:dyDescent="0.25"/>
    <row r="177" ht="33" customHeight="1" x14ac:dyDescent="0.2"/>
    <row r="178" ht="33" customHeight="1" x14ac:dyDescent="0.2"/>
    <row r="179" ht="33" customHeight="1" x14ac:dyDescent="0.2"/>
    <row r="180" ht="33" customHeight="1" x14ac:dyDescent="0.2"/>
    <row r="181" ht="33" customHeight="1" x14ac:dyDescent="0.2"/>
    <row r="182" ht="33" customHeight="1" x14ac:dyDescent="0.2"/>
    <row r="183" ht="33" customHeight="1" x14ac:dyDescent="0.2"/>
    <row r="184" ht="33" customHeight="1" x14ac:dyDescent="0.2"/>
    <row r="185" ht="33" customHeight="1" x14ac:dyDescent="0.2"/>
    <row r="186" ht="33" customHeight="1" x14ac:dyDescent="0.2"/>
    <row r="187" ht="33" customHeight="1" x14ac:dyDescent="0.2"/>
    <row r="188" ht="33" customHeight="1" x14ac:dyDescent="0.2"/>
    <row r="189" ht="33" customHeight="1" x14ac:dyDescent="0.2"/>
    <row r="190" ht="33" customHeight="1" x14ac:dyDescent="0.2"/>
    <row r="191" ht="33" customHeight="1" x14ac:dyDescent="0.2"/>
    <row r="192" ht="33" customHeight="1" x14ac:dyDescent="0.2"/>
    <row r="193" ht="33" customHeight="1" x14ac:dyDescent="0.2"/>
    <row r="194" ht="33" customHeight="1" x14ac:dyDescent="0.2"/>
    <row r="195" ht="33" customHeight="1" x14ac:dyDescent="0.2"/>
    <row r="196" ht="33" customHeight="1" x14ac:dyDescent="0.2"/>
    <row r="197" ht="33" customHeight="1" x14ac:dyDescent="0.2"/>
    <row r="198" ht="33" customHeight="1" x14ac:dyDescent="0.2"/>
    <row r="199" ht="33" customHeight="1" x14ac:dyDescent="0.2"/>
    <row r="200" ht="33" customHeight="1" x14ac:dyDescent="0.2"/>
    <row r="201" ht="33" customHeight="1" x14ac:dyDescent="0.2"/>
    <row r="202" ht="33" customHeight="1" x14ac:dyDescent="0.2"/>
    <row r="203" ht="33" customHeight="1" x14ac:dyDescent="0.2"/>
    <row r="204" ht="33" customHeight="1" x14ac:dyDescent="0.2"/>
    <row r="205" ht="33" customHeight="1" x14ac:dyDescent="0.2"/>
    <row r="206" ht="33" customHeight="1" x14ac:dyDescent="0.2"/>
    <row r="207" ht="33" customHeight="1" x14ac:dyDescent="0.2"/>
    <row r="208" ht="33" customHeight="1" x14ac:dyDescent="0.2"/>
    <row r="209" ht="33" customHeight="1" x14ac:dyDescent="0.2"/>
    <row r="210" ht="33" customHeight="1" x14ac:dyDescent="0.2"/>
    <row r="211" ht="33" customHeight="1" x14ac:dyDescent="0.2"/>
    <row r="212" ht="33" customHeight="1" x14ac:dyDescent="0.2"/>
    <row r="213" ht="33" customHeight="1" x14ac:dyDescent="0.2"/>
    <row r="214" ht="33" customHeight="1" x14ac:dyDescent="0.2"/>
    <row r="215" ht="33" customHeight="1" x14ac:dyDescent="0.2"/>
    <row r="216" ht="33" customHeight="1" x14ac:dyDescent="0.2"/>
    <row r="217" ht="33" customHeight="1" x14ac:dyDescent="0.2"/>
    <row r="218" ht="33" customHeight="1" x14ac:dyDescent="0.2"/>
    <row r="219" ht="33" customHeight="1" x14ac:dyDescent="0.2"/>
    <row r="220" ht="33" customHeight="1" x14ac:dyDescent="0.2"/>
    <row r="221" ht="33" customHeight="1" x14ac:dyDescent="0.2"/>
    <row r="222" ht="33" customHeight="1" x14ac:dyDescent="0.2"/>
    <row r="223" ht="33" customHeight="1" x14ac:dyDescent="0.2"/>
    <row r="224" ht="33" customHeight="1" x14ac:dyDescent="0.2"/>
    <row r="225" ht="33" customHeight="1" x14ac:dyDescent="0.2"/>
    <row r="226" ht="33" customHeight="1" x14ac:dyDescent="0.2"/>
    <row r="227" ht="33" customHeight="1" x14ac:dyDescent="0.2"/>
    <row r="228" ht="33" customHeight="1" x14ac:dyDescent="0.2"/>
    <row r="229" ht="33" customHeight="1" x14ac:dyDescent="0.2"/>
    <row r="230" ht="33" customHeight="1" x14ac:dyDescent="0.2"/>
    <row r="231" ht="33" customHeight="1" x14ac:dyDescent="0.2"/>
    <row r="232" ht="33" customHeight="1" x14ac:dyDescent="0.2"/>
    <row r="233" ht="33" customHeight="1" x14ac:dyDescent="0.2"/>
    <row r="234" ht="33" customHeight="1" x14ac:dyDescent="0.2"/>
    <row r="235" ht="33" customHeight="1" x14ac:dyDescent="0.2"/>
    <row r="236" ht="33" customHeight="1" x14ac:dyDescent="0.2"/>
    <row r="237" ht="33" customHeight="1" x14ac:dyDescent="0.2"/>
    <row r="238" ht="33" customHeight="1" x14ac:dyDescent="0.2"/>
    <row r="239" ht="33" customHeight="1" x14ac:dyDescent="0.2"/>
    <row r="240" ht="33" customHeight="1" x14ac:dyDescent="0.2"/>
    <row r="241" ht="33" customHeight="1" x14ac:dyDescent="0.2"/>
    <row r="242" ht="33" customHeight="1" x14ac:dyDescent="0.2"/>
    <row r="243" ht="33" customHeight="1" x14ac:dyDescent="0.2"/>
    <row r="244" ht="33" customHeight="1" x14ac:dyDescent="0.2"/>
    <row r="245" ht="33" customHeight="1" x14ac:dyDescent="0.2"/>
    <row r="246" ht="33" customHeight="1" x14ac:dyDescent="0.2"/>
    <row r="247" ht="33" customHeight="1" x14ac:dyDescent="0.2"/>
    <row r="248" ht="33" customHeight="1" x14ac:dyDescent="0.2"/>
    <row r="249" ht="33" customHeight="1" x14ac:dyDescent="0.2"/>
    <row r="250" ht="33" customHeight="1" x14ac:dyDescent="0.2"/>
    <row r="251" ht="33" customHeight="1" x14ac:dyDescent="0.2"/>
    <row r="252" ht="33" customHeight="1" x14ac:dyDescent="0.2"/>
    <row r="253" ht="33" customHeight="1" x14ac:dyDescent="0.2"/>
    <row r="254" ht="33" customHeight="1" x14ac:dyDescent="0.2"/>
    <row r="255" ht="33" customHeight="1" x14ac:dyDescent="0.2"/>
    <row r="256" ht="33" customHeight="1" x14ac:dyDescent="0.2"/>
    <row r="257" ht="33" customHeight="1" x14ac:dyDescent="0.2"/>
    <row r="258" ht="33" customHeight="1" x14ac:dyDescent="0.2"/>
    <row r="259" ht="33" customHeight="1" x14ac:dyDescent="0.2"/>
    <row r="260" ht="33" customHeight="1" x14ac:dyDescent="0.2"/>
    <row r="261" ht="33" customHeight="1" x14ac:dyDescent="0.2"/>
    <row r="262" ht="33" customHeight="1" x14ac:dyDescent="0.2"/>
    <row r="263" ht="33" customHeight="1" x14ac:dyDescent="0.2"/>
    <row r="264" ht="33" customHeight="1" x14ac:dyDescent="0.2"/>
    <row r="265" ht="33" customHeight="1" x14ac:dyDescent="0.2"/>
    <row r="266" ht="33" customHeight="1" x14ac:dyDescent="0.2"/>
    <row r="267" ht="33" customHeight="1" x14ac:dyDescent="0.2"/>
    <row r="268" ht="33" customHeight="1" x14ac:dyDescent="0.2"/>
    <row r="269" ht="33" customHeight="1" x14ac:dyDescent="0.2"/>
    <row r="270" ht="33" customHeight="1" x14ac:dyDescent="0.2"/>
    <row r="271" ht="33" customHeight="1" x14ac:dyDescent="0.2"/>
    <row r="272" ht="33" customHeight="1" x14ac:dyDescent="0.2"/>
    <row r="273" ht="33" customHeight="1" x14ac:dyDescent="0.2"/>
    <row r="274" ht="33" customHeight="1" x14ac:dyDescent="0.2"/>
    <row r="275" ht="33" customHeight="1" x14ac:dyDescent="0.2"/>
    <row r="276" ht="33" customHeight="1" x14ac:dyDescent="0.2"/>
    <row r="277" ht="33" customHeight="1" x14ac:dyDescent="0.2"/>
    <row r="278" ht="33" customHeight="1" x14ac:dyDescent="0.2"/>
    <row r="279" ht="33" customHeight="1" x14ac:dyDescent="0.2"/>
    <row r="280" ht="33" customHeight="1" x14ac:dyDescent="0.2"/>
    <row r="281" ht="33" customHeight="1" x14ac:dyDescent="0.2"/>
    <row r="282" ht="33" customHeight="1" x14ac:dyDescent="0.2"/>
    <row r="283" ht="33" customHeight="1" x14ac:dyDescent="0.2"/>
    <row r="284" ht="33" customHeight="1" x14ac:dyDescent="0.2"/>
    <row r="285" ht="33" customHeight="1" x14ac:dyDescent="0.2"/>
    <row r="286" ht="33" customHeight="1" x14ac:dyDescent="0.2"/>
    <row r="287" ht="33" customHeight="1" x14ac:dyDescent="0.2"/>
    <row r="288" ht="33" customHeight="1" x14ac:dyDescent="0.2"/>
    <row r="289" ht="33" customHeight="1" x14ac:dyDescent="0.2"/>
    <row r="290" ht="33" customHeight="1" x14ac:dyDescent="0.2"/>
    <row r="291" ht="33" customHeight="1" x14ac:dyDescent="0.2"/>
    <row r="292" ht="33" customHeight="1" x14ac:dyDescent="0.2"/>
    <row r="293" ht="33" customHeight="1" x14ac:dyDescent="0.2"/>
    <row r="294" ht="33" customHeight="1" x14ac:dyDescent="0.2"/>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F0C70-53CC-4240-8000-1EBA5E895221}">
  <dimension ref="A1:M294"/>
  <sheetViews>
    <sheetView tabSelected="1" workbookViewId="0">
      <selection activeCell="A10" sqref="A10"/>
    </sheetView>
  </sheetViews>
  <sheetFormatPr baseColWidth="10" defaultRowHeight="18" x14ac:dyDescent="0.2"/>
  <cols>
    <col min="1" max="1" width="48.875" style="4" customWidth="1"/>
    <col min="2" max="2" width="16.25" style="4" customWidth="1"/>
    <col min="3" max="5" width="16.375" style="4" customWidth="1"/>
    <col min="6" max="16384" width="10.625" style="4"/>
  </cols>
  <sheetData>
    <row r="1" spans="1:2" s="2" customFormat="1" ht="28" customHeight="1" x14ac:dyDescent="0.25"/>
    <row r="2" spans="1:2" s="2" customFormat="1" ht="36" customHeight="1" x14ac:dyDescent="0.25">
      <c r="A2" s="12" t="s">
        <v>0</v>
      </c>
      <c r="B2" s="5">
        <f>'Tong ket'!B5</f>
        <v>500000</v>
      </c>
    </row>
    <row r="3" spans="1:2" s="2" customFormat="1" ht="36" customHeight="1" x14ac:dyDescent="0.25">
      <c r="A3" s="8" t="s">
        <v>12</v>
      </c>
      <c r="B3" s="9">
        <f>'Tong ket'!B6</f>
        <v>100000</v>
      </c>
    </row>
    <row r="4" spans="1:2" s="2" customFormat="1" ht="36" customHeight="1" x14ac:dyDescent="0.25">
      <c r="A4" s="12" t="s">
        <v>1</v>
      </c>
      <c r="B4" s="5">
        <f>B2-B3</f>
        <v>400000</v>
      </c>
    </row>
    <row r="5" spans="1:2" s="2" customFormat="1" ht="36" customHeight="1" x14ac:dyDescent="0.25">
      <c r="A5" s="6" t="s">
        <v>42</v>
      </c>
      <c r="B5" s="42">
        <v>3.1300000000000001E-2</v>
      </c>
    </row>
    <row r="6" spans="1:2" s="2" customFormat="1" ht="36" customHeight="1" x14ac:dyDescent="0.25">
      <c r="A6" s="8" t="s">
        <v>41</v>
      </c>
      <c r="B6" s="9">
        <f>'Tong ket'!B7</f>
        <v>30</v>
      </c>
    </row>
    <row r="7" spans="1:2" s="2" customFormat="1" ht="36" customHeight="1" x14ac:dyDescent="0.25">
      <c r="A7" s="11" t="s">
        <v>43</v>
      </c>
      <c r="B7" s="43">
        <f>'Tong ket'!B8</f>
        <v>2.7E-2</v>
      </c>
    </row>
    <row r="8" spans="1:2" s="2" customFormat="1" ht="28" customHeight="1" x14ac:dyDescent="0.25">
      <c r="B8" s="34"/>
    </row>
    <row r="9" spans="1:2" s="2" customFormat="1" ht="72" customHeight="1" x14ac:dyDescent="0.25">
      <c r="A9" s="17" t="s">
        <v>85</v>
      </c>
    </row>
    <row r="10" spans="1:2" s="2" customFormat="1" ht="50" customHeight="1" x14ac:dyDescent="0.25">
      <c r="A10" s="18" t="s">
        <v>2</v>
      </c>
    </row>
    <row r="11" spans="1:2" s="2" customFormat="1" ht="39" customHeight="1" x14ac:dyDescent="0.25">
      <c r="A11" s="20" t="s">
        <v>36</v>
      </c>
      <c r="B11" s="13"/>
    </row>
    <row r="12" spans="1:2" s="2" customFormat="1" ht="33" customHeight="1" x14ac:dyDescent="0.25">
      <c r="A12" s="12" t="s">
        <v>53</v>
      </c>
      <c r="B12" s="5">
        <v>21970</v>
      </c>
    </row>
    <row r="13" spans="1:2" s="2" customFormat="1" ht="33" customHeight="1" x14ac:dyDescent="0.25">
      <c r="A13" s="6" t="s">
        <v>54</v>
      </c>
      <c r="B13" s="7">
        <v>1260</v>
      </c>
    </row>
    <row r="14" spans="1:2" s="2" customFormat="1" ht="33" customHeight="1" x14ac:dyDescent="0.25">
      <c r="A14" s="6" t="s">
        <v>55</v>
      </c>
      <c r="B14" s="7">
        <v>111</v>
      </c>
    </row>
    <row r="15" spans="1:2" s="2" customFormat="1" ht="33" customHeight="1" x14ac:dyDescent="0.25">
      <c r="A15" s="6"/>
      <c r="B15" s="7"/>
    </row>
    <row r="16" spans="1:2" s="2" customFormat="1" ht="33" customHeight="1" x14ac:dyDescent="0.25">
      <c r="A16" s="6" t="s">
        <v>3</v>
      </c>
      <c r="B16" s="7">
        <v>1500</v>
      </c>
    </row>
    <row r="17" spans="1:2" s="2" customFormat="1" ht="33" customHeight="1" x14ac:dyDescent="0.25">
      <c r="A17" s="6" t="s">
        <v>4</v>
      </c>
      <c r="B17" s="7">
        <v>595</v>
      </c>
    </row>
    <row r="18" spans="1:2" s="2" customFormat="1" ht="33" customHeight="1" x14ac:dyDescent="0.25">
      <c r="A18" s="6" t="s">
        <v>14</v>
      </c>
      <c r="B18" s="7">
        <v>200</v>
      </c>
    </row>
    <row r="19" spans="1:2" s="2" customFormat="1" ht="33" customHeight="1" x14ac:dyDescent="0.25">
      <c r="A19" s="8"/>
      <c r="B19" s="9"/>
    </row>
    <row r="20" spans="1:2" s="2" customFormat="1" ht="33" customHeight="1" x14ac:dyDescent="0.25">
      <c r="A20" s="28" t="s">
        <v>5</v>
      </c>
      <c r="B20" s="21">
        <f>SUM(B12:B19)</f>
        <v>25636</v>
      </c>
    </row>
    <row r="21" spans="1:2" s="2" customFormat="1" ht="33" customHeight="1" x14ac:dyDescent="0.25"/>
    <row r="22" spans="1:2" s="2" customFormat="1" ht="50" customHeight="1" x14ac:dyDescent="0.25">
      <c r="A22" s="19" t="s">
        <v>6</v>
      </c>
    </row>
    <row r="23" spans="1:2" s="2" customFormat="1" ht="33" customHeight="1" x14ac:dyDescent="0.25">
      <c r="A23" s="20" t="s">
        <v>9</v>
      </c>
      <c r="B23" s="15"/>
    </row>
    <row r="24" spans="1:2" s="2" customFormat="1" ht="33" customHeight="1" x14ac:dyDescent="0.25">
      <c r="A24" s="12" t="s">
        <v>11</v>
      </c>
      <c r="B24" s="26">
        <f>B5</f>
        <v>3.1300000000000001E-2</v>
      </c>
    </row>
    <row r="25" spans="1:2" s="2" customFormat="1" ht="41" customHeight="1" x14ac:dyDescent="0.25">
      <c r="A25" s="16" t="s">
        <v>49</v>
      </c>
      <c r="B25" s="30">
        <v>617253</v>
      </c>
    </row>
    <row r="26" spans="1:2" s="2" customFormat="1" ht="33" customHeight="1" x14ac:dyDescent="0.25"/>
    <row r="27" spans="1:2" s="2" customFormat="1" ht="33" customHeight="1" x14ac:dyDescent="0.25">
      <c r="A27" s="20" t="s">
        <v>10</v>
      </c>
      <c r="B27" s="13"/>
    </row>
    <row r="28" spans="1:2" s="2" customFormat="1" ht="33" customHeight="1" x14ac:dyDescent="0.25">
      <c r="A28" s="12" t="s">
        <v>13</v>
      </c>
      <c r="B28" s="5">
        <v>300</v>
      </c>
    </row>
    <row r="29" spans="1:2" s="2" customFormat="1" ht="33" customHeight="1" x14ac:dyDescent="0.25">
      <c r="A29" s="6" t="s">
        <v>7</v>
      </c>
      <c r="B29" s="7">
        <v>150</v>
      </c>
    </row>
    <row r="30" spans="1:2" s="2" customFormat="1" ht="33" customHeight="1" x14ac:dyDescent="0.25">
      <c r="A30" s="6" t="s">
        <v>8</v>
      </c>
      <c r="B30" s="7">
        <v>70</v>
      </c>
    </row>
    <row r="31" spans="1:2" s="2" customFormat="1" ht="33" customHeight="1" x14ac:dyDescent="0.25">
      <c r="A31" s="6"/>
      <c r="B31" s="7"/>
    </row>
    <row r="32" spans="1:2" s="2" customFormat="1" ht="33" customHeight="1" x14ac:dyDescent="0.25">
      <c r="A32" s="6"/>
      <c r="B32" s="7"/>
    </row>
    <row r="33" spans="1:3" s="2" customFormat="1" ht="33" customHeight="1" x14ac:dyDescent="0.25">
      <c r="A33" s="29" t="s">
        <v>15</v>
      </c>
      <c r="B33" s="63">
        <f>SUM(B28:B32)</f>
        <v>520</v>
      </c>
      <c r="C33" s="2">
        <f>B33*12</f>
        <v>6240</v>
      </c>
    </row>
    <row r="34" spans="1:3" s="2" customFormat="1" ht="45" customHeight="1" x14ac:dyDescent="0.25">
      <c r="A34" s="29" t="s">
        <v>48</v>
      </c>
      <c r="B34" s="30">
        <f>E106</f>
        <v>282854.58479811822</v>
      </c>
    </row>
    <row r="35" spans="1:3" s="2" customFormat="1" ht="33" customHeight="1" x14ac:dyDescent="0.25"/>
    <row r="36" spans="1:3" s="2" customFormat="1" ht="49" customHeight="1" x14ac:dyDescent="0.25">
      <c r="A36" s="28" t="s">
        <v>67</v>
      </c>
      <c r="B36" s="22">
        <f>B25+B34</f>
        <v>900107.58479811822</v>
      </c>
    </row>
    <row r="37" spans="1:3" s="2" customFormat="1" ht="33" customHeight="1" x14ac:dyDescent="0.25"/>
    <row r="38" spans="1:3" s="2" customFormat="1" ht="70" customHeight="1" x14ac:dyDescent="0.25">
      <c r="A38" s="14" t="s">
        <v>66</v>
      </c>
    </row>
    <row r="39" spans="1:3" s="2" customFormat="1" ht="33" customHeight="1" x14ac:dyDescent="0.25">
      <c r="A39" s="1" t="s">
        <v>69</v>
      </c>
    </row>
    <row r="40" spans="1:3" s="2" customFormat="1" ht="42" customHeight="1" x14ac:dyDescent="0.25">
      <c r="A40" s="12" t="s">
        <v>29</v>
      </c>
      <c r="B40" s="5">
        <f>$B$2</f>
        <v>500000</v>
      </c>
    </row>
    <row r="41" spans="1:3" s="2" customFormat="1" ht="42" customHeight="1" x14ac:dyDescent="0.25">
      <c r="A41" s="6" t="s">
        <v>21</v>
      </c>
      <c r="B41" s="38">
        <v>6.8000000000000005E-2</v>
      </c>
    </row>
    <row r="42" spans="1:3" s="2" customFormat="1" ht="42" customHeight="1" x14ac:dyDescent="0.25">
      <c r="A42" s="29" t="s">
        <v>30</v>
      </c>
      <c r="B42" s="37">
        <f>FV(B41,$B$6,0,-B40)</f>
        <v>3598384.6469454281</v>
      </c>
    </row>
    <row r="43" spans="1:3" s="2" customFormat="1" ht="42" customHeight="1" x14ac:dyDescent="0.25">
      <c r="A43" s="45"/>
      <c r="B43" s="45"/>
    </row>
    <row r="44" spans="1:3" s="2" customFormat="1" ht="42" customHeight="1" x14ac:dyDescent="0.25">
      <c r="A44" s="40" t="s">
        <v>45</v>
      </c>
      <c r="B44" s="39"/>
    </row>
    <row r="45" spans="1:3" s="2" customFormat="1" ht="42" customHeight="1" x14ac:dyDescent="0.25">
      <c r="A45" s="32" t="s">
        <v>58</v>
      </c>
      <c r="B45" s="7">
        <f>$B$20</f>
        <v>25636</v>
      </c>
    </row>
    <row r="46" spans="1:3" s="2" customFormat="1" ht="42" customHeight="1" x14ac:dyDescent="0.25">
      <c r="A46" s="58" t="s">
        <v>60</v>
      </c>
      <c r="B46" s="5"/>
    </row>
    <row r="47" spans="1:3" s="2" customFormat="1" ht="33" customHeight="1" x14ac:dyDescent="0.25">
      <c r="A47" s="51" t="s">
        <v>57</v>
      </c>
      <c r="B47" s="7">
        <f>$B$42*2.5%</f>
        <v>89959.616173635703</v>
      </c>
    </row>
    <row r="48" spans="1:3" s="2" customFormat="1" ht="33" customHeight="1" x14ac:dyDescent="0.25">
      <c r="A48" s="51" t="s">
        <v>56</v>
      </c>
      <c r="B48" s="7">
        <v>6000</v>
      </c>
    </row>
    <row r="49" spans="1:2" s="2" customFormat="1" ht="33" customHeight="1" x14ac:dyDescent="0.25">
      <c r="A49" s="51" t="s">
        <v>3</v>
      </c>
      <c r="B49" s="7">
        <v>1500</v>
      </c>
    </row>
    <row r="50" spans="1:2" s="2" customFormat="1" ht="33" customHeight="1" x14ac:dyDescent="0.25">
      <c r="A50" s="51" t="s">
        <v>62</v>
      </c>
      <c r="B50" s="7">
        <v>0</v>
      </c>
    </row>
    <row r="51" spans="1:2" s="2" customFormat="1" ht="33" customHeight="1" x14ac:dyDescent="0.25">
      <c r="A51" s="51"/>
      <c r="B51" s="7">
        <v>0</v>
      </c>
    </row>
    <row r="52" spans="1:2" s="2" customFormat="1" ht="33" customHeight="1" x14ac:dyDescent="0.25">
      <c r="A52" s="61" t="s">
        <v>61</v>
      </c>
      <c r="B52" s="9">
        <f>SUM(B47:B51)</f>
        <v>97459.616173635703</v>
      </c>
    </row>
    <row r="53" spans="1:2" s="2" customFormat="1" ht="33" customHeight="1" x14ac:dyDescent="0.25">
      <c r="A53" s="62" t="s">
        <v>65</v>
      </c>
      <c r="B53" s="9">
        <f>(B45+B52)*1</f>
        <v>123095.6161736357</v>
      </c>
    </row>
    <row r="54" spans="1:2" s="2" customFormat="1" ht="42" customHeight="1" x14ac:dyDescent="0.25">
      <c r="A54" s="54" t="s">
        <v>59</v>
      </c>
      <c r="B54" s="55">
        <f>B36</f>
        <v>900107.58479811822</v>
      </c>
    </row>
    <row r="55" spans="1:2" s="2" customFormat="1" ht="42" customHeight="1" x14ac:dyDescent="0.25">
      <c r="A55" s="59" t="s">
        <v>64</v>
      </c>
      <c r="B55" s="60">
        <f>B54+B53</f>
        <v>1023203.2009717539</v>
      </c>
    </row>
    <row r="56" spans="1:2" s="2" customFormat="1" ht="42" customHeight="1" x14ac:dyDescent="0.25">
      <c r="A56" s="52" t="s">
        <v>25</v>
      </c>
      <c r="B56" s="53">
        <f>$B$42-B55</f>
        <v>2575181.4459736743</v>
      </c>
    </row>
    <row r="57" spans="1:2" s="2" customFormat="1" ht="42" customHeight="1" x14ac:dyDescent="0.25">
      <c r="A57" s="45"/>
      <c r="B57" s="45"/>
    </row>
    <row r="58" spans="1:2" s="2" customFormat="1" ht="42" customHeight="1" x14ac:dyDescent="0.25">
      <c r="A58" s="41" t="s">
        <v>35</v>
      </c>
      <c r="B58" s="39"/>
    </row>
    <row r="59" spans="1:2" s="2" customFormat="1" ht="42" customHeight="1" x14ac:dyDescent="0.25">
      <c r="A59" s="32" t="s">
        <v>58</v>
      </c>
      <c r="B59" s="7">
        <f>$B$20</f>
        <v>25636</v>
      </c>
    </row>
    <row r="60" spans="1:2" s="2" customFormat="1" ht="42" customHeight="1" x14ac:dyDescent="0.25">
      <c r="A60" s="58" t="s">
        <v>60</v>
      </c>
      <c r="B60" s="5"/>
    </row>
    <row r="61" spans="1:2" s="2" customFormat="1" ht="33" customHeight="1" x14ac:dyDescent="0.25">
      <c r="A61" s="51" t="s">
        <v>57</v>
      </c>
      <c r="B61" s="7">
        <f>$B$42*2.5%</f>
        <v>89959.616173635703</v>
      </c>
    </row>
    <row r="62" spans="1:2" s="2" customFormat="1" ht="33" customHeight="1" x14ac:dyDescent="0.25">
      <c r="A62" s="51" t="s">
        <v>56</v>
      </c>
      <c r="B62" s="7">
        <v>6000</v>
      </c>
    </row>
    <row r="63" spans="1:2" s="2" customFormat="1" ht="33" customHeight="1" x14ac:dyDescent="0.25">
      <c r="A63" s="51" t="s">
        <v>3</v>
      </c>
      <c r="B63" s="7">
        <v>1500</v>
      </c>
    </row>
    <row r="64" spans="1:2" s="2" customFormat="1" ht="33" customHeight="1" x14ac:dyDescent="0.25">
      <c r="A64" s="51" t="s">
        <v>62</v>
      </c>
      <c r="B64" s="7">
        <v>0</v>
      </c>
    </row>
    <row r="65" spans="1:5" s="2" customFormat="1" ht="33" customHeight="1" x14ac:dyDescent="0.25">
      <c r="A65" s="51"/>
      <c r="B65" s="7">
        <v>0</v>
      </c>
    </row>
    <row r="66" spans="1:5" s="2" customFormat="1" ht="33" customHeight="1" x14ac:dyDescent="0.25">
      <c r="A66" s="56" t="s">
        <v>61</v>
      </c>
      <c r="B66" s="9">
        <f>SUM(B61:B65)</f>
        <v>97459.616173635703</v>
      </c>
    </row>
    <row r="67" spans="1:5" s="2" customFormat="1" ht="33" customHeight="1" x14ac:dyDescent="0.25">
      <c r="A67" s="57" t="s">
        <v>63</v>
      </c>
      <c r="B67" s="9">
        <f>(B59+B66)*3</f>
        <v>369286.84852090711</v>
      </c>
    </row>
    <row r="68" spans="1:5" s="2" customFormat="1" ht="42" customHeight="1" x14ac:dyDescent="0.25">
      <c r="A68" s="54" t="s">
        <v>59</v>
      </c>
      <c r="B68" s="55">
        <f>B36</f>
        <v>900107.58479811822</v>
      </c>
    </row>
    <row r="69" spans="1:5" s="2" customFormat="1" ht="42" customHeight="1" x14ac:dyDescent="0.25">
      <c r="A69" s="59" t="s">
        <v>64</v>
      </c>
      <c r="B69" s="60">
        <f>B68+B67</f>
        <v>1269394.4333190252</v>
      </c>
    </row>
    <row r="70" spans="1:5" s="2" customFormat="1" ht="42" customHeight="1" x14ac:dyDescent="0.25">
      <c r="A70" s="52" t="s">
        <v>25</v>
      </c>
      <c r="B70" s="53">
        <f>$B$42-B69</f>
        <v>2328990.2136264029</v>
      </c>
    </row>
    <row r="71" spans="1:5" s="2" customFormat="1" ht="33" customHeight="1" x14ac:dyDescent="0.25"/>
    <row r="72" spans="1:5" s="2" customFormat="1" ht="33" customHeight="1" x14ac:dyDescent="0.25"/>
    <row r="73" spans="1:5" s="2" customFormat="1" ht="57" customHeight="1" x14ac:dyDescent="0.25">
      <c r="A73" s="3" t="s">
        <v>24</v>
      </c>
      <c r="B73" s="31" t="s">
        <v>31</v>
      </c>
      <c r="C73" s="35" t="s">
        <v>33</v>
      </c>
      <c r="D73" s="35" t="s">
        <v>47</v>
      </c>
      <c r="E73" s="35" t="s">
        <v>34</v>
      </c>
    </row>
    <row r="74" spans="1:5" s="2" customFormat="1" ht="33" customHeight="1" x14ac:dyDescent="0.25">
      <c r="C74" s="34">
        <f>B7</f>
        <v>2.7E-2</v>
      </c>
    </row>
    <row r="75" spans="1:5" s="2" customFormat="1" ht="33" customHeight="1" x14ac:dyDescent="0.25">
      <c r="B75" s="2">
        <v>1</v>
      </c>
      <c r="C75" s="33"/>
      <c r="D75" s="2">
        <f>B33</f>
        <v>520</v>
      </c>
      <c r="E75" s="2">
        <f>D75*12</f>
        <v>6240</v>
      </c>
    </row>
    <row r="76" spans="1:5" s="2" customFormat="1" ht="33" customHeight="1" x14ac:dyDescent="0.25">
      <c r="B76" s="2">
        <v>2</v>
      </c>
      <c r="C76" s="2">
        <f>D75*$C$74</f>
        <v>14.04</v>
      </c>
      <c r="D76" s="2">
        <f>C76+D75</f>
        <v>534.04</v>
      </c>
      <c r="E76" s="2">
        <f t="shared" ref="E76:E104" si="0">D76*12</f>
        <v>6408.48</v>
      </c>
    </row>
    <row r="77" spans="1:5" s="2" customFormat="1" ht="33" customHeight="1" x14ac:dyDescent="0.25">
      <c r="B77" s="2">
        <v>3</v>
      </c>
      <c r="C77" s="2">
        <f t="shared" ref="C77:C104" si="1">D76*$C$74</f>
        <v>14.419079999999999</v>
      </c>
      <c r="D77" s="2">
        <f>D76+C77</f>
        <v>548.45907999999997</v>
      </c>
      <c r="E77" s="2">
        <f t="shared" si="0"/>
        <v>6581.5089599999992</v>
      </c>
    </row>
    <row r="78" spans="1:5" s="2" customFormat="1" ht="33" customHeight="1" x14ac:dyDescent="0.25">
      <c r="B78" s="2">
        <v>4</v>
      </c>
      <c r="C78" s="2">
        <f t="shared" si="1"/>
        <v>14.80839516</v>
      </c>
      <c r="D78" s="2">
        <f>D77+C78</f>
        <v>563.26747516</v>
      </c>
      <c r="E78" s="2">
        <f t="shared" si="0"/>
        <v>6759.20970192</v>
      </c>
    </row>
    <row r="79" spans="1:5" s="2" customFormat="1" ht="33" customHeight="1" x14ac:dyDescent="0.25">
      <c r="B79" s="2">
        <v>5</v>
      </c>
      <c r="C79" s="2">
        <f t="shared" si="1"/>
        <v>15.208221829319999</v>
      </c>
      <c r="D79" s="2">
        <f t="shared" ref="D79:D104" si="2">D78+C79</f>
        <v>578.47569698932</v>
      </c>
      <c r="E79" s="2">
        <f t="shared" si="0"/>
        <v>6941.7083638718395</v>
      </c>
    </row>
    <row r="80" spans="1:5" s="2" customFormat="1" ht="33" customHeight="1" x14ac:dyDescent="0.25">
      <c r="B80" s="2">
        <v>6</v>
      </c>
      <c r="C80" s="2">
        <f t="shared" si="1"/>
        <v>15.618843818711639</v>
      </c>
      <c r="D80" s="2">
        <f t="shared" si="2"/>
        <v>594.09454080803164</v>
      </c>
      <c r="E80" s="2">
        <f t="shared" si="0"/>
        <v>7129.1344896963801</v>
      </c>
    </row>
    <row r="81" spans="2:5" s="2" customFormat="1" ht="33" customHeight="1" x14ac:dyDescent="0.25">
      <c r="B81" s="2">
        <v>7</v>
      </c>
      <c r="C81" s="2">
        <f t="shared" si="1"/>
        <v>16.040552601816856</v>
      </c>
      <c r="D81" s="2">
        <f t="shared" si="2"/>
        <v>610.13509340984854</v>
      </c>
      <c r="E81" s="2">
        <f t="shared" si="0"/>
        <v>7321.621120918182</v>
      </c>
    </row>
    <row r="82" spans="2:5" s="2" customFormat="1" ht="33" customHeight="1" x14ac:dyDescent="0.25">
      <c r="B82" s="2">
        <v>8</v>
      </c>
      <c r="C82" s="2">
        <f t="shared" si="1"/>
        <v>16.47364752206591</v>
      </c>
      <c r="D82" s="2">
        <f t="shared" si="2"/>
        <v>626.60874093191444</v>
      </c>
      <c r="E82" s="2">
        <f t="shared" si="0"/>
        <v>7519.3048911829737</v>
      </c>
    </row>
    <row r="83" spans="2:5" s="2" customFormat="1" ht="33" customHeight="1" x14ac:dyDescent="0.25">
      <c r="B83" s="2">
        <v>9</v>
      </c>
      <c r="C83" s="2">
        <f t="shared" si="1"/>
        <v>16.918436005161691</v>
      </c>
      <c r="D83" s="2">
        <f t="shared" si="2"/>
        <v>643.52717693707609</v>
      </c>
      <c r="E83" s="2">
        <f t="shared" si="0"/>
        <v>7722.3261232449131</v>
      </c>
    </row>
    <row r="84" spans="2:5" s="2" customFormat="1" ht="33" customHeight="1" x14ac:dyDescent="0.25">
      <c r="B84" s="2">
        <v>10</v>
      </c>
      <c r="C84" s="2">
        <f t="shared" si="1"/>
        <v>17.375233777301055</v>
      </c>
      <c r="D84" s="2">
        <f t="shared" si="2"/>
        <v>660.9024107143772</v>
      </c>
      <c r="E84" s="2">
        <f t="shared" si="0"/>
        <v>7930.8289285725259</v>
      </c>
    </row>
    <row r="85" spans="2:5" s="2" customFormat="1" ht="33" customHeight="1" x14ac:dyDescent="0.25">
      <c r="B85" s="2">
        <v>11</v>
      </c>
      <c r="C85" s="2">
        <f t="shared" si="1"/>
        <v>17.844365089288186</v>
      </c>
      <c r="D85" s="2">
        <f t="shared" si="2"/>
        <v>678.7467758036654</v>
      </c>
      <c r="E85" s="2">
        <f t="shared" si="0"/>
        <v>8144.9613096439844</v>
      </c>
    </row>
    <row r="86" spans="2:5" s="2" customFormat="1" ht="33" customHeight="1" x14ac:dyDescent="0.25">
      <c r="B86" s="2">
        <v>12</v>
      </c>
      <c r="C86" s="2">
        <f t="shared" si="1"/>
        <v>18.326162946698965</v>
      </c>
      <c r="D86" s="2">
        <f t="shared" si="2"/>
        <v>697.07293875036441</v>
      </c>
      <c r="E86" s="2">
        <f t="shared" si="0"/>
        <v>8364.8752650043734</v>
      </c>
    </row>
    <row r="87" spans="2:5" s="2" customFormat="1" ht="33" customHeight="1" x14ac:dyDescent="0.25">
      <c r="B87" s="2">
        <v>13</v>
      </c>
      <c r="C87" s="2">
        <f t="shared" si="1"/>
        <v>18.82096934625984</v>
      </c>
      <c r="D87" s="2">
        <f t="shared" si="2"/>
        <v>715.89390809662427</v>
      </c>
      <c r="E87" s="2">
        <f t="shared" si="0"/>
        <v>8590.7268971594913</v>
      </c>
    </row>
    <row r="88" spans="2:5" s="2" customFormat="1" ht="33" customHeight="1" x14ac:dyDescent="0.25">
      <c r="B88" s="2">
        <v>14</v>
      </c>
      <c r="C88" s="2">
        <f t="shared" si="1"/>
        <v>19.329135518608854</v>
      </c>
      <c r="D88" s="2">
        <f t="shared" si="2"/>
        <v>735.22304361523311</v>
      </c>
      <c r="E88" s="2">
        <f t="shared" si="0"/>
        <v>8822.6765233827973</v>
      </c>
    </row>
    <row r="89" spans="2:5" s="2" customFormat="1" ht="33" customHeight="1" x14ac:dyDescent="0.25">
      <c r="B89" s="2">
        <v>15</v>
      </c>
      <c r="C89" s="2">
        <f t="shared" si="1"/>
        <v>19.851022177611295</v>
      </c>
      <c r="D89" s="2">
        <f t="shared" si="2"/>
        <v>755.07406579284441</v>
      </c>
      <c r="E89" s="2">
        <f t="shared" si="0"/>
        <v>9060.8887895141324</v>
      </c>
    </row>
    <row r="90" spans="2:5" s="2" customFormat="1" ht="33" customHeight="1" x14ac:dyDescent="0.25">
      <c r="B90" s="2">
        <v>16</v>
      </c>
      <c r="C90" s="2">
        <f t="shared" si="1"/>
        <v>20.3869997764068</v>
      </c>
      <c r="D90" s="2">
        <f t="shared" si="2"/>
        <v>775.46106556925122</v>
      </c>
      <c r="E90" s="2">
        <f t="shared" si="0"/>
        <v>9305.5327868310142</v>
      </c>
    </row>
    <row r="91" spans="2:5" s="2" customFormat="1" ht="33" customHeight="1" x14ac:dyDescent="0.25">
      <c r="B91" s="2">
        <v>17</v>
      </c>
      <c r="C91" s="2">
        <f t="shared" si="1"/>
        <v>20.937448770369784</v>
      </c>
      <c r="D91" s="2">
        <f t="shared" si="2"/>
        <v>796.39851433962099</v>
      </c>
      <c r="E91" s="2">
        <f>D91*12</f>
        <v>9556.7821720754509</v>
      </c>
    </row>
    <row r="92" spans="2:5" s="2" customFormat="1" ht="33" customHeight="1" x14ac:dyDescent="0.25">
      <c r="B92" s="2">
        <v>18</v>
      </c>
      <c r="C92" s="2">
        <f t="shared" si="1"/>
        <v>21.502759887169766</v>
      </c>
      <c r="D92" s="2">
        <f t="shared" si="2"/>
        <v>817.90127422679075</v>
      </c>
      <c r="E92" s="2">
        <f t="shared" si="0"/>
        <v>9814.8152907214899</v>
      </c>
    </row>
    <row r="93" spans="2:5" s="2" customFormat="1" ht="33" customHeight="1" x14ac:dyDescent="0.25">
      <c r="B93" s="2">
        <v>19</v>
      </c>
      <c r="C93" s="2">
        <f t="shared" si="1"/>
        <v>22.083334404123349</v>
      </c>
      <c r="D93" s="2">
        <f t="shared" si="2"/>
        <v>839.98460863091407</v>
      </c>
      <c r="E93" s="2">
        <f t="shared" si="0"/>
        <v>10079.815303570969</v>
      </c>
    </row>
    <row r="94" spans="2:5" s="2" customFormat="1" ht="33" customHeight="1" x14ac:dyDescent="0.25">
      <c r="B94" s="2">
        <v>20</v>
      </c>
      <c r="C94" s="2">
        <f t="shared" si="1"/>
        <v>22.67958443303468</v>
      </c>
      <c r="D94" s="2">
        <f t="shared" si="2"/>
        <v>862.6641930639488</v>
      </c>
      <c r="E94" s="2">
        <f t="shared" si="0"/>
        <v>10351.970316767385</v>
      </c>
    </row>
    <row r="95" spans="2:5" s="2" customFormat="1" ht="33" customHeight="1" x14ac:dyDescent="0.25">
      <c r="B95" s="2">
        <v>21</v>
      </c>
      <c r="C95" s="2">
        <f t="shared" si="1"/>
        <v>23.291933212726619</v>
      </c>
      <c r="D95" s="2">
        <f t="shared" si="2"/>
        <v>885.95612627667538</v>
      </c>
      <c r="E95" s="2">
        <f t="shared" si="0"/>
        <v>10631.473515320104</v>
      </c>
    </row>
    <row r="96" spans="2:5" s="2" customFormat="1" ht="33" customHeight="1" x14ac:dyDescent="0.25">
      <c r="B96" s="2">
        <v>22</v>
      </c>
      <c r="C96" s="2">
        <f t="shared" si="1"/>
        <v>23.920815409470237</v>
      </c>
      <c r="D96" s="2">
        <f t="shared" si="2"/>
        <v>909.87694168614564</v>
      </c>
      <c r="E96" s="2">
        <f t="shared" si="0"/>
        <v>10918.523300233748</v>
      </c>
    </row>
    <row r="97" spans="2:13" s="2" customFormat="1" ht="33" customHeight="1" x14ac:dyDescent="0.25">
      <c r="B97" s="2">
        <v>23</v>
      </c>
      <c r="C97" s="2">
        <f t="shared" si="1"/>
        <v>24.566677425525931</v>
      </c>
      <c r="D97" s="2">
        <f t="shared" si="2"/>
        <v>934.44361911167152</v>
      </c>
      <c r="E97" s="2">
        <f t="shared" si="0"/>
        <v>11213.323429340058</v>
      </c>
    </row>
    <row r="98" spans="2:13" s="2" customFormat="1" ht="33" customHeight="1" x14ac:dyDescent="0.25">
      <c r="B98" s="2">
        <v>24</v>
      </c>
      <c r="C98" s="2">
        <f t="shared" si="1"/>
        <v>25.229977716015132</v>
      </c>
      <c r="D98" s="2">
        <f>D97+C98</f>
        <v>959.67359682768665</v>
      </c>
      <c r="E98" s="2">
        <f t="shared" si="0"/>
        <v>11516.08316193224</v>
      </c>
    </row>
    <row r="99" spans="2:13" s="2" customFormat="1" ht="33" customHeight="1" x14ac:dyDescent="0.25">
      <c r="B99" s="2">
        <v>25</v>
      </c>
      <c r="C99" s="2">
        <f t="shared" si="1"/>
        <v>25.911187114347538</v>
      </c>
      <c r="D99" s="2">
        <f t="shared" si="2"/>
        <v>985.58478394203416</v>
      </c>
      <c r="E99" s="2">
        <f t="shared" si="0"/>
        <v>11827.017407304411</v>
      </c>
    </row>
    <row r="100" spans="2:13" s="2" customFormat="1" ht="33" customHeight="1" x14ac:dyDescent="0.25">
      <c r="B100" s="2">
        <v>26</v>
      </c>
      <c r="C100" s="2">
        <f t="shared" si="1"/>
        <v>26.610789166434923</v>
      </c>
      <c r="D100" s="2">
        <f t="shared" si="2"/>
        <v>1012.195573108469</v>
      </c>
      <c r="E100" s="2">
        <f t="shared" si="0"/>
        <v>12146.346877301628</v>
      </c>
    </row>
    <row r="101" spans="2:13" s="2" customFormat="1" ht="33" customHeight="1" x14ac:dyDescent="0.25">
      <c r="B101" s="2">
        <v>27</v>
      </c>
      <c r="C101" s="2">
        <f t="shared" si="1"/>
        <v>27.329280473928662</v>
      </c>
      <c r="D101" s="2">
        <f t="shared" si="2"/>
        <v>1039.5248535823978</v>
      </c>
      <c r="E101" s="2">
        <f t="shared" si="0"/>
        <v>12474.298242988774</v>
      </c>
    </row>
    <row r="102" spans="2:13" s="2" customFormat="1" ht="33" customHeight="1" x14ac:dyDescent="0.25">
      <c r="B102" s="2">
        <v>28</v>
      </c>
      <c r="C102" s="2">
        <f t="shared" si="1"/>
        <v>28.067171046724742</v>
      </c>
      <c r="D102" s="2">
        <f t="shared" si="2"/>
        <v>1067.5920246291225</v>
      </c>
      <c r="E102" s="2">
        <f t="shared" si="0"/>
        <v>12811.10429554947</v>
      </c>
    </row>
    <row r="103" spans="2:13" s="2" customFormat="1" ht="33" customHeight="1" x14ac:dyDescent="0.25">
      <c r="B103" s="2">
        <v>29</v>
      </c>
      <c r="C103" s="2">
        <f t="shared" si="1"/>
        <v>28.824984664986307</v>
      </c>
      <c r="D103" s="2">
        <f t="shared" si="2"/>
        <v>1096.4170092941088</v>
      </c>
      <c r="E103" s="2">
        <f t="shared" si="0"/>
        <v>13157.004111529306</v>
      </c>
    </row>
    <row r="104" spans="2:13" s="2" customFormat="1" ht="33" customHeight="1" x14ac:dyDescent="0.25">
      <c r="B104" s="2">
        <v>30</v>
      </c>
      <c r="C104" s="2">
        <f t="shared" si="1"/>
        <v>29.603259250940937</v>
      </c>
      <c r="D104" s="2">
        <f t="shared" si="2"/>
        <v>1126.0202685450497</v>
      </c>
      <c r="E104" s="2">
        <f t="shared" si="0"/>
        <v>13512.243222540597</v>
      </c>
    </row>
    <row r="105" spans="2:13" s="2" customFormat="1" ht="33" customHeight="1" x14ac:dyDescent="0.25"/>
    <row r="106" spans="2:13" s="2" customFormat="1" ht="33" customHeight="1" x14ac:dyDescent="0.25">
      <c r="D106" s="2" t="s">
        <v>22</v>
      </c>
      <c r="E106" s="2">
        <f>SUM(E75:E105)</f>
        <v>282854.58479811822</v>
      </c>
      <c r="M106" s="2">
        <f>SUM(M75:M105)</f>
        <v>0</v>
      </c>
    </row>
    <row r="107" spans="2:13" s="2" customFormat="1" ht="33" customHeight="1" x14ac:dyDescent="0.25"/>
    <row r="108" spans="2:13" s="2" customFormat="1" ht="33" customHeight="1" x14ac:dyDescent="0.25"/>
    <row r="109" spans="2:13" s="2" customFormat="1" ht="33" customHeight="1" x14ac:dyDescent="0.25"/>
    <row r="110" spans="2:13" s="2" customFormat="1" ht="33" customHeight="1" x14ac:dyDescent="0.25"/>
    <row r="111" spans="2:13" s="2" customFormat="1" ht="33" customHeight="1" x14ac:dyDescent="0.25"/>
    <row r="112" spans="2:13" s="2" customFormat="1" ht="33" customHeight="1" x14ac:dyDescent="0.25"/>
    <row r="113" s="2" customFormat="1" ht="33" customHeight="1" x14ac:dyDescent="0.25"/>
    <row r="114" s="2" customFormat="1" ht="33" customHeight="1" x14ac:dyDescent="0.25"/>
    <row r="115" s="2" customFormat="1" ht="33" customHeight="1" x14ac:dyDescent="0.25"/>
    <row r="116" s="2" customFormat="1" ht="33" customHeight="1" x14ac:dyDescent="0.25"/>
    <row r="117" s="2" customFormat="1" ht="33" customHeight="1" x14ac:dyDescent="0.25"/>
    <row r="118" s="2" customFormat="1" ht="33" customHeight="1" x14ac:dyDescent="0.25"/>
    <row r="119" s="2" customFormat="1" ht="33" customHeight="1" x14ac:dyDescent="0.25"/>
    <row r="120" s="2" customFormat="1" ht="33" customHeight="1" x14ac:dyDescent="0.25"/>
    <row r="121" s="2" customFormat="1" ht="33" customHeight="1" x14ac:dyDescent="0.25"/>
    <row r="122" s="2" customFormat="1" ht="33" customHeight="1" x14ac:dyDescent="0.25"/>
    <row r="123" s="2" customFormat="1" ht="33" customHeight="1" x14ac:dyDescent="0.25"/>
    <row r="124" s="2" customFormat="1" ht="33" customHeight="1" x14ac:dyDescent="0.25"/>
    <row r="125" s="2" customFormat="1" ht="33" customHeight="1" x14ac:dyDescent="0.25"/>
    <row r="126" s="2" customFormat="1" ht="33" customHeight="1" x14ac:dyDescent="0.25"/>
    <row r="127" s="2" customFormat="1" ht="33" customHeight="1" x14ac:dyDescent="0.25"/>
    <row r="128" s="2" customFormat="1" ht="33" customHeight="1" x14ac:dyDescent="0.25"/>
    <row r="129" s="2" customFormat="1" ht="33" customHeight="1" x14ac:dyDescent="0.25"/>
    <row r="130" s="2" customFormat="1" ht="33" customHeight="1" x14ac:dyDescent="0.25"/>
    <row r="131" s="2" customFormat="1" ht="33" customHeight="1" x14ac:dyDescent="0.25"/>
    <row r="132" s="2" customFormat="1" ht="33" customHeight="1" x14ac:dyDescent="0.25"/>
    <row r="133" s="2" customFormat="1" ht="33" customHeight="1" x14ac:dyDescent="0.25"/>
    <row r="134" s="2" customFormat="1" ht="33" customHeight="1" x14ac:dyDescent="0.25"/>
    <row r="135" s="2" customFormat="1" ht="33" customHeight="1" x14ac:dyDescent="0.25"/>
    <row r="136" s="2" customFormat="1" ht="33" customHeight="1" x14ac:dyDescent="0.25"/>
    <row r="137" s="2" customFormat="1" ht="33" customHeight="1" x14ac:dyDescent="0.25"/>
    <row r="138" s="2" customFormat="1" ht="33" customHeight="1" x14ac:dyDescent="0.25"/>
    <row r="139" s="2" customFormat="1" ht="33" customHeight="1" x14ac:dyDescent="0.25"/>
    <row r="140" s="2" customFormat="1" ht="33" customHeight="1" x14ac:dyDescent="0.25"/>
    <row r="141" s="2" customFormat="1" ht="33" customHeight="1" x14ac:dyDescent="0.25"/>
    <row r="142" s="2" customFormat="1" ht="33" customHeight="1" x14ac:dyDescent="0.25"/>
    <row r="143" s="2" customFormat="1" ht="33" customHeight="1" x14ac:dyDescent="0.25"/>
    <row r="144" s="2" customFormat="1" ht="33" customHeight="1" x14ac:dyDescent="0.25"/>
    <row r="145" s="2" customFormat="1" ht="33" customHeight="1" x14ac:dyDescent="0.25"/>
    <row r="146" s="2" customFormat="1" ht="33" customHeight="1" x14ac:dyDescent="0.25"/>
    <row r="147" s="2" customFormat="1" ht="33" customHeight="1" x14ac:dyDescent="0.25"/>
    <row r="148" s="2" customFormat="1" ht="33" customHeight="1" x14ac:dyDescent="0.25"/>
    <row r="149" s="2" customFormat="1" ht="33" customHeight="1" x14ac:dyDescent="0.25"/>
    <row r="150" s="2" customFormat="1" ht="33" customHeight="1" x14ac:dyDescent="0.25"/>
    <row r="151" s="2" customFormat="1" ht="33" customHeight="1" x14ac:dyDescent="0.25"/>
    <row r="152" s="2" customFormat="1" ht="33" customHeight="1" x14ac:dyDescent="0.25"/>
    <row r="153" s="2" customFormat="1" ht="33" customHeight="1" x14ac:dyDescent="0.25"/>
    <row r="154" s="2" customFormat="1" ht="33" customHeight="1" x14ac:dyDescent="0.25"/>
    <row r="155" s="2" customFormat="1" ht="33" customHeight="1" x14ac:dyDescent="0.25"/>
    <row r="156" s="2" customFormat="1" ht="33" customHeight="1" x14ac:dyDescent="0.25"/>
    <row r="157" s="2" customFormat="1" ht="33" customHeight="1" x14ac:dyDescent="0.25"/>
    <row r="158" s="2" customFormat="1" ht="33" customHeight="1" x14ac:dyDescent="0.25"/>
    <row r="159" s="2" customFormat="1" ht="33" customHeight="1" x14ac:dyDescent="0.25"/>
    <row r="160" s="2" customFormat="1" ht="33" customHeight="1" x14ac:dyDescent="0.25"/>
    <row r="161" s="2" customFormat="1" ht="33" customHeight="1" x14ac:dyDescent="0.25"/>
    <row r="162" s="2" customFormat="1" ht="33" customHeight="1" x14ac:dyDescent="0.25"/>
    <row r="163" s="2" customFormat="1" ht="33" customHeight="1" x14ac:dyDescent="0.25"/>
    <row r="164" s="2" customFormat="1" ht="33" customHeight="1" x14ac:dyDescent="0.25"/>
    <row r="165" s="2" customFormat="1" ht="33" customHeight="1" x14ac:dyDescent="0.25"/>
    <row r="166" s="2" customFormat="1" ht="33" customHeight="1" x14ac:dyDescent="0.25"/>
    <row r="167" s="2" customFormat="1" ht="33" customHeight="1" x14ac:dyDescent="0.25"/>
    <row r="168" s="2" customFormat="1" ht="33" customHeight="1" x14ac:dyDescent="0.25"/>
    <row r="169" s="2" customFormat="1" ht="33" customHeight="1" x14ac:dyDescent="0.25"/>
    <row r="170" s="2" customFormat="1" ht="33" customHeight="1" x14ac:dyDescent="0.25"/>
    <row r="171" s="2" customFormat="1" ht="33" customHeight="1" x14ac:dyDescent="0.25"/>
    <row r="172" s="2" customFormat="1" ht="33" customHeight="1" x14ac:dyDescent="0.25"/>
    <row r="173" s="2" customFormat="1" ht="33" customHeight="1" x14ac:dyDescent="0.25"/>
    <row r="174" s="2" customFormat="1" ht="33" customHeight="1" x14ac:dyDescent="0.25"/>
    <row r="175" s="2" customFormat="1" ht="33" customHeight="1" x14ac:dyDescent="0.25"/>
    <row r="176" s="2" customFormat="1" ht="33" customHeight="1" x14ac:dyDescent="0.25"/>
    <row r="177" ht="33" customHeight="1" x14ac:dyDescent="0.2"/>
    <row r="178" ht="33" customHeight="1" x14ac:dyDescent="0.2"/>
    <row r="179" ht="33" customHeight="1" x14ac:dyDescent="0.2"/>
    <row r="180" ht="33" customHeight="1" x14ac:dyDescent="0.2"/>
    <row r="181" ht="33" customHeight="1" x14ac:dyDescent="0.2"/>
    <row r="182" ht="33" customHeight="1" x14ac:dyDescent="0.2"/>
    <row r="183" ht="33" customHeight="1" x14ac:dyDescent="0.2"/>
    <row r="184" ht="33" customHeight="1" x14ac:dyDescent="0.2"/>
    <row r="185" ht="33" customHeight="1" x14ac:dyDescent="0.2"/>
    <row r="186" ht="33" customHeight="1" x14ac:dyDescent="0.2"/>
    <row r="187" ht="33" customHeight="1" x14ac:dyDescent="0.2"/>
    <row r="188" ht="33" customHeight="1" x14ac:dyDescent="0.2"/>
    <row r="189" ht="33" customHeight="1" x14ac:dyDescent="0.2"/>
    <row r="190" ht="33" customHeight="1" x14ac:dyDescent="0.2"/>
    <row r="191" ht="33" customHeight="1" x14ac:dyDescent="0.2"/>
    <row r="192" ht="33" customHeight="1" x14ac:dyDescent="0.2"/>
    <row r="193" ht="33" customHeight="1" x14ac:dyDescent="0.2"/>
    <row r="194" ht="33" customHeight="1" x14ac:dyDescent="0.2"/>
    <row r="195" ht="33" customHeight="1" x14ac:dyDescent="0.2"/>
    <row r="196" ht="33" customHeight="1" x14ac:dyDescent="0.2"/>
    <row r="197" ht="33" customHeight="1" x14ac:dyDescent="0.2"/>
    <row r="198" ht="33" customHeight="1" x14ac:dyDescent="0.2"/>
    <row r="199" ht="33" customHeight="1" x14ac:dyDescent="0.2"/>
    <row r="200" ht="33" customHeight="1" x14ac:dyDescent="0.2"/>
    <row r="201" ht="33" customHeight="1" x14ac:dyDescent="0.2"/>
    <row r="202" ht="33" customHeight="1" x14ac:dyDescent="0.2"/>
    <row r="203" ht="33" customHeight="1" x14ac:dyDescent="0.2"/>
    <row r="204" ht="33" customHeight="1" x14ac:dyDescent="0.2"/>
    <row r="205" ht="33" customHeight="1" x14ac:dyDescent="0.2"/>
    <row r="206" ht="33" customHeight="1" x14ac:dyDescent="0.2"/>
    <row r="207" ht="33" customHeight="1" x14ac:dyDescent="0.2"/>
    <row r="208" ht="33" customHeight="1" x14ac:dyDescent="0.2"/>
    <row r="209" ht="33" customHeight="1" x14ac:dyDescent="0.2"/>
    <row r="210" ht="33" customHeight="1" x14ac:dyDescent="0.2"/>
    <row r="211" ht="33" customHeight="1" x14ac:dyDescent="0.2"/>
    <row r="212" ht="33" customHeight="1" x14ac:dyDescent="0.2"/>
    <row r="213" ht="33" customHeight="1" x14ac:dyDescent="0.2"/>
    <row r="214" ht="33" customHeight="1" x14ac:dyDescent="0.2"/>
    <row r="215" ht="33" customHeight="1" x14ac:dyDescent="0.2"/>
    <row r="216" ht="33" customHeight="1" x14ac:dyDescent="0.2"/>
    <row r="217" ht="33" customHeight="1" x14ac:dyDescent="0.2"/>
    <row r="218" ht="33" customHeight="1" x14ac:dyDescent="0.2"/>
    <row r="219" ht="33" customHeight="1" x14ac:dyDescent="0.2"/>
    <row r="220" ht="33" customHeight="1" x14ac:dyDescent="0.2"/>
    <row r="221" ht="33" customHeight="1" x14ac:dyDescent="0.2"/>
    <row r="222" ht="33" customHeight="1" x14ac:dyDescent="0.2"/>
    <row r="223" ht="33" customHeight="1" x14ac:dyDescent="0.2"/>
    <row r="224" ht="33" customHeight="1" x14ac:dyDescent="0.2"/>
    <row r="225" ht="33" customHeight="1" x14ac:dyDescent="0.2"/>
    <row r="226" ht="33" customHeight="1" x14ac:dyDescent="0.2"/>
    <row r="227" ht="33" customHeight="1" x14ac:dyDescent="0.2"/>
    <row r="228" ht="33" customHeight="1" x14ac:dyDescent="0.2"/>
    <row r="229" ht="33" customHeight="1" x14ac:dyDescent="0.2"/>
    <row r="230" ht="33" customHeight="1" x14ac:dyDescent="0.2"/>
    <row r="231" ht="33" customHeight="1" x14ac:dyDescent="0.2"/>
    <row r="232" ht="33" customHeight="1" x14ac:dyDescent="0.2"/>
    <row r="233" ht="33" customHeight="1" x14ac:dyDescent="0.2"/>
    <row r="234" ht="33" customHeight="1" x14ac:dyDescent="0.2"/>
    <row r="235" ht="33" customHeight="1" x14ac:dyDescent="0.2"/>
    <row r="236" ht="33" customHeight="1" x14ac:dyDescent="0.2"/>
    <row r="237" ht="33" customHeight="1" x14ac:dyDescent="0.2"/>
    <row r="238" ht="33" customHeight="1" x14ac:dyDescent="0.2"/>
    <row r="239" ht="33" customHeight="1" x14ac:dyDescent="0.2"/>
    <row r="240" ht="33" customHeight="1" x14ac:dyDescent="0.2"/>
    <row r="241" ht="33" customHeight="1" x14ac:dyDescent="0.2"/>
    <row r="242" ht="33" customHeight="1" x14ac:dyDescent="0.2"/>
    <row r="243" ht="33" customHeight="1" x14ac:dyDescent="0.2"/>
    <row r="244" ht="33" customHeight="1" x14ac:dyDescent="0.2"/>
    <row r="245" ht="33" customHeight="1" x14ac:dyDescent="0.2"/>
    <row r="246" ht="33" customHeight="1" x14ac:dyDescent="0.2"/>
    <row r="247" ht="33" customHeight="1" x14ac:dyDescent="0.2"/>
    <row r="248" ht="33" customHeight="1" x14ac:dyDescent="0.2"/>
    <row r="249" ht="33" customHeight="1" x14ac:dyDescent="0.2"/>
    <row r="250" ht="33" customHeight="1" x14ac:dyDescent="0.2"/>
    <row r="251" ht="33" customHeight="1" x14ac:dyDescent="0.2"/>
    <row r="252" ht="33" customHeight="1" x14ac:dyDescent="0.2"/>
    <row r="253" ht="33" customHeight="1" x14ac:dyDescent="0.2"/>
    <row r="254" ht="33" customHeight="1" x14ac:dyDescent="0.2"/>
    <row r="255" ht="33" customHeight="1" x14ac:dyDescent="0.2"/>
    <row r="256" ht="33" customHeight="1" x14ac:dyDescent="0.2"/>
    <row r="257" ht="33" customHeight="1" x14ac:dyDescent="0.2"/>
    <row r="258" ht="33" customHeight="1" x14ac:dyDescent="0.2"/>
    <row r="259" ht="33" customHeight="1" x14ac:dyDescent="0.2"/>
    <row r="260" ht="33" customHeight="1" x14ac:dyDescent="0.2"/>
    <row r="261" ht="33" customHeight="1" x14ac:dyDescent="0.2"/>
    <row r="262" ht="33" customHeight="1" x14ac:dyDescent="0.2"/>
    <row r="263" ht="33" customHeight="1" x14ac:dyDescent="0.2"/>
    <row r="264" ht="33" customHeight="1" x14ac:dyDescent="0.2"/>
    <row r="265" ht="33" customHeight="1" x14ac:dyDescent="0.2"/>
    <row r="266" ht="33" customHeight="1" x14ac:dyDescent="0.2"/>
    <row r="267" ht="33" customHeight="1" x14ac:dyDescent="0.2"/>
    <row r="268" ht="33" customHeight="1" x14ac:dyDescent="0.2"/>
    <row r="269" ht="33" customHeight="1" x14ac:dyDescent="0.2"/>
    <row r="270" ht="33" customHeight="1" x14ac:dyDescent="0.2"/>
    <row r="271" ht="33" customHeight="1" x14ac:dyDescent="0.2"/>
    <row r="272" ht="33" customHeight="1" x14ac:dyDescent="0.2"/>
    <row r="273" ht="33" customHeight="1" x14ac:dyDescent="0.2"/>
    <row r="274" ht="33" customHeight="1" x14ac:dyDescent="0.2"/>
    <row r="275" ht="33" customHeight="1" x14ac:dyDescent="0.2"/>
    <row r="276" ht="33" customHeight="1" x14ac:dyDescent="0.2"/>
    <row r="277" ht="33" customHeight="1" x14ac:dyDescent="0.2"/>
    <row r="278" ht="33" customHeight="1" x14ac:dyDescent="0.2"/>
    <row r="279" ht="33" customHeight="1" x14ac:dyDescent="0.2"/>
    <row r="280" ht="33" customHeight="1" x14ac:dyDescent="0.2"/>
    <row r="281" ht="33" customHeight="1" x14ac:dyDescent="0.2"/>
    <row r="282" ht="33" customHeight="1" x14ac:dyDescent="0.2"/>
    <row r="283" ht="33" customHeight="1" x14ac:dyDescent="0.2"/>
    <row r="284" ht="33" customHeight="1" x14ac:dyDescent="0.2"/>
    <row r="285" ht="33" customHeight="1" x14ac:dyDescent="0.2"/>
    <row r="286" ht="33" customHeight="1" x14ac:dyDescent="0.2"/>
    <row r="287" ht="33" customHeight="1" x14ac:dyDescent="0.2"/>
    <row r="288" ht="33" customHeight="1" x14ac:dyDescent="0.2"/>
    <row r="289" ht="33" customHeight="1" x14ac:dyDescent="0.2"/>
    <row r="290" ht="33" customHeight="1" x14ac:dyDescent="0.2"/>
    <row r="291" ht="33" customHeight="1" x14ac:dyDescent="0.2"/>
    <row r="292" ht="33" customHeight="1" x14ac:dyDescent="0.2"/>
    <row r="293" ht="33" customHeight="1" x14ac:dyDescent="0.2"/>
    <row r="294" ht="33" customHeight="1" x14ac:dyDescent="0.2"/>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Tong ket</vt:lpstr>
      <vt:lpstr>Thue nha</vt:lpstr>
      <vt:lpstr>Mua can ho</vt:lpstr>
      <vt:lpstr>Mua nha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2021-10-02T03:59:33Z</dcterms:created>
  <dcterms:modified xsi:type="dcterms:W3CDTF">2021-10-03T13:43:28Z</dcterms:modified>
</cp:coreProperties>
</file>