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<sst xmlns="http://schemas.openxmlformats.org/spreadsheetml/2006/main" count="93" uniqueCount="48">
  <si>
    <t>f=</t>
  </si>
  <si>
    <t>t=</t>
  </si>
  <si>
    <r>
      <t>理论声速</t>
    </r>
    <r>
      <rPr>
        <sz val="11"/>
        <color theme="1"/>
        <rFont val="宋体"/>
        <charset val="134"/>
        <scheme val="minor"/>
      </rPr>
      <t>v</t>
    </r>
    <r>
      <rPr>
        <vertAlign val="subscript"/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=</t>
    </r>
  </si>
  <si>
    <t>共振干涉数据</t>
  </si>
  <si>
    <t>相位比较数据</t>
  </si>
  <si>
    <t>波节</t>
  </si>
  <si>
    <t>位置(mm)</t>
  </si>
  <si>
    <t>ΔX</t>
  </si>
  <si>
    <t>λ</t>
  </si>
  <si>
    <r>
      <t>X</t>
    </r>
    <r>
      <rPr>
        <vertAlign val="subscript"/>
        <sz val="11"/>
        <color theme="1"/>
        <rFont val="宋体"/>
        <charset val="134"/>
        <scheme val="minor"/>
      </rPr>
      <t>1</t>
    </r>
  </si>
  <si>
    <r>
      <t>X</t>
    </r>
    <r>
      <rPr>
        <vertAlign val="subscript"/>
        <sz val="11"/>
        <color theme="1"/>
        <rFont val="宋体"/>
        <charset val="134"/>
        <scheme val="minor"/>
      </rPr>
      <t>16</t>
    </r>
  </si>
  <si>
    <r>
      <t>X</t>
    </r>
    <r>
      <rPr>
        <vertAlign val="subscript"/>
        <sz val="11"/>
        <color theme="1"/>
        <rFont val="宋体"/>
        <charset val="134"/>
        <scheme val="minor"/>
      </rPr>
      <t>2</t>
    </r>
  </si>
  <si>
    <r>
      <t>X</t>
    </r>
    <r>
      <rPr>
        <vertAlign val="subscript"/>
        <sz val="11"/>
        <color theme="1"/>
        <rFont val="宋体"/>
        <charset val="134"/>
        <scheme val="minor"/>
      </rPr>
      <t>17</t>
    </r>
  </si>
  <si>
    <r>
      <t>X</t>
    </r>
    <r>
      <rPr>
        <vertAlign val="subscript"/>
        <sz val="11"/>
        <color theme="1"/>
        <rFont val="宋体"/>
        <charset val="134"/>
        <scheme val="minor"/>
      </rPr>
      <t>3</t>
    </r>
  </si>
  <si>
    <r>
      <t>X</t>
    </r>
    <r>
      <rPr>
        <vertAlign val="subscript"/>
        <sz val="11"/>
        <color theme="1"/>
        <rFont val="宋体"/>
        <charset val="134"/>
        <scheme val="minor"/>
      </rPr>
      <t>18</t>
    </r>
  </si>
  <si>
    <r>
      <t>X</t>
    </r>
    <r>
      <rPr>
        <vertAlign val="subscript"/>
        <sz val="11"/>
        <color theme="1"/>
        <rFont val="宋体"/>
        <charset val="134"/>
        <scheme val="minor"/>
      </rPr>
      <t>4</t>
    </r>
  </si>
  <si>
    <r>
      <t>X</t>
    </r>
    <r>
      <rPr>
        <vertAlign val="subscript"/>
        <sz val="11"/>
        <color theme="1"/>
        <rFont val="宋体"/>
        <charset val="134"/>
        <scheme val="minor"/>
      </rPr>
      <t>19</t>
    </r>
  </si>
  <si>
    <r>
      <t>X</t>
    </r>
    <r>
      <rPr>
        <vertAlign val="subscript"/>
        <sz val="11"/>
        <color theme="1"/>
        <rFont val="宋体"/>
        <charset val="134"/>
        <scheme val="minor"/>
      </rPr>
      <t>5</t>
    </r>
  </si>
  <si>
    <r>
      <t>X</t>
    </r>
    <r>
      <rPr>
        <vertAlign val="subscript"/>
        <sz val="11"/>
        <color theme="1"/>
        <rFont val="宋体"/>
        <charset val="134"/>
        <scheme val="minor"/>
      </rPr>
      <t>20</t>
    </r>
  </si>
  <si>
    <r>
      <t>X</t>
    </r>
    <r>
      <rPr>
        <vertAlign val="subscript"/>
        <sz val="11"/>
        <color theme="1"/>
        <rFont val="宋体"/>
        <charset val="134"/>
        <scheme val="minor"/>
      </rPr>
      <t>6</t>
    </r>
  </si>
  <si>
    <r>
      <t>X</t>
    </r>
    <r>
      <rPr>
        <vertAlign val="subscript"/>
        <sz val="11"/>
        <color theme="1"/>
        <rFont val="宋体"/>
        <charset val="134"/>
        <scheme val="minor"/>
      </rPr>
      <t>21</t>
    </r>
  </si>
  <si>
    <r>
      <t>X</t>
    </r>
    <r>
      <rPr>
        <vertAlign val="subscript"/>
        <sz val="11"/>
        <color theme="1"/>
        <rFont val="宋体"/>
        <charset val="134"/>
        <scheme val="minor"/>
      </rPr>
      <t>7</t>
    </r>
  </si>
  <si>
    <r>
      <t>X</t>
    </r>
    <r>
      <rPr>
        <vertAlign val="subscript"/>
        <sz val="11"/>
        <color theme="1"/>
        <rFont val="宋体"/>
        <charset val="134"/>
        <scheme val="minor"/>
      </rPr>
      <t>22</t>
    </r>
  </si>
  <si>
    <r>
      <t>X</t>
    </r>
    <r>
      <rPr>
        <vertAlign val="subscript"/>
        <sz val="11"/>
        <color theme="1"/>
        <rFont val="宋体"/>
        <charset val="134"/>
        <scheme val="minor"/>
      </rPr>
      <t>8</t>
    </r>
  </si>
  <si>
    <r>
      <t>X</t>
    </r>
    <r>
      <rPr>
        <vertAlign val="subscript"/>
        <sz val="11"/>
        <color theme="1"/>
        <rFont val="宋体"/>
        <charset val="134"/>
        <scheme val="minor"/>
      </rPr>
      <t>23</t>
    </r>
  </si>
  <si>
    <r>
      <t>X</t>
    </r>
    <r>
      <rPr>
        <vertAlign val="subscript"/>
        <sz val="11"/>
        <color theme="1"/>
        <rFont val="宋体"/>
        <charset val="134"/>
        <scheme val="minor"/>
      </rPr>
      <t>9</t>
    </r>
  </si>
  <si>
    <r>
      <t>X</t>
    </r>
    <r>
      <rPr>
        <vertAlign val="subscript"/>
        <sz val="11"/>
        <color theme="1"/>
        <rFont val="宋体"/>
        <charset val="134"/>
        <scheme val="minor"/>
      </rPr>
      <t>24</t>
    </r>
  </si>
  <si>
    <r>
      <t>X</t>
    </r>
    <r>
      <rPr>
        <vertAlign val="subscript"/>
        <sz val="11"/>
        <color theme="1"/>
        <rFont val="宋体"/>
        <charset val="134"/>
        <scheme val="minor"/>
      </rPr>
      <t>10</t>
    </r>
  </si>
  <si>
    <r>
      <t>X</t>
    </r>
    <r>
      <rPr>
        <vertAlign val="subscript"/>
        <sz val="11"/>
        <color theme="1"/>
        <rFont val="宋体"/>
        <charset val="134"/>
        <scheme val="minor"/>
      </rPr>
      <t>25</t>
    </r>
  </si>
  <si>
    <r>
      <t>X</t>
    </r>
    <r>
      <rPr>
        <vertAlign val="subscript"/>
        <sz val="11"/>
        <color theme="1"/>
        <rFont val="宋体"/>
        <charset val="134"/>
        <scheme val="minor"/>
      </rPr>
      <t>11</t>
    </r>
  </si>
  <si>
    <r>
      <t>X</t>
    </r>
    <r>
      <rPr>
        <vertAlign val="subscript"/>
        <sz val="11"/>
        <color theme="1"/>
        <rFont val="宋体"/>
        <charset val="134"/>
        <scheme val="minor"/>
      </rPr>
      <t>26</t>
    </r>
  </si>
  <si>
    <r>
      <t>X</t>
    </r>
    <r>
      <rPr>
        <vertAlign val="subscript"/>
        <sz val="11"/>
        <color theme="1"/>
        <rFont val="宋体"/>
        <charset val="134"/>
        <scheme val="minor"/>
      </rPr>
      <t>12</t>
    </r>
  </si>
  <si>
    <r>
      <t>X</t>
    </r>
    <r>
      <rPr>
        <vertAlign val="subscript"/>
        <sz val="11"/>
        <color theme="1"/>
        <rFont val="宋体"/>
        <charset val="134"/>
        <scheme val="minor"/>
      </rPr>
      <t>27</t>
    </r>
  </si>
  <si>
    <r>
      <t>X</t>
    </r>
    <r>
      <rPr>
        <vertAlign val="subscript"/>
        <sz val="11"/>
        <color theme="1"/>
        <rFont val="宋体"/>
        <charset val="134"/>
        <scheme val="minor"/>
      </rPr>
      <t>13</t>
    </r>
  </si>
  <si>
    <r>
      <t>X</t>
    </r>
    <r>
      <rPr>
        <vertAlign val="subscript"/>
        <sz val="11"/>
        <color theme="1"/>
        <rFont val="宋体"/>
        <charset val="134"/>
        <scheme val="minor"/>
      </rPr>
      <t>28</t>
    </r>
  </si>
  <si>
    <r>
      <t>X</t>
    </r>
    <r>
      <rPr>
        <vertAlign val="subscript"/>
        <sz val="11"/>
        <color theme="1"/>
        <rFont val="宋体"/>
        <charset val="134"/>
        <scheme val="minor"/>
      </rPr>
      <t>14</t>
    </r>
  </si>
  <si>
    <r>
      <t>X</t>
    </r>
    <r>
      <rPr>
        <vertAlign val="subscript"/>
        <sz val="11"/>
        <color theme="1"/>
        <rFont val="宋体"/>
        <charset val="134"/>
        <scheme val="minor"/>
      </rPr>
      <t>29</t>
    </r>
  </si>
  <si>
    <r>
      <t>X</t>
    </r>
    <r>
      <rPr>
        <vertAlign val="subscript"/>
        <sz val="11"/>
        <color theme="1"/>
        <rFont val="宋体"/>
        <charset val="134"/>
        <scheme val="minor"/>
      </rPr>
      <t>15</t>
    </r>
  </si>
  <si>
    <r>
      <t>X</t>
    </r>
    <r>
      <rPr>
        <vertAlign val="subscript"/>
        <sz val="11"/>
        <color theme="1"/>
        <rFont val="宋体"/>
        <charset val="134"/>
        <scheme val="minor"/>
      </rPr>
      <t>30</t>
    </r>
  </si>
  <si>
    <r>
      <t>λ</t>
    </r>
    <r>
      <rPr>
        <vertAlign val="subscript"/>
        <sz val="8"/>
        <color theme="1"/>
        <rFont val="宋体"/>
        <charset val="134"/>
        <scheme val="minor"/>
      </rPr>
      <t>共振干涉</t>
    </r>
    <r>
      <rPr>
        <sz val="11"/>
        <color theme="1"/>
        <rFont val="宋体"/>
        <charset val="134"/>
        <scheme val="minor"/>
      </rPr>
      <t>=</t>
    </r>
  </si>
  <si>
    <t>v=</t>
  </si>
  <si>
    <r>
      <t>U</t>
    </r>
    <r>
      <rPr>
        <vertAlign val="subscript"/>
        <sz val="11"/>
        <rFont val="宋体"/>
        <charset val="134"/>
        <scheme val="minor"/>
      </rPr>
      <t>A</t>
    </r>
    <r>
      <rPr>
        <sz val="11"/>
        <rFont val="宋体"/>
        <charset val="134"/>
        <scheme val="minor"/>
      </rPr>
      <t>(λ)=</t>
    </r>
  </si>
  <si>
    <r>
      <t>λ</t>
    </r>
    <r>
      <rPr>
        <vertAlign val="subscript"/>
        <sz val="8"/>
        <color theme="1"/>
        <rFont val="宋体"/>
        <charset val="134"/>
        <scheme val="minor"/>
      </rPr>
      <t>相位比较</t>
    </r>
    <r>
      <rPr>
        <sz val="11"/>
        <color theme="1"/>
        <rFont val="宋体"/>
        <charset val="134"/>
        <scheme val="minor"/>
      </rPr>
      <t>=</t>
    </r>
  </si>
  <si>
    <r>
      <t>U</t>
    </r>
    <r>
      <rPr>
        <vertAlign val="subscript"/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(λ)=</t>
    </r>
  </si>
  <si>
    <r>
      <t>E</t>
    </r>
    <r>
      <rPr>
        <vertAlign val="subscript"/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=</t>
    </r>
  </si>
  <si>
    <t>U(λ)=</t>
  </si>
  <si>
    <t>U(f)=</t>
  </si>
  <si>
    <r>
      <t>U(v</t>
    </r>
    <r>
      <rPr>
        <vertAlign val="subscript"/>
        <sz val="11"/>
        <rFont val="宋体"/>
        <charset val="134"/>
        <scheme val="minor"/>
      </rPr>
      <t>1</t>
    </r>
    <r>
      <rPr>
        <sz val="11"/>
        <rFont val="宋体"/>
        <charset val="134"/>
        <scheme val="minor"/>
      </rPr>
      <t>)=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</si>
</sst>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  <font>
      <vertAlign val="subscript"/>
      <sz val="8"/>
      <color theme="1"/>
      <name val="宋体"/>
      <charset val="134"/>
      <scheme val="minor"/>
    </font>
    <font>
      <vertAlign val="subscript"/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0" fillId="2" borderId="0" xfId="0" applyFont="1" applyFill="1" applyAlignment="1">
      <alignment horizontal="right" vertical="center"/>
    </xf>
    <xf numFmtId="177" fontId="0" fillId="2" borderId="0" xfId="0" applyNumberForma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10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2" fillId="0" borderId="0" xfId="0" applyFont="1" applyAlignme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7" fontId="3" fillId="3" borderId="0" xfId="0" applyNumberFormat="1" applyFont="1" applyFill="1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27"/>
  <sheetViews>
    <sheetView tabSelected="1" zoomScale="205" zoomScaleNormal="205" topLeftCell="H7" workbookViewId="0">
      <selection activeCell="P25" sqref="P25"/>
    </sheetView>
  </sheetViews>
  <sheetFormatPr defaultColWidth="8.61261261261261" defaultRowHeight="14.1"/>
  <cols>
    <col min="3" max="3" width="12.7837837837838"/>
    <col min="6" max="6" width="12.7837837837838"/>
    <col min="8" max="8" width="10.5765765765766" customWidth="1"/>
    <col min="9" max="9" width="12.7837837837838"/>
    <col min="11" max="11" width="12.7837837837838"/>
    <col min="13" max="14" width="12.7837837837838"/>
    <col min="16" max="16" width="12.7837837837838"/>
    <col min="19" max="19" width="12.7837837837838"/>
  </cols>
  <sheetData>
    <row r="2" ht="16.7" spans="2:9">
      <c r="B2" s="2" t="s">
        <v>0</v>
      </c>
      <c r="C2" s="3">
        <v>37.34</v>
      </c>
      <c r="D2" s="4"/>
      <c r="E2" s="2" t="s">
        <v>1</v>
      </c>
      <c r="F2" s="3">
        <v>24.3</v>
      </c>
      <c r="G2" s="4"/>
      <c r="H2" s="5" t="s">
        <v>2</v>
      </c>
      <c r="I2" s="3">
        <f>331.45*SQRT(1+(F2/273.15))</f>
        <v>345.879169540096</v>
      </c>
    </row>
    <row r="4" spans="2:19">
      <c r="B4" s="6" t="s">
        <v>3</v>
      </c>
      <c r="C4" s="7"/>
      <c r="D4" s="7"/>
      <c r="E4" s="7"/>
      <c r="F4" s="7"/>
      <c r="G4" s="7"/>
      <c r="H4" s="7"/>
      <c r="J4" s="16"/>
      <c r="K4" s="16"/>
      <c r="L4" s="6" t="s">
        <v>4</v>
      </c>
      <c r="M4" s="6"/>
      <c r="N4" s="6"/>
      <c r="O4" s="6"/>
      <c r="P4" s="6"/>
      <c r="Q4" s="6"/>
      <c r="R4" s="6"/>
      <c r="S4" s="20"/>
    </row>
    <row r="5" s="1" customFormat="1" spans="2:19">
      <c r="B5" s="1" t="s">
        <v>5</v>
      </c>
      <c r="C5" s="1" t="s">
        <v>6</v>
      </c>
      <c r="E5" s="1" t="s">
        <v>5</v>
      </c>
      <c r="F5" s="1" t="s">
        <v>6</v>
      </c>
      <c r="H5" s="1" t="s">
        <v>7</v>
      </c>
      <c r="I5" s="1" t="s">
        <v>8</v>
      </c>
      <c r="L5" s="1" t="s">
        <v>5</v>
      </c>
      <c r="M5" s="1" t="s">
        <v>6</v>
      </c>
      <c r="O5" s="1" t="s">
        <v>5</v>
      </c>
      <c r="P5" s="1" t="s">
        <v>6</v>
      </c>
      <c r="R5" s="1" t="s">
        <v>7</v>
      </c>
      <c r="S5" s="1" t="s">
        <v>8</v>
      </c>
    </row>
    <row r="6" ht="16.7" spans="2:19">
      <c r="B6" s="8" t="s">
        <v>9</v>
      </c>
      <c r="C6">
        <v>31.14</v>
      </c>
      <c r="E6" s="8" t="s">
        <v>10</v>
      </c>
      <c r="F6">
        <v>98.43</v>
      </c>
      <c r="H6" s="1">
        <f>F6-C6</f>
        <v>67.29</v>
      </c>
      <c r="I6" s="17">
        <f>H6/15*2</f>
        <v>8.972</v>
      </c>
      <c r="L6" s="8" t="s">
        <v>9</v>
      </c>
      <c r="M6" s="1">
        <v>16.74</v>
      </c>
      <c r="O6" s="8" t="s">
        <v>10</v>
      </c>
      <c r="P6" s="1">
        <v>83.88</v>
      </c>
      <c r="Q6" s="1"/>
      <c r="R6" s="1">
        <f>P6-M6</f>
        <v>67.14</v>
      </c>
      <c r="S6" s="17">
        <f>R6/15*2</f>
        <v>8.952</v>
      </c>
    </row>
    <row r="7" ht="16.7" spans="2:19">
      <c r="B7" s="8" t="s">
        <v>11</v>
      </c>
      <c r="C7">
        <v>32.82</v>
      </c>
      <c r="E7" s="8" t="s">
        <v>12</v>
      </c>
      <c r="F7">
        <v>103.23</v>
      </c>
      <c r="H7" s="1">
        <f t="shared" ref="H7:H20" si="0">F7-C7</f>
        <v>70.41</v>
      </c>
      <c r="I7" s="17">
        <f t="shared" ref="I7:I20" si="1">H7/15*2</f>
        <v>9.388</v>
      </c>
      <c r="L7" s="8" t="s">
        <v>11</v>
      </c>
      <c r="M7" s="1">
        <v>18.83</v>
      </c>
      <c r="O7" s="8" t="s">
        <v>12</v>
      </c>
      <c r="P7" s="1">
        <v>88.48</v>
      </c>
      <c r="Q7" s="1"/>
      <c r="R7" s="1">
        <f t="shared" ref="R6:R16" si="2">P7-M7</f>
        <v>69.65</v>
      </c>
      <c r="S7" s="17">
        <f t="shared" ref="S7:S20" si="3">R7/15*2</f>
        <v>9.28666666666667</v>
      </c>
    </row>
    <row r="8" ht="16.7" spans="2:19">
      <c r="B8" s="8" t="s">
        <v>13</v>
      </c>
      <c r="C8">
        <v>37.71</v>
      </c>
      <c r="E8" s="8" t="s">
        <v>14</v>
      </c>
      <c r="F8">
        <v>108.2</v>
      </c>
      <c r="H8" s="1">
        <f t="shared" si="0"/>
        <v>70.49</v>
      </c>
      <c r="I8" s="17">
        <f t="shared" si="1"/>
        <v>9.39866666666667</v>
      </c>
      <c r="L8" s="8" t="s">
        <v>13</v>
      </c>
      <c r="M8" s="1">
        <v>23.37</v>
      </c>
      <c r="O8" s="8" t="s">
        <v>14</v>
      </c>
      <c r="P8" s="1">
        <v>93.22</v>
      </c>
      <c r="Q8" s="1"/>
      <c r="R8" s="1">
        <f t="shared" si="2"/>
        <v>69.85</v>
      </c>
      <c r="S8" s="17">
        <f t="shared" si="3"/>
        <v>9.31333333333333</v>
      </c>
    </row>
    <row r="9" ht="16.7" spans="2:19">
      <c r="B9" s="8" t="s">
        <v>15</v>
      </c>
      <c r="C9">
        <v>42.42</v>
      </c>
      <c r="E9" s="8" t="s">
        <v>16</v>
      </c>
      <c r="F9">
        <v>112.5</v>
      </c>
      <c r="H9" s="1">
        <f t="shared" si="0"/>
        <v>70.08</v>
      </c>
      <c r="I9" s="17">
        <f t="shared" si="1"/>
        <v>9.344</v>
      </c>
      <c r="L9" s="8" t="s">
        <v>15</v>
      </c>
      <c r="M9" s="1">
        <v>28.2</v>
      </c>
      <c r="O9" s="8" t="s">
        <v>16</v>
      </c>
      <c r="P9" s="1">
        <v>97.75</v>
      </c>
      <c r="Q9" s="1"/>
      <c r="R9" s="1">
        <f t="shared" si="2"/>
        <v>69.55</v>
      </c>
      <c r="S9" s="17">
        <f t="shared" si="3"/>
        <v>9.27333333333333</v>
      </c>
    </row>
    <row r="10" ht="16.7" spans="2:19">
      <c r="B10" s="8" t="s">
        <v>17</v>
      </c>
      <c r="C10">
        <v>47.12</v>
      </c>
      <c r="E10" s="8" t="s">
        <v>18</v>
      </c>
      <c r="F10">
        <v>118.67</v>
      </c>
      <c r="H10" s="1">
        <f t="shared" si="0"/>
        <v>71.55</v>
      </c>
      <c r="I10" s="17">
        <f t="shared" si="1"/>
        <v>9.54</v>
      </c>
      <c r="L10" s="8" t="s">
        <v>17</v>
      </c>
      <c r="M10" s="1">
        <v>32.64</v>
      </c>
      <c r="O10" s="8" t="s">
        <v>18</v>
      </c>
      <c r="P10" s="1">
        <v>102.53</v>
      </c>
      <c r="Q10" s="1"/>
      <c r="R10" s="1">
        <f t="shared" si="2"/>
        <v>69.89</v>
      </c>
      <c r="S10" s="17">
        <f t="shared" si="3"/>
        <v>9.31866666666667</v>
      </c>
    </row>
    <row r="11" ht="16.7" spans="2:19">
      <c r="B11" s="8" t="s">
        <v>19</v>
      </c>
      <c r="C11">
        <v>51.69</v>
      </c>
      <c r="E11" s="8" t="s">
        <v>20</v>
      </c>
      <c r="F11">
        <v>122.05</v>
      </c>
      <c r="H11" s="1">
        <f t="shared" si="0"/>
        <v>70.36</v>
      </c>
      <c r="I11" s="17">
        <f t="shared" si="1"/>
        <v>9.38133333333333</v>
      </c>
      <c r="L11" s="8" t="s">
        <v>19</v>
      </c>
      <c r="M11" s="1">
        <v>37.18</v>
      </c>
      <c r="O11" s="8" t="s">
        <v>20</v>
      </c>
      <c r="P11" s="18">
        <v>107.2</v>
      </c>
      <c r="Q11" s="1"/>
      <c r="R11" s="1">
        <f t="shared" si="2"/>
        <v>70.02</v>
      </c>
      <c r="S11" s="17">
        <f t="shared" si="3"/>
        <v>9.336</v>
      </c>
    </row>
    <row r="12" ht="16.7" spans="2:19">
      <c r="B12" s="8" t="s">
        <v>21</v>
      </c>
      <c r="C12">
        <v>56.64</v>
      </c>
      <c r="E12" s="8" t="s">
        <v>22</v>
      </c>
      <c r="F12">
        <v>126.69</v>
      </c>
      <c r="H12" s="1">
        <f t="shared" si="0"/>
        <v>70.05</v>
      </c>
      <c r="I12" s="17">
        <f t="shared" si="1"/>
        <v>9.34</v>
      </c>
      <c r="L12" s="8" t="s">
        <v>21</v>
      </c>
      <c r="M12" s="1">
        <v>41.66</v>
      </c>
      <c r="O12" s="8" t="s">
        <v>22</v>
      </c>
      <c r="P12" s="1">
        <v>111.42</v>
      </c>
      <c r="Q12" s="1"/>
      <c r="R12" s="1">
        <f t="shared" si="2"/>
        <v>69.76</v>
      </c>
      <c r="S12" s="17">
        <f t="shared" si="3"/>
        <v>9.30133333333333</v>
      </c>
    </row>
    <row r="13" ht="16.7" spans="2:19">
      <c r="B13" s="8" t="s">
        <v>23</v>
      </c>
      <c r="C13">
        <v>61.12</v>
      </c>
      <c r="E13" s="8" t="s">
        <v>24</v>
      </c>
      <c r="F13">
        <v>131.74</v>
      </c>
      <c r="H13" s="1">
        <f t="shared" si="0"/>
        <v>70.62</v>
      </c>
      <c r="I13" s="17">
        <f t="shared" si="1"/>
        <v>9.416</v>
      </c>
      <c r="L13" s="8" t="s">
        <v>23</v>
      </c>
      <c r="M13" s="1">
        <v>46.8</v>
      </c>
      <c r="O13" s="8" t="s">
        <v>24</v>
      </c>
      <c r="P13" s="1">
        <v>116.25</v>
      </c>
      <c r="Q13" s="1"/>
      <c r="R13" s="1">
        <f t="shared" si="2"/>
        <v>69.45</v>
      </c>
      <c r="S13" s="17">
        <f t="shared" si="3"/>
        <v>9.26</v>
      </c>
    </row>
    <row r="14" ht="16.7" spans="2:19">
      <c r="B14" s="8" t="s">
        <v>25</v>
      </c>
      <c r="C14">
        <v>65.83</v>
      </c>
      <c r="E14" s="8" t="s">
        <v>26</v>
      </c>
      <c r="F14">
        <v>136.06</v>
      </c>
      <c r="H14" s="1">
        <f t="shared" si="0"/>
        <v>70.23</v>
      </c>
      <c r="I14" s="17">
        <f t="shared" si="1"/>
        <v>9.364</v>
      </c>
      <c r="L14" s="8" t="s">
        <v>25</v>
      </c>
      <c r="M14" s="1">
        <v>51.26</v>
      </c>
      <c r="O14" s="8" t="s">
        <v>26</v>
      </c>
      <c r="P14" s="1">
        <v>121.06</v>
      </c>
      <c r="Q14" s="1"/>
      <c r="R14" s="1">
        <f t="shared" si="2"/>
        <v>69.8</v>
      </c>
      <c r="S14" s="17">
        <f t="shared" si="3"/>
        <v>9.30666666666667</v>
      </c>
    </row>
    <row r="15" ht="16.7" spans="2:19">
      <c r="B15" s="8" t="s">
        <v>27</v>
      </c>
      <c r="C15">
        <v>70.37</v>
      </c>
      <c r="E15" s="8" t="s">
        <v>28</v>
      </c>
      <c r="F15">
        <v>141.12</v>
      </c>
      <c r="H15" s="1">
        <f t="shared" si="0"/>
        <v>70.75</v>
      </c>
      <c r="I15" s="17">
        <f t="shared" si="1"/>
        <v>9.43333333333333</v>
      </c>
      <c r="L15" s="8" t="s">
        <v>27</v>
      </c>
      <c r="M15" s="1">
        <v>55.98</v>
      </c>
      <c r="O15" s="8" t="s">
        <v>28</v>
      </c>
      <c r="P15" s="1">
        <v>125.73</v>
      </c>
      <c r="Q15" s="1"/>
      <c r="R15" s="1">
        <f>P15-M15</f>
        <v>69.75</v>
      </c>
      <c r="S15" s="17">
        <f t="shared" si="3"/>
        <v>9.3</v>
      </c>
    </row>
    <row r="16" ht="16.7" spans="2:19">
      <c r="B16" s="8" t="s">
        <v>29</v>
      </c>
      <c r="C16" s="9">
        <v>75.4</v>
      </c>
      <c r="E16" s="8" t="s">
        <v>30</v>
      </c>
      <c r="F16">
        <v>145.27</v>
      </c>
      <c r="H16" s="1">
        <f t="shared" si="0"/>
        <v>69.87</v>
      </c>
      <c r="I16" s="17">
        <f t="shared" si="1"/>
        <v>9.316</v>
      </c>
      <c r="L16" s="8" t="s">
        <v>29</v>
      </c>
      <c r="M16" s="18">
        <v>60.26</v>
      </c>
      <c r="O16" s="8" t="s">
        <v>30</v>
      </c>
      <c r="P16" s="1">
        <v>130.81</v>
      </c>
      <c r="Q16" s="1"/>
      <c r="R16" s="1">
        <f>P16-M16</f>
        <v>70.55</v>
      </c>
      <c r="S16" s="17">
        <f t="shared" si="3"/>
        <v>9.40666666666667</v>
      </c>
    </row>
    <row r="17" ht="16.7" spans="2:19">
      <c r="B17" s="8" t="s">
        <v>31</v>
      </c>
      <c r="C17">
        <v>79.86</v>
      </c>
      <c r="E17" s="8" t="s">
        <v>32</v>
      </c>
      <c r="F17">
        <v>149.94</v>
      </c>
      <c r="H17" s="1">
        <f t="shared" si="0"/>
        <v>70.08</v>
      </c>
      <c r="I17" s="17">
        <f t="shared" si="1"/>
        <v>9.344</v>
      </c>
      <c r="L17" s="8" t="s">
        <v>31</v>
      </c>
      <c r="M17" s="1">
        <v>65.43</v>
      </c>
      <c r="O17" s="8" t="s">
        <v>32</v>
      </c>
      <c r="P17" s="1">
        <v>135.14</v>
      </c>
      <c r="Q17" s="1"/>
      <c r="R17" s="1">
        <f>P17-M17</f>
        <v>69.71</v>
      </c>
      <c r="S17" s="17">
        <f t="shared" si="3"/>
        <v>9.29466666666666</v>
      </c>
    </row>
    <row r="18" ht="16.7" spans="2:19">
      <c r="B18" s="8" t="s">
        <v>33</v>
      </c>
      <c r="C18">
        <v>84.72</v>
      </c>
      <c r="E18" s="8" t="s">
        <v>34</v>
      </c>
      <c r="F18">
        <v>154.87</v>
      </c>
      <c r="H18" s="1">
        <f t="shared" si="0"/>
        <v>70.15</v>
      </c>
      <c r="I18" s="17">
        <f t="shared" si="1"/>
        <v>9.35333333333333</v>
      </c>
      <c r="L18" s="8" t="s">
        <v>33</v>
      </c>
      <c r="M18" s="1">
        <v>69.98</v>
      </c>
      <c r="O18" s="8" t="s">
        <v>34</v>
      </c>
      <c r="P18" s="1">
        <v>140.14</v>
      </c>
      <c r="Q18" s="1"/>
      <c r="R18" s="1">
        <f>P18-M18</f>
        <v>70.16</v>
      </c>
      <c r="S18" s="17">
        <f t="shared" si="3"/>
        <v>9.35466666666666</v>
      </c>
    </row>
    <row r="19" ht="16.7" spans="2:19">
      <c r="B19" s="8" t="s">
        <v>35</v>
      </c>
      <c r="C19">
        <v>89.37</v>
      </c>
      <c r="E19" s="8" t="s">
        <v>36</v>
      </c>
      <c r="F19">
        <v>159.27</v>
      </c>
      <c r="H19" s="1">
        <f t="shared" si="0"/>
        <v>69.9</v>
      </c>
      <c r="I19" s="17">
        <f t="shared" si="1"/>
        <v>9.32</v>
      </c>
      <c r="L19" s="8" t="s">
        <v>35</v>
      </c>
      <c r="M19" s="1">
        <v>74.67</v>
      </c>
      <c r="O19" s="8" t="s">
        <v>36</v>
      </c>
      <c r="P19" s="1">
        <v>144.43</v>
      </c>
      <c r="Q19" s="1"/>
      <c r="R19" s="1">
        <f>P19-M19</f>
        <v>69.76</v>
      </c>
      <c r="S19" s="17">
        <f t="shared" si="3"/>
        <v>9.30133333333333</v>
      </c>
    </row>
    <row r="20" ht="16.7" spans="2:19">
      <c r="B20" s="8" t="s">
        <v>37</v>
      </c>
      <c r="C20">
        <v>94.02</v>
      </c>
      <c r="E20" s="8" t="s">
        <v>38</v>
      </c>
      <c r="F20">
        <v>164.01</v>
      </c>
      <c r="H20" s="1">
        <f t="shared" si="0"/>
        <v>69.99</v>
      </c>
      <c r="I20" s="17">
        <f t="shared" si="1"/>
        <v>9.332</v>
      </c>
      <c r="L20" s="8" t="s">
        <v>37</v>
      </c>
      <c r="M20" s="1">
        <v>79.51</v>
      </c>
      <c r="O20" s="8" t="s">
        <v>38</v>
      </c>
      <c r="P20" s="1">
        <v>149.38</v>
      </c>
      <c r="Q20" s="1"/>
      <c r="R20" s="1">
        <f>P20-M20</f>
        <v>69.87</v>
      </c>
      <c r="S20" s="17">
        <f t="shared" si="3"/>
        <v>9.316</v>
      </c>
    </row>
    <row r="22" ht="16.7" spans="2:19">
      <c r="B22" s="10" t="s">
        <v>39</v>
      </c>
      <c r="C22" s="11">
        <f>AVERAGE(H6:H20)/15*2</f>
        <v>9.34951111111111</v>
      </c>
      <c r="D22" s="4"/>
      <c r="E22" s="2" t="s">
        <v>40</v>
      </c>
      <c r="F22" s="11">
        <f>C2*C22</f>
        <v>349.110744888889</v>
      </c>
      <c r="H22" s="12" t="s">
        <v>41</v>
      </c>
      <c r="I22" s="19">
        <f t="array" ref="I22">SQRT(SUM((I6:I20-C22)^2)/15/14)</f>
        <v>0.0306931194858758</v>
      </c>
      <c r="L22" s="10" t="s">
        <v>42</v>
      </c>
      <c r="M22" s="3">
        <f>AVERAGE(R6:R20)/15*2</f>
        <v>9.28808888888889</v>
      </c>
      <c r="N22" s="4"/>
      <c r="O22" s="2" t="s">
        <v>40</v>
      </c>
      <c r="P22" s="3">
        <f>C2*M22</f>
        <v>346.817239111111</v>
      </c>
      <c r="R22" s="12" t="s">
        <v>41</v>
      </c>
      <c r="S22" s="19">
        <f t="array" ref="S22">SQRT((SUM((S6:S20-M22)^2))/15/14)</f>
        <v>0.0256334657801327</v>
      </c>
    </row>
    <row r="23" ht="16.7" spans="8:19">
      <c r="H23" s="12" t="s">
        <v>43</v>
      </c>
      <c r="I23" s="15">
        <f>0.01/2</f>
        <v>0.005</v>
      </c>
      <c r="R23" s="12" t="s">
        <v>43</v>
      </c>
      <c r="S23" s="15">
        <f>0.01/2</f>
        <v>0.005</v>
      </c>
    </row>
    <row r="24" ht="16.7" spans="5:19">
      <c r="E24" s="13" t="s">
        <v>44</v>
      </c>
      <c r="F24" s="14">
        <f>(F22-I2)/I2</f>
        <v>0.00934307594496088</v>
      </c>
      <c r="H24" s="12" t="s">
        <v>45</v>
      </c>
      <c r="I24" s="19">
        <f>SQRT(I22^2+I23^2)</f>
        <v>0.0310977102657776</v>
      </c>
      <c r="O24" s="13" t="s">
        <v>44</v>
      </c>
      <c r="P24" s="14">
        <f>(P22-I2)/I2</f>
        <v>0.00271213086426324</v>
      </c>
      <c r="R24" s="12" t="s">
        <v>45</v>
      </c>
      <c r="S24" s="19">
        <f t="array" ref="S24">SQRT(S22^2+S23^2)</f>
        <v>0.0261165573516349</v>
      </c>
    </row>
    <row r="25" spans="8:19">
      <c r="H25" s="12" t="s">
        <v>46</v>
      </c>
      <c r="I25" s="15">
        <f>0.1/2</f>
        <v>0.05</v>
      </c>
      <c r="R25" s="12" t="s">
        <v>46</v>
      </c>
      <c r="S25" s="15">
        <f>0.1/2</f>
        <v>0.05</v>
      </c>
    </row>
    <row r="26" spans="8:19">
      <c r="H26" s="15"/>
      <c r="I26" s="15"/>
      <c r="R26" s="15"/>
      <c r="S26" s="15"/>
    </row>
    <row r="27" ht="16.7" spans="8:19">
      <c r="H27" s="12" t="s">
        <v>47</v>
      </c>
      <c r="I27" s="15">
        <f>F22*SQRT((I24/C22)^2+(I25/C2)^2)</f>
        <v>1.25175561937998</v>
      </c>
      <c r="R27" s="12" t="s">
        <v>47</v>
      </c>
      <c r="S27" s="15">
        <f>P22*SQRT((S24/M22)^2+(S25/C2)^2)</f>
        <v>1.08012564798036</v>
      </c>
    </row>
  </sheetData>
  <mergeCells count="2">
    <mergeCell ref="B4:H4"/>
    <mergeCell ref="L4:R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24464</dc:creator>
  <cp:lastModifiedBy>郭忠滨</cp:lastModifiedBy>
  <dcterms:created xsi:type="dcterms:W3CDTF">2023-09-30T11:53:55Z</dcterms:created>
  <dcterms:modified xsi:type="dcterms:W3CDTF">2023-09-30T15:16:16Z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99E95DB8CE26479CAF1C32761979410C_11</vt:lpwstr>
  </property>
  <property fmtid="{D5CDD505-2E9C-101B-9397-08002B2CF9AE}" pid="3" name="KSOProductBuildVer">
    <vt:lpwstr>2052-12.1.0.15712</vt:lpwstr>
  </property>
</Properties>
</file>