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\Desktop\Iva\Trento\Laboratory_Luca_Fava\Experiments Data and Results\III_Caspase 2 Activity Assay\Caspase_Data Analysis_C2_C3_Bio_Triplicates\"/>
    </mc:Choice>
  </mc:AlternateContent>
  <xr:revisionPtr revIDLastSave="0" documentId="13_ncr:1_{901BBBC5-02D8-468B-A44D-F2DC90B376C2}" xr6:coauthVersionLast="44" xr6:coauthVersionMax="44" xr10:uidLastSave="{00000000-0000-0000-0000-000000000000}"/>
  <bookViews>
    <workbookView minimized="1" xWindow="348" yWindow="2244" windowWidth="17280" windowHeight="8976" tabRatio="805" xr2:uid="{039164F0-CDAF-4E54-8EAB-B10958B15F6D}"/>
  </bookViews>
  <sheets>
    <sheet name="FINALE RESULTS_C2_correct_here" sheetId="26" r:id="rId1"/>
    <sheet name="FINALE RESULTS_C3_correct_here" sheetId="25" r:id="rId2"/>
    <sheet name="Mean Value Finale Results C-3" sheetId="21" r:id="rId3"/>
    <sheet name="Mean Value Finale Results C-2" sheetId="23" r:id="rId4"/>
    <sheet name="BCA Normalization Calculations" sheetId="24" r:id="rId5"/>
    <sheet name="3_C3_Finale Results_III" sheetId="20" r:id="rId6"/>
    <sheet name="2_C3_Finale Results_II" sheetId="19" r:id="rId7"/>
    <sheet name="2_3_C3_FLuor. Plate Read Out" sheetId="18" r:id="rId8"/>
    <sheet name="2_3_C3_BCA Calculations" sheetId="17" r:id="rId9"/>
    <sheet name="2_3_C3_BCA Plate Read Out" sheetId="15" r:id="rId10"/>
    <sheet name="3_C2_Finale Results_III" sheetId="13" r:id="rId11"/>
    <sheet name="2_C2_Finale Results_II" sheetId="12" r:id="rId12"/>
    <sheet name="2_3_C2_FLuor. Plate Read Out" sheetId="11" r:id="rId13"/>
    <sheet name="2_3_C2_BCA Calculations" sheetId="14" r:id="rId14"/>
    <sheet name="2_3_C2_BCA Plate Read Out" sheetId="10" r:id="rId15"/>
    <sheet name="1_C2_Finale Results" sheetId="9" r:id="rId16"/>
    <sheet name="1_C2_Fluorescenc_Plate_Read_Out" sheetId="8" r:id="rId17"/>
    <sheet name="1_C2_BCA calculations" sheetId="7" r:id="rId18"/>
    <sheet name="1_C2_BCA_Plate_Read_Out" sheetId="6" r:id="rId19"/>
    <sheet name="1_C3_Finale Results" sheetId="5" r:id="rId20"/>
    <sheet name="1_C3_Fluorescenc_Plate_Read_Out" sheetId="4" r:id="rId21"/>
    <sheet name="1_C3_BCA calculations" sheetId="3" r:id="rId22"/>
    <sheet name="1_C3_BCA_Plate_Read_Out" sheetId="2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26" l="1"/>
  <c r="W5" i="26"/>
  <c r="W6" i="26"/>
  <c r="W7" i="26"/>
  <c r="W8" i="26"/>
  <c r="W3" i="26"/>
  <c r="V6" i="26"/>
  <c r="V4" i="26"/>
  <c r="V5" i="26"/>
  <c r="V7" i="26"/>
  <c r="V8" i="26"/>
  <c r="V3" i="26"/>
  <c r="H25" i="26"/>
  <c r="N26" i="26"/>
  <c r="N24" i="26"/>
  <c r="N25" i="26"/>
  <c r="N27" i="26"/>
  <c r="N28" i="26"/>
  <c r="N29" i="26"/>
  <c r="N14" i="26"/>
  <c r="N15" i="26"/>
  <c r="N16" i="26"/>
  <c r="N17" i="26"/>
  <c r="N18" i="26"/>
  <c r="N19" i="26"/>
  <c r="N3" i="26"/>
  <c r="N4" i="26"/>
  <c r="N5" i="26"/>
  <c r="N6" i="26"/>
  <c r="N7" i="26"/>
  <c r="N8" i="26"/>
  <c r="H6" i="26"/>
  <c r="F6" i="26"/>
  <c r="F4" i="26"/>
  <c r="D27" i="26"/>
  <c r="F44" i="11"/>
  <c r="H7" i="26"/>
  <c r="H15" i="26"/>
  <c r="H24" i="26"/>
  <c r="H26" i="26"/>
  <c r="H27" i="26"/>
  <c r="H28" i="26"/>
  <c r="H23" i="26"/>
  <c r="H16" i="26"/>
  <c r="H17" i="26"/>
  <c r="H18" i="26"/>
  <c r="H13" i="26"/>
  <c r="F16" i="26"/>
  <c r="F28" i="26"/>
  <c r="F27" i="26"/>
  <c r="F26" i="26"/>
  <c r="F25" i="26"/>
  <c r="F24" i="26"/>
  <c r="F23" i="26"/>
  <c r="F18" i="26"/>
  <c r="F17" i="26"/>
  <c r="F15" i="26"/>
  <c r="F13" i="26"/>
  <c r="D14" i="26"/>
  <c r="F14" i="26" s="1"/>
  <c r="H14" i="26" s="1"/>
  <c r="D16" i="26"/>
  <c r="D18" i="26"/>
  <c r="D13" i="26"/>
  <c r="D15" i="26"/>
  <c r="D17" i="26"/>
  <c r="D24" i="26"/>
  <c r="D26" i="26"/>
  <c r="D28" i="26"/>
  <c r="D23" i="26"/>
  <c r="D25" i="26"/>
  <c r="F48" i="11"/>
  <c r="F45" i="11"/>
  <c r="F46" i="11"/>
  <c r="F47" i="11"/>
  <c r="F49" i="11"/>
  <c r="F50" i="11"/>
  <c r="F51" i="11"/>
  <c r="F52" i="11"/>
  <c r="F53" i="11"/>
  <c r="F54" i="11"/>
  <c r="F55" i="11"/>
  <c r="U41" i="11"/>
  <c r="B14" i="26"/>
  <c r="B16" i="26"/>
  <c r="B18" i="26"/>
  <c r="B13" i="26"/>
  <c r="B15" i="26"/>
  <c r="B17" i="26"/>
  <c r="B24" i="26"/>
  <c r="B26" i="26"/>
  <c r="B28" i="26"/>
  <c r="B23" i="26"/>
  <c r="B25" i="26"/>
  <c r="B27" i="26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C4" i="14"/>
  <c r="G35" i="10"/>
  <c r="L35" i="10" s="1"/>
  <c r="G38" i="10"/>
  <c r="H4" i="26"/>
  <c r="H5" i="26"/>
  <c r="H8" i="26"/>
  <c r="H3" i="26"/>
  <c r="F5" i="26"/>
  <c r="F7" i="26"/>
  <c r="F8" i="26"/>
  <c r="F3" i="26"/>
  <c r="D8" i="26"/>
  <c r="D4" i="26"/>
  <c r="D6" i="26"/>
  <c r="D7" i="26"/>
  <c r="D3" i="26"/>
  <c r="D5" i="26"/>
  <c r="H45" i="8"/>
  <c r="H41" i="8"/>
  <c r="B8" i="26"/>
  <c r="B4" i="26"/>
  <c r="B6" i="26"/>
  <c r="B7" i="26"/>
  <c r="B3" i="26"/>
  <c r="B5" i="26"/>
  <c r="J4" i="7"/>
  <c r="B4" i="7"/>
  <c r="B5" i="7"/>
  <c r="B6" i="7"/>
  <c r="B7" i="7"/>
  <c r="B8" i="7"/>
  <c r="B9" i="7"/>
  <c r="B1" i="7"/>
  <c r="U8" i="7" s="1"/>
  <c r="V8" i="7" s="1"/>
  <c r="W8" i="7" s="1"/>
  <c r="X8" i="7" s="1"/>
  <c r="AB8" i="7" s="1"/>
  <c r="U9" i="7"/>
  <c r="V9" i="7" s="1"/>
  <c r="W9" i="7" s="1"/>
  <c r="X9" i="7" s="1"/>
  <c r="AB9" i="7" s="1"/>
  <c r="E39" i="6"/>
  <c r="E35" i="6"/>
  <c r="E36" i="6"/>
  <c r="E37" i="6"/>
  <c r="E38" i="6"/>
  <c r="E40" i="6"/>
  <c r="E41" i="6"/>
  <c r="D7" i="25"/>
  <c r="F7" i="25"/>
  <c r="H7" i="25"/>
  <c r="H8" i="25"/>
  <c r="H24" i="25"/>
  <c r="H14" i="25"/>
  <c r="F30" i="19"/>
  <c r="F16" i="25"/>
  <c r="D29" i="19"/>
  <c r="F25" i="25"/>
  <c r="H26" i="25"/>
  <c r="B3" i="25"/>
  <c r="U4" i="7" l="1"/>
  <c r="V4" i="7" s="1"/>
  <c r="W4" i="7" s="1"/>
  <c r="X4" i="7" s="1"/>
  <c r="AB4" i="7" s="1"/>
  <c r="U5" i="7"/>
  <c r="V5" i="7" s="1"/>
  <c r="W5" i="7" s="1"/>
  <c r="X5" i="7" s="1"/>
  <c r="AB5" i="7" s="1"/>
  <c r="U6" i="7"/>
  <c r="V6" i="7" s="1"/>
  <c r="W6" i="7" s="1"/>
  <c r="X6" i="7" s="1"/>
  <c r="AB6" i="7" s="1"/>
  <c r="U7" i="7"/>
  <c r="V7" i="7" s="1"/>
  <c r="W7" i="7" s="1"/>
  <c r="X7" i="7" s="1"/>
  <c r="AB7" i="7" s="1"/>
  <c r="H17" i="25"/>
  <c r="H6" i="25"/>
  <c r="H15" i="25"/>
  <c r="H16" i="25"/>
  <c r="H18" i="25"/>
  <c r="H13" i="25"/>
  <c r="H25" i="25"/>
  <c r="H27" i="25"/>
  <c r="H28" i="25"/>
  <c r="H23" i="25"/>
  <c r="F28" i="25"/>
  <c r="F27" i="25"/>
  <c r="F26" i="25"/>
  <c r="F24" i="25"/>
  <c r="F23" i="25"/>
  <c r="F18" i="25"/>
  <c r="F17" i="25"/>
  <c r="F15" i="25"/>
  <c r="F14" i="25"/>
  <c r="F13" i="25"/>
  <c r="F3" i="25"/>
  <c r="D14" i="25"/>
  <c r="D16" i="25"/>
  <c r="D18" i="25"/>
  <c r="D13" i="25"/>
  <c r="D15" i="25"/>
  <c r="D17" i="25"/>
  <c r="D24" i="25"/>
  <c r="D26" i="25"/>
  <c r="D28" i="25"/>
  <c r="D23" i="25"/>
  <c r="D25" i="25"/>
  <c r="D27" i="25"/>
  <c r="N51" i="18"/>
  <c r="N41" i="18"/>
  <c r="N42" i="18"/>
  <c r="N43" i="18"/>
  <c r="N44" i="18"/>
  <c r="N45" i="18"/>
  <c r="N46" i="18"/>
  <c r="N47" i="18"/>
  <c r="N48" i="18"/>
  <c r="N49" i="18"/>
  <c r="N50" i="18"/>
  <c r="N52" i="18"/>
  <c r="L41" i="18"/>
  <c r="B5" i="25"/>
  <c r="J9" i="3"/>
  <c r="B1" i="3"/>
  <c r="K41" i="2"/>
  <c r="K40" i="2"/>
  <c r="B9" i="3" s="1"/>
  <c r="K36" i="2"/>
  <c r="K35" i="2"/>
  <c r="B4" i="3"/>
  <c r="K37" i="2"/>
  <c r="K38" i="2"/>
  <c r="B7" i="3" s="1"/>
  <c r="K39" i="2"/>
  <c r="B8" i="3" s="1"/>
  <c r="C8" i="3" s="1"/>
  <c r="J15" i="17"/>
  <c r="O41" i="4"/>
  <c r="D3" i="25"/>
  <c r="D4" i="25"/>
  <c r="D8" i="25"/>
  <c r="D6" i="25"/>
  <c r="D5" i="25"/>
  <c r="O42" i="4"/>
  <c r="O43" i="4"/>
  <c r="O44" i="4"/>
  <c r="O45" i="4"/>
  <c r="O46" i="4"/>
  <c r="L41" i="4"/>
  <c r="B5" i="3"/>
  <c r="B6" i="3"/>
  <c r="D26" i="5"/>
  <c r="D24" i="5"/>
  <c r="F26" i="5"/>
  <c r="U31" i="21"/>
  <c r="W35" i="21"/>
  <c r="W31" i="21"/>
  <c r="G35" i="21" l="1"/>
  <c r="G36" i="21"/>
  <c r="G37" i="21"/>
  <c r="G38" i="21"/>
  <c r="G39" i="21"/>
  <c r="G34" i="21"/>
  <c r="W32" i="21"/>
  <c r="W33" i="21"/>
  <c r="W34" i="21"/>
  <c r="W36" i="21"/>
  <c r="AE36" i="21"/>
  <c r="AE37" i="21"/>
  <c r="AE38" i="21"/>
  <c r="AE39" i="21"/>
  <c r="AE40" i="21"/>
  <c r="AO36" i="21"/>
  <c r="AO37" i="21"/>
  <c r="AO38" i="21"/>
  <c r="AO39" i="21"/>
  <c r="AO40" i="21"/>
  <c r="AO35" i="21"/>
  <c r="AH30" i="23"/>
  <c r="AH31" i="23"/>
  <c r="AH32" i="23"/>
  <c r="AH33" i="23"/>
  <c r="AH34" i="23"/>
  <c r="AH29" i="23"/>
  <c r="G29" i="23"/>
  <c r="G30" i="23"/>
  <c r="G31" i="23"/>
  <c r="G32" i="23"/>
  <c r="G27" i="23"/>
  <c r="X30" i="23"/>
  <c r="X31" i="23"/>
  <c r="X32" i="23"/>
  <c r="X33" i="23"/>
  <c r="X34" i="23"/>
  <c r="X29" i="23"/>
  <c r="P28" i="23"/>
  <c r="P29" i="23"/>
  <c r="P30" i="23"/>
  <c r="P26" i="23"/>
  <c r="P27" i="23"/>
  <c r="P25" i="23"/>
  <c r="N28" i="23"/>
  <c r="N25" i="23"/>
  <c r="D27" i="23"/>
  <c r="D28" i="23" l="1"/>
  <c r="G28" i="23"/>
  <c r="D18" i="23"/>
  <c r="D20" i="21" l="1"/>
  <c r="E20" i="21"/>
  <c r="D11" i="24" l="1"/>
  <c r="D7" i="24"/>
  <c r="C11" i="24"/>
  <c r="C9" i="24"/>
  <c r="C6" i="24"/>
  <c r="E11" i="24"/>
  <c r="F11" i="24" s="1"/>
  <c r="P11" i="24" s="1"/>
  <c r="C10" i="24"/>
  <c r="D10" i="24" s="1"/>
  <c r="E10" i="24" s="1"/>
  <c r="F10" i="24" s="1"/>
  <c r="P10" i="24" s="1"/>
  <c r="D9" i="24"/>
  <c r="E9" i="24" s="1"/>
  <c r="F9" i="24" s="1"/>
  <c r="P9" i="24" s="1"/>
  <c r="C8" i="24"/>
  <c r="D8" i="24" s="1"/>
  <c r="E8" i="24" s="1"/>
  <c r="F8" i="24" s="1"/>
  <c r="P8" i="24" s="1"/>
  <c r="C7" i="24"/>
  <c r="E7" i="24" s="1"/>
  <c r="F7" i="24" s="1"/>
  <c r="D6" i="24"/>
  <c r="E6" i="24" s="1"/>
  <c r="F6" i="24" s="1"/>
  <c r="P6" i="24" s="1"/>
  <c r="P7" i="24" l="1"/>
  <c r="D13" i="24" l="1"/>
  <c r="D12" i="24"/>
  <c r="D14" i="24"/>
  <c r="E14" i="24" s="1"/>
  <c r="F14" i="24" s="1"/>
  <c r="I14" i="24" s="1"/>
  <c r="D15" i="24"/>
  <c r="D16" i="24"/>
  <c r="E16" i="24" s="1"/>
  <c r="F16" i="24" s="1"/>
  <c r="I16" i="24" s="1"/>
  <c r="E12" i="24"/>
  <c r="F12" i="24" s="1"/>
  <c r="I12" i="24" s="1"/>
  <c r="E15" i="24"/>
  <c r="F15" i="24" s="1"/>
  <c r="I15" i="24" s="1"/>
  <c r="E13" i="24"/>
  <c r="F13" i="24" s="1"/>
  <c r="I13" i="24" s="1"/>
  <c r="I10" i="24"/>
  <c r="M10" i="24" s="1"/>
  <c r="I11" i="24"/>
  <c r="M11" i="24" s="1"/>
  <c r="I7" i="24"/>
  <c r="M7" i="24" s="1"/>
  <c r="I6" i="24"/>
  <c r="M6" i="24" s="1"/>
  <c r="C4" i="7"/>
  <c r="I9" i="24"/>
  <c r="M9" i="24" s="1"/>
  <c r="I8" i="24"/>
  <c r="M8" i="24" s="1"/>
  <c r="D24" i="9" l="1"/>
  <c r="AE19" i="21"/>
  <c r="G21" i="21"/>
  <c r="G20" i="21"/>
  <c r="AO19" i="21"/>
  <c r="G22" i="21"/>
  <c r="G19" i="21"/>
  <c r="G18" i="21"/>
  <c r="G23" i="21"/>
  <c r="E18" i="21"/>
  <c r="E21" i="21"/>
  <c r="D19" i="21"/>
  <c r="E22" i="21"/>
  <c r="E23" i="21"/>
  <c r="E19" i="21"/>
  <c r="H18" i="21"/>
  <c r="H19" i="21"/>
  <c r="AO27" i="21"/>
  <c r="AO29" i="21"/>
  <c r="AO25" i="21"/>
  <c r="AO21" i="21"/>
  <c r="AO23" i="21"/>
  <c r="W15" i="21"/>
  <c r="D39" i="21" l="1"/>
  <c r="D32" i="23"/>
  <c r="D30" i="23"/>
  <c r="D29" i="23"/>
  <c r="D31" i="23"/>
  <c r="G22" i="23"/>
  <c r="G23" i="23"/>
  <c r="G21" i="23"/>
  <c r="G19" i="23"/>
  <c r="G20" i="23"/>
  <c r="G18" i="23"/>
  <c r="D23" i="23"/>
  <c r="D22" i="23"/>
  <c r="D21" i="23"/>
  <c r="D20" i="23"/>
  <c r="D19" i="23"/>
  <c r="A9" i="23"/>
  <c r="A8" i="23"/>
  <c r="A7" i="23"/>
  <c r="A5" i="23"/>
  <c r="A4" i="23"/>
  <c r="A6" i="23"/>
  <c r="D22" i="21"/>
  <c r="D18" i="21"/>
  <c r="D23" i="21"/>
  <c r="D21" i="21"/>
  <c r="A6" i="21"/>
  <c r="A9" i="21"/>
  <c r="D36" i="21"/>
  <c r="AE27" i="21"/>
  <c r="H20" i="21" s="1"/>
  <c r="AE29" i="21"/>
  <c r="H22" i="21" s="1"/>
  <c r="AE25" i="21"/>
  <c r="AE21" i="21"/>
  <c r="H21" i="21" s="1"/>
  <c r="AE23" i="21"/>
  <c r="H23" i="21" s="1"/>
  <c r="W21" i="21"/>
  <c r="W16" i="21"/>
  <c r="W19" i="21"/>
  <c r="U32" i="21"/>
  <c r="U33" i="21"/>
  <c r="U34" i="21"/>
  <c r="U35" i="21"/>
  <c r="U36" i="21"/>
  <c r="AC38" i="21"/>
  <c r="AC35" i="21"/>
  <c r="A7" i="21"/>
  <c r="A8" i="21"/>
  <c r="A5" i="21"/>
  <c r="A4" i="21"/>
  <c r="AF34" i="23"/>
  <c r="AF33" i="23"/>
  <c r="AF32" i="23"/>
  <c r="AF31" i="23"/>
  <c r="AF30" i="23"/>
  <c r="AF29" i="23"/>
  <c r="AH23" i="23"/>
  <c r="AH22" i="23"/>
  <c r="AH20" i="23"/>
  <c r="AH19" i="23"/>
  <c r="V34" i="23"/>
  <c r="V33" i="23"/>
  <c r="V32" i="23"/>
  <c r="V31" i="23"/>
  <c r="V30" i="23"/>
  <c r="V29" i="23"/>
  <c r="X23" i="23"/>
  <c r="X22" i="23"/>
  <c r="X20" i="23"/>
  <c r="X19" i="23"/>
  <c r="N30" i="23"/>
  <c r="N29" i="23"/>
  <c r="N27" i="23"/>
  <c r="N26" i="23"/>
  <c r="P19" i="23"/>
  <c r="P18" i="23"/>
  <c r="P16" i="23"/>
  <c r="P15" i="23"/>
  <c r="AM40" i="21"/>
  <c r="AM39" i="21"/>
  <c r="AM38" i="21"/>
  <c r="AM37" i="21"/>
  <c r="AM36" i="21"/>
  <c r="AM35" i="21"/>
  <c r="AC40" i="21"/>
  <c r="AC39" i="21"/>
  <c r="AC37" i="21"/>
  <c r="AC36" i="21"/>
  <c r="AE35" i="21" l="1"/>
  <c r="D38" i="21"/>
  <c r="D37" i="21"/>
  <c r="D34" i="21"/>
  <c r="D35" i="21"/>
  <c r="D33" i="20"/>
  <c r="F33" i="20" s="1"/>
  <c r="D32" i="20"/>
  <c r="F32" i="20" s="1"/>
  <c r="D31" i="20"/>
  <c r="D30" i="20"/>
  <c r="F30" i="20" s="1"/>
  <c r="F29" i="20"/>
  <c r="D29" i="20"/>
  <c r="D28" i="20"/>
  <c r="F22" i="20"/>
  <c r="F21" i="20"/>
  <c r="F19" i="20"/>
  <c r="F18" i="20"/>
  <c r="D33" i="19"/>
  <c r="F33" i="19" s="1"/>
  <c r="D32" i="19"/>
  <c r="F32" i="19" s="1"/>
  <c r="D31" i="19"/>
  <c r="D30" i="19"/>
  <c r="F29" i="19"/>
  <c r="D28" i="19"/>
  <c r="F22" i="19"/>
  <c r="F21" i="19"/>
  <c r="F19" i="19"/>
  <c r="F18" i="19"/>
  <c r="L52" i="18"/>
  <c r="L51" i="18"/>
  <c r="L50" i="18"/>
  <c r="L49" i="18"/>
  <c r="L48" i="18"/>
  <c r="L47" i="18"/>
  <c r="L46" i="18"/>
  <c r="L45" i="18"/>
  <c r="L44" i="18"/>
  <c r="L43" i="18"/>
  <c r="L42" i="18"/>
  <c r="C15" i="17"/>
  <c r="D15" i="17" s="1"/>
  <c r="E15" i="17" s="1"/>
  <c r="F15" i="17" s="1"/>
  <c r="B27" i="25" s="1"/>
  <c r="D14" i="17"/>
  <c r="E14" i="17" s="1"/>
  <c r="F14" i="17" s="1"/>
  <c r="J14" i="17" s="1"/>
  <c r="B25" i="25" s="1"/>
  <c r="C14" i="17"/>
  <c r="C13" i="17"/>
  <c r="D13" i="17" s="1"/>
  <c r="E13" i="17" s="1"/>
  <c r="F13" i="17" s="1"/>
  <c r="J13" i="17" s="1"/>
  <c r="B23" i="25" s="1"/>
  <c r="C12" i="17"/>
  <c r="D12" i="17" s="1"/>
  <c r="E12" i="17" s="1"/>
  <c r="F12" i="17" s="1"/>
  <c r="J12" i="17" s="1"/>
  <c r="B28" i="25" s="1"/>
  <c r="C11" i="17"/>
  <c r="D11" i="17" s="1"/>
  <c r="E11" i="17" s="1"/>
  <c r="F11" i="17" s="1"/>
  <c r="J11" i="17" s="1"/>
  <c r="B26" i="25" s="1"/>
  <c r="C10" i="17"/>
  <c r="D10" i="17" s="1"/>
  <c r="E10" i="17" s="1"/>
  <c r="F10" i="17" s="1"/>
  <c r="J10" i="17" s="1"/>
  <c r="B24" i="25" s="1"/>
  <c r="C9" i="17"/>
  <c r="D9" i="17" s="1"/>
  <c r="E9" i="17" s="1"/>
  <c r="F9" i="17" s="1"/>
  <c r="J9" i="17" s="1"/>
  <c r="B17" i="25" s="1"/>
  <c r="C8" i="17"/>
  <c r="D8" i="17" s="1"/>
  <c r="E8" i="17" s="1"/>
  <c r="F8" i="17" s="1"/>
  <c r="J8" i="17" s="1"/>
  <c r="B15" i="25" s="1"/>
  <c r="C7" i="17"/>
  <c r="D7" i="17" s="1"/>
  <c r="E7" i="17" s="1"/>
  <c r="F7" i="17" s="1"/>
  <c r="J7" i="17" s="1"/>
  <c r="B13" i="25" s="1"/>
  <c r="C6" i="17"/>
  <c r="D6" i="17" s="1"/>
  <c r="E6" i="17" s="1"/>
  <c r="F6" i="17" s="1"/>
  <c r="J6" i="17" s="1"/>
  <c r="B18" i="25" s="1"/>
  <c r="C5" i="17"/>
  <c r="D5" i="17" s="1"/>
  <c r="E5" i="17" s="1"/>
  <c r="F5" i="17" s="1"/>
  <c r="J5" i="17" s="1"/>
  <c r="B16" i="25" s="1"/>
  <c r="C4" i="17"/>
  <c r="D4" i="17" s="1"/>
  <c r="E4" i="17" s="1"/>
  <c r="F4" i="17" s="1"/>
  <c r="J4" i="17" s="1"/>
  <c r="B14" i="25" s="1"/>
  <c r="H48" i="15"/>
  <c r="H47" i="15"/>
  <c r="H46" i="15"/>
  <c r="H45" i="15"/>
  <c r="H44" i="15"/>
  <c r="H43" i="15"/>
  <c r="H41" i="15"/>
  <c r="H40" i="15"/>
  <c r="H39" i="15"/>
  <c r="H38" i="15"/>
  <c r="H37" i="15"/>
  <c r="H36" i="15"/>
  <c r="H35" i="15"/>
  <c r="C15" i="14"/>
  <c r="D15" i="14" s="1"/>
  <c r="E15" i="14" s="1"/>
  <c r="F15" i="14" s="1"/>
  <c r="K15" i="14" s="1"/>
  <c r="C14" i="14"/>
  <c r="D14" i="14" s="1"/>
  <c r="E14" i="14" s="1"/>
  <c r="F14" i="14" s="1"/>
  <c r="K14" i="14" s="1"/>
  <c r="C13" i="14"/>
  <c r="D13" i="14" s="1"/>
  <c r="E13" i="14" s="1"/>
  <c r="F13" i="14" s="1"/>
  <c r="K13" i="14" s="1"/>
  <c r="C12" i="14"/>
  <c r="D12" i="14" s="1"/>
  <c r="E12" i="14" s="1"/>
  <c r="F12" i="14" s="1"/>
  <c r="K12" i="14" s="1"/>
  <c r="C11" i="14"/>
  <c r="D11" i="14" s="1"/>
  <c r="E11" i="14" s="1"/>
  <c r="F11" i="14" s="1"/>
  <c r="K11" i="14" s="1"/>
  <c r="C10" i="14"/>
  <c r="D10" i="14" s="1"/>
  <c r="E10" i="14" s="1"/>
  <c r="F10" i="14" s="1"/>
  <c r="K10" i="14" s="1"/>
  <c r="C9" i="14"/>
  <c r="D9" i="14" s="1"/>
  <c r="E9" i="14" s="1"/>
  <c r="F9" i="14" s="1"/>
  <c r="K9" i="14" s="1"/>
  <c r="C8" i="14"/>
  <c r="D8" i="14" s="1"/>
  <c r="E8" i="14" s="1"/>
  <c r="F8" i="14" s="1"/>
  <c r="K8" i="14" s="1"/>
  <c r="C7" i="14"/>
  <c r="D7" i="14" s="1"/>
  <c r="E7" i="14" s="1"/>
  <c r="F7" i="14" s="1"/>
  <c r="K7" i="14" s="1"/>
  <c r="C6" i="14"/>
  <c r="C5" i="14"/>
  <c r="D5" i="14" s="1"/>
  <c r="E5" i="14" s="1"/>
  <c r="F5" i="14" s="1"/>
  <c r="K5" i="14" s="1"/>
  <c r="D4" i="14"/>
  <c r="E4" i="14" s="1"/>
  <c r="F4" i="14" s="1"/>
  <c r="K4" i="14" s="1"/>
  <c r="F33" i="13"/>
  <c r="D33" i="13"/>
  <c r="D32" i="13"/>
  <c r="F32" i="13" s="1"/>
  <c r="D31" i="13"/>
  <c r="D30" i="13"/>
  <c r="F30" i="13" s="1"/>
  <c r="D29" i="13"/>
  <c r="F29" i="13" s="1"/>
  <c r="D28" i="13"/>
  <c r="F22" i="13"/>
  <c r="F21" i="13"/>
  <c r="F19" i="13"/>
  <c r="F18" i="13"/>
  <c r="D33" i="12"/>
  <c r="F33" i="12" s="1"/>
  <c r="D32" i="12"/>
  <c r="F32" i="12" s="1"/>
  <c r="D31" i="12"/>
  <c r="D30" i="12"/>
  <c r="F30" i="12" s="1"/>
  <c r="F29" i="12"/>
  <c r="D29" i="12"/>
  <c r="D28" i="12"/>
  <c r="F22" i="12"/>
  <c r="F21" i="12"/>
  <c r="F19" i="12"/>
  <c r="F18" i="12"/>
  <c r="U52" i="11"/>
  <c r="U51" i="11"/>
  <c r="U50" i="11"/>
  <c r="U49" i="11"/>
  <c r="U48" i="11"/>
  <c r="U47" i="11"/>
  <c r="U46" i="11"/>
  <c r="U45" i="11"/>
  <c r="U44" i="11"/>
  <c r="U43" i="11"/>
  <c r="U42" i="11"/>
  <c r="V47" i="10"/>
  <c r="G47" i="10"/>
  <c r="L47" i="10" s="1"/>
  <c r="V46" i="10"/>
  <c r="G46" i="10"/>
  <c r="L46" i="10" s="1"/>
  <c r="V45" i="10"/>
  <c r="G45" i="10"/>
  <c r="L45" i="10" s="1"/>
  <c r="V44" i="10"/>
  <c r="G44" i="10"/>
  <c r="L44" i="10" s="1"/>
  <c r="V43" i="10"/>
  <c r="G43" i="10"/>
  <c r="L43" i="10" s="1"/>
  <c r="V42" i="10"/>
  <c r="L42" i="10"/>
  <c r="G42" i="10"/>
  <c r="V41" i="10"/>
  <c r="G41" i="10"/>
  <c r="L41" i="10" s="1"/>
  <c r="V40" i="10"/>
  <c r="G40" i="10"/>
  <c r="L40" i="10" s="1"/>
  <c r="V39" i="10"/>
  <c r="G39" i="10"/>
  <c r="L39" i="10" s="1"/>
  <c r="V38" i="10"/>
  <c r="L38" i="10"/>
  <c r="V37" i="10"/>
  <c r="G37" i="10"/>
  <c r="L37" i="10" s="1"/>
  <c r="V36" i="10"/>
  <c r="G36" i="10"/>
  <c r="L36" i="10" s="1"/>
  <c r="V35" i="10"/>
  <c r="D29" i="9"/>
  <c r="F29" i="9" s="1"/>
  <c r="D28" i="9"/>
  <c r="F28" i="9" s="1"/>
  <c r="D27" i="9"/>
  <c r="D26" i="9"/>
  <c r="F26" i="9" s="1"/>
  <c r="F25" i="9"/>
  <c r="D25" i="9"/>
  <c r="F18" i="9"/>
  <c r="F17" i="9"/>
  <c r="F15" i="9"/>
  <c r="F14" i="9"/>
  <c r="H46" i="8"/>
  <c r="H44" i="8"/>
  <c r="H43" i="8"/>
  <c r="H42" i="8"/>
  <c r="C26" i="7"/>
  <c r="D26" i="7" s="1"/>
  <c r="E26" i="7" s="1"/>
  <c r="F26" i="7" s="1"/>
  <c r="J26" i="7" s="1"/>
  <c r="D25" i="7"/>
  <c r="E25" i="7" s="1"/>
  <c r="F25" i="7" s="1"/>
  <c r="J25" i="7" s="1"/>
  <c r="C25" i="7"/>
  <c r="C24" i="7"/>
  <c r="D24" i="7" s="1"/>
  <c r="E24" i="7" s="1"/>
  <c r="F24" i="7" s="1"/>
  <c r="J24" i="7" s="1"/>
  <c r="C23" i="7"/>
  <c r="D23" i="7" s="1"/>
  <c r="E23" i="7" s="1"/>
  <c r="F23" i="7" s="1"/>
  <c r="J23" i="7" s="1"/>
  <c r="C22" i="7"/>
  <c r="D22" i="7" s="1"/>
  <c r="E22" i="7" s="1"/>
  <c r="F22" i="7" s="1"/>
  <c r="J22" i="7" s="1"/>
  <c r="C21" i="7"/>
  <c r="D21" i="7" s="1"/>
  <c r="E21" i="7" s="1"/>
  <c r="F21" i="7" s="1"/>
  <c r="J21" i="7" s="1"/>
  <c r="C9" i="7"/>
  <c r="D9" i="7" s="1"/>
  <c r="E9" i="7" s="1"/>
  <c r="F9" i="7" s="1"/>
  <c r="J9" i="7" s="1"/>
  <c r="C8" i="7"/>
  <c r="D8" i="7" s="1"/>
  <c r="E8" i="7" s="1"/>
  <c r="F8" i="7" s="1"/>
  <c r="J8" i="7" s="1"/>
  <c r="C7" i="7"/>
  <c r="D7" i="7" s="1"/>
  <c r="E7" i="7" s="1"/>
  <c r="F7" i="7" s="1"/>
  <c r="J7" i="7" s="1"/>
  <c r="C6" i="7"/>
  <c r="D6" i="7" s="1"/>
  <c r="E6" i="7" s="1"/>
  <c r="F6" i="7" s="1"/>
  <c r="J6" i="7" s="1"/>
  <c r="C5" i="7"/>
  <c r="D5" i="7" s="1"/>
  <c r="E5" i="7" s="1"/>
  <c r="F5" i="7" s="1"/>
  <c r="J5" i="7" s="1"/>
  <c r="D4" i="7"/>
  <c r="E4" i="7" s="1"/>
  <c r="F4" i="7" s="1"/>
  <c r="M41" i="6"/>
  <c r="M40" i="6"/>
  <c r="M39" i="6"/>
  <c r="M38" i="6"/>
  <c r="M37" i="6"/>
  <c r="M36" i="6"/>
  <c r="M35" i="6"/>
  <c r="F17" i="5"/>
  <c r="D29" i="5"/>
  <c r="F29" i="5" s="1"/>
  <c r="D28" i="5"/>
  <c r="F28" i="5" s="1"/>
  <c r="D27" i="5"/>
  <c r="F25" i="5"/>
  <c r="D25" i="5"/>
  <c r="F18" i="5"/>
  <c r="F15" i="5"/>
  <c r="F14" i="5"/>
  <c r="L46" i="4"/>
  <c r="L45" i="4"/>
  <c r="L44" i="4"/>
  <c r="L43" i="4"/>
  <c r="L42" i="4"/>
  <c r="C9" i="3"/>
  <c r="D9" i="3" s="1"/>
  <c r="E9" i="3" s="1"/>
  <c r="F9" i="3" s="1"/>
  <c r="F5" i="25" s="1"/>
  <c r="D8" i="3"/>
  <c r="E8" i="3" s="1"/>
  <c r="F8" i="3" s="1"/>
  <c r="J8" i="3" s="1"/>
  <c r="C7" i="3"/>
  <c r="D7" i="3" s="1"/>
  <c r="E7" i="3" s="1"/>
  <c r="F7" i="3" s="1"/>
  <c r="J7" i="3" s="1"/>
  <c r="B7" i="25" s="1"/>
  <c r="C6" i="3"/>
  <c r="D6" i="3" s="1"/>
  <c r="E6" i="3" s="1"/>
  <c r="F6" i="3" s="1"/>
  <c r="J6" i="3" s="1"/>
  <c r="B6" i="25" s="1"/>
  <c r="F6" i="25" s="1"/>
  <c r="C5" i="3"/>
  <c r="D5" i="3" s="1"/>
  <c r="E5" i="3" s="1"/>
  <c r="F5" i="3" s="1"/>
  <c r="J5" i="3" s="1"/>
  <c r="B4" i="25" s="1"/>
  <c r="F4" i="25" s="1"/>
  <c r="C4" i="3"/>
  <c r="D4" i="3" s="1"/>
  <c r="E4" i="3" s="1"/>
  <c r="F4" i="3" s="1"/>
  <c r="D6" i="14" l="1"/>
  <c r="E6" i="14" s="1"/>
  <c r="F6" i="14" s="1"/>
  <c r="K6" i="14" s="1"/>
  <c r="J4" i="3"/>
  <c r="B8" i="25" s="1"/>
  <c r="F8" i="25" s="1"/>
  <c r="H4" i="25" l="1"/>
  <c r="H3" i="25"/>
  <c r="H5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EE97C777-9F57-4FD3-B3C2-D5E358682F58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4EAFA1BF-818D-43CF-A97C-606A96ADBAD8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EC943C26-4BFB-4C7B-983B-4753C0414C7A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B5E5A6DC-4FBC-498D-9686-76BF4CE9086B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0B16089C-2F31-4686-8287-43E94D71DA45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E50A0CE7-1FAC-4A0F-9703-2E0C293A8AC8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7E004AB8-216B-4EBF-86A7-51B9323DCA58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6CC9B086-28B2-4785-B31F-5C3A25EE5450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DAFCC644-73EF-4F34-A4B0-F886E771192C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79FC6D1C-28CD-401F-A281-F57282D243E9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9DF85850-D035-4010-A965-361BAA75E239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15824D8D-E985-4F51-9C06-17E35CCD84F3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0A84C48B-1610-4912-92B3-54E7F1DC8540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780C2855-3977-4B62-9DD1-B546B6B72F99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Povo-8L526Y1</author>
  </authors>
  <commentList>
    <comment ref="E1" authorId="0" shapeId="0" xr:uid="{CED7657A-9167-407E-BDD7-C453AA70FAED}">
      <text>
        <r>
          <rPr>
            <b/>
            <sz val="9"/>
            <color indexed="81"/>
            <rFont val="Tahoma"/>
            <family val="2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BA1EFCF9-0816-4E5B-8890-1D3BF41EA4C1}">
      <text>
        <r>
          <rPr>
            <b/>
            <sz val="9"/>
            <color indexed="81"/>
            <rFont val="Tahoma"/>
            <family val="2"/>
          </rPr>
          <t xml:space="preserve">EHC, V_3.23_12/10_Infinite (Jul 11 2011/07.06.35)
MTP,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<sst xmlns="http://schemas.openxmlformats.org/spreadsheetml/2006/main" count="1547" uniqueCount="307">
  <si>
    <t>Application: Tecan i-control</t>
  </si>
  <si>
    <t>Tecan i-control , 1.11.1.0</t>
  </si>
  <si>
    <t>Device: infinite 200Pro</t>
  </si>
  <si>
    <t>Serial number: 1206001022</t>
  </si>
  <si>
    <t>Serial number of connected stacker:</t>
  </si>
  <si>
    <t>Firmware: V_3.23_12/10_Infinite (Jul 11 2011/07.06.35)</t>
  </si>
  <si>
    <t>MAI, V_3.23_12/10_Infinite (Jul 11 2011/07.06.35)</t>
  </si>
  <si>
    <t>Date:</t>
  </si>
  <si>
    <t>27/06/2019</t>
  </si>
  <si>
    <t>Time:</t>
  </si>
  <si>
    <t>17:46:30</t>
  </si>
  <si>
    <t>System</t>
  </si>
  <si>
    <t>POVO-8L526Y1-PC</t>
  </si>
  <si>
    <t>User</t>
  </si>
  <si>
    <t>Povo-8L526Y1-PC\Povo-8L526Y1</t>
  </si>
  <si>
    <t>Plate</t>
  </si>
  <si>
    <t>eppendorf 96 Flat Bottom transparent Polystyrol  [eppendorf 96 flat transparent.pdfx]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</si>
  <si>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</si>
  <si>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</si>
  <si>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</si>
  <si>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</si>
  <si>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</si>
  <si>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</si>
  <si>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Cycles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</si>
  <si>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</si>
  <si>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</si>
  <si>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</si>
  <si>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</si>
  <si>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</si>
  <si>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</si>
  <si>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</si>
  <si>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</si>
  <si>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</si>
  <si>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B1-B7</t>
  </si>
  <si>
    <t>Start Time:</t>
  </si>
  <si>
    <t>27/06/2019 17:46:30</t>
  </si>
  <si>
    <t>Cycle Nr.</t>
  </si>
  <si>
    <t>Time [s]</t>
  </si>
  <si>
    <t>Temp. [°C]</t>
  </si>
  <si>
    <t>Average:</t>
  </si>
  <si>
    <t>B1</t>
  </si>
  <si>
    <t>Par DMSO</t>
  </si>
  <si>
    <t>B2</t>
  </si>
  <si>
    <t>Par ZM</t>
  </si>
  <si>
    <t>B3</t>
  </si>
  <si>
    <t>Par STS+WEHI</t>
  </si>
  <si>
    <t>B4</t>
  </si>
  <si>
    <t>C-2 KO DMSO</t>
  </si>
  <si>
    <t>B5</t>
  </si>
  <si>
    <t>C-2 KO ZM</t>
  </si>
  <si>
    <t>B6</t>
  </si>
  <si>
    <t>C-2 KO STS+WEHI</t>
  </si>
  <si>
    <t>B7</t>
  </si>
  <si>
    <t>Blank</t>
  </si>
  <si>
    <t>End Time:</t>
  </si>
  <si>
    <t>27/06/2019 17:47:17</t>
  </si>
  <si>
    <t>BLANK</t>
  </si>
  <si>
    <t>A549</t>
  </si>
  <si>
    <t xml:space="preserve">Mean </t>
  </si>
  <si>
    <t>w/o blanc</t>
  </si>
  <si>
    <t>ug/mL</t>
  </si>
  <si>
    <t>x10 (dil)</t>
  </si>
  <si>
    <t>ug/uL</t>
  </si>
  <si>
    <t>ugr totale</t>
  </si>
  <si>
    <t>18:21:36</t>
  </si>
  <si>
    <t>Greiner 96 Flat Bottom Black Polystyrene Cat. No.: 655079/655086/655077/655076   [GRE96fb_chimney.pdfx]</t>
  </si>
  <si>
    <t>Fluorescence</t>
  </si>
  <si>
    <t>Label: Caspase-3 / AFC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</si>
  <si>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</si>
  <si>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</si>
  <si>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</si>
  <si>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</si>
  <si>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</si>
  <si>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</si>
  <si>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Optimal (100%)</t>
  </si>
  <si>
    <t>Integration Time</t>
  </si>
  <si>
    <t>µs</t>
  </si>
  <si>
    <t>Lag Time</t>
  </si>
  <si>
    <t>Z-Position (Calculated From: C1)</t>
  </si>
  <si>
    <t>µm</t>
  </si>
  <si>
    <t>C1-C6</t>
  </si>
  <si>
    <t>27/06/2019 18:23:21</t>
  </si>
  <si>
    <t>C1</t>
  </si>
  <si>
    <t>C2</t>
  </si>
  <si>
    <t>C3</t>
  </si>
  <si>
    <t>C4</t>
  </si>
  <si>
    <t>C5</t>
  </si>
  <si>
    <t>C6</t>
  </si>
  <si>
    <t>27/06/2019 18:24:07</t>
  </si>
  <si>
    <t>BCA C-3</t>
  </si>
  <si>
    <t>All samples were centrifuged.</t>
  </si>
  <si>
    <t>A549, cell pellet p126; KO126</t>
  </si>
  <si>
    <t>Fluorescent Assay C-3</t>
  </si>
  <si>
    <t>Sample:</t>
  </si>
  <si>
    <t>Mean Value of fluorecsence:</t>
  </si>
  <si>
    <t>Normalized mean values to untreated cells:</t>
  </si>
  <si>
    <t>table 1</t>
  </si>
  <si>
    <t>table 2</t>
  </si>
  <si>
    <t>Fluorescence C- 2 Normalized to BCA</t>
  </si>
  <si>
    <t>Normalized to BCA</t>
  </si>
  <si>
    <t>Normalized (to BCA) to Untreated cells</t>
  </si>
  <si>
    <t>table 3</t>
  </si>
  <si>
    <t>28/06/2019</t>
  </si>
  <si>
    <t>12:48:37</t>
  </si>
  <si>
    <t>A11-A12; B8-B12</t>
  </si>
  <si>
    <t>28/06/2019 12:48:38</t>
  </si>
  <si>
    <t>second measurement</t>
  </si>
  <si>
    <t>after one week meaasurement (of the same wells in the BCA plate)</t>
  </si>
  <si>
    <t>Average</t>
  </si>
  <si>
    <t>A11</t>
  </si>
  <si>
    <t>blank</t>
  </si>
  <si>
    <t>A12</t>
  </si>
  <si>
    <t>par DMSO</t>
  </si>
  <si>
    <t>B8</t>
  </si>
  <si>
    <t>par ZM</t>
  </si>
  <si>
    <t>B9</t>
  </si>
  <si>
    <t>par STS+WEHI</t>
  </si>
  <si>
    <t>B10</t>
  </si>
  <si>
    <t>KO DMSO</t>
  </si>
  <si>
    <t>B11</t>
  </si>
  <si>
    <t>KO ZM</t>
  </si>
  <si>
    <t>B12</t>
  </si>
  <si>
    <t>KO STS+WEHI</t>
  </si>
  <si>
    <t>28/06/2019 12:49:26</t>
  </si>
  <si>
    <t>after one week (measuremetn of the BCA plate, no changes):</t>
  </si>
  <si>
    <t>13:30:21</t>
  </si>
  <si>
    <t>Z-Position (Calculated From: C7)</t>
  </si>
  <si>
    <t>C7-C12</t>
  </si>
  <si>
    <t>28/06/2019 13:32:07</t>
  </si>
  <si>
    <t>C7</t>
  </si>
  <si>
    <t>C8</t>
  </si>
  <si>
    <t>C9</t>
  </si>
  <si>
    <t>C10</t>
  </si>
  <si>
    <t>C11</t>
  </si>
  <si>
    <t>C12</t>
  </si>
  <si>
    <t>28/06/2019 13:32:53</t>
  </si>
  <si>
    <t>Fluorescent Assay C-2</t>
  </si>
  <si>
    <t>15:49:32</t>
  </si>
  <si>
    <t>C12-C12; E1-E12</t>
  </si>
  <si>
    <t>01/08/2019 15:49:33</t>
  </si>
  <si>
    <t>30 min incubation 37'C</t>
  </si>
  <si>
    <t>II.</t>
  </si>
  <si>
    <t xml:space="preserve">I. </t>
  </si>
  <si>
    <t>finale avergae:</t>
  </si>
  <si>
    <t>Blanc</t>
  </si>
  <si>
    <t>E1</t>
  </si>
  <si>
    <t>P ZM 237</t>
  </si>
  <si>
    <t>D1</t>
  </si>
  <si>
    <t>E2</t>
  </si>
  <si>
    <t>P S+W 237</t>
  </si>
  <si>
    <t>D2</t>
  </si>
  <si>
    <t>E3</t>
  </si>
  <si>
    <t>P DMSO 237</t>
  </si>
  <si>
    <t>D3</t>
  </si>
  <si>
    <t>E4</t>
  </si>
  <si>
    <t>KO ZM 237</t>
  </si>
  <si>
    <t>D4</t>
  </si>
  <si>
    <t>E5</t>
  </si>
  <si>
    <t>KO S+W 237</t>
  </si>
  <si>
    <t>D5</t>
  </si>
  <si>
    <t>E6</t>
  </si>
  <si>
    <t>KO DMSO 237</t>
  </si>
  <si>
    <t>D6</t>
  </si>
  <si>
    <t>E7</t>
  </si>
  <si>
    <t>P ZM 267</t>
  </si>
  <si>
    <t>D7</t>
  </si>
  <si>
    <t>E8</t>
  </si>
  <si>
    <t>P S+W 267</t>
  </si>
  <si>
    <t>D8</t>
  </si>
  <si>
    <t>E9</t>
  </si>
  <si>
    <t>P DMSO 267</t>
  </si>
  <si>
    <t>D9</t>
  </si>
  <si>
    <t>E10</t>
  </si>
  <si>
    <t>KO ZM 267</t>
  </si>
  <si>
    <t>D10</t>
  </si>
  <si>
    <t>E11</t>
  </si>
  <si>
    <t>KO S+W 267</t>
  </si>
  <si>
    <t>D11</t>
  </si>
  <si>
    <t>E12</t>
  </si>
  <si>
    <t>KO DMSO 267</t>
  </si>
  <si>
    <t>D12</t>
  </si>
  <si>
    <t>01/08/2019 15:50:23</t>
  </si>
  <si>
    <t>14:53:25</t>
  </si>
  <si>
    <t>Minimal</t>
  </si>
  <si>
    <t>Z-Position (Calculated From: E1)</t>
  </si>
  <si>
    <t>E1-E12</t>
  </si>
  <si>
    <t>01/08/2019 14:55:14</t>
  </si>
  <si>
    <t>Error:</t>
  </si>
  <si>
    <t xml:space="preserve">Command: "CHECK FI.TOP.STEPLOSS"  Returned answer: "ERR044: GRATING at module MEX lost steps abs(198)&gt;4"  </t>
  </si>
  <si>
    <t>pZM237</t>
  </si>
  <si>
    <t>pS+W237</t>
  </si>
  <si>
    <t>pDMSO237</t>
  </si>
  <si>
    <t>KOZM237</t>
  </si>
  <si>
    <t>KOS+W237</t>
  </si>
  <si>
    <t>KODMSO237</t>
  </si>
  <si>
    <t>PZM267</t>
  </si>
  <si>
    <t>PS+W267</t>
  </si>
  <si>
    <t>PDMSO267</t>
  </si>
  <si>
    <t>KOZM267</t>
  </si>
  <si>
    <t>KOS+W267</t>
  </si>
  <si>
    <t>KODMSO267</t>
  </si>
  <si>
    <t>01/08/2019 14:55:44</t>
  </si>
  <si>
    <t>pellet 237 = Second Bio Replicate</t>
  </si>
  <si>
    <t>pellet 267= Third Bio replicate</t>
  </si>
  <si>
    <t>Caspase-2 Fluorescent Assay Second biological Replicate</t>
  </si>
  <si>
    <t>A549+C-2KO, cell pellet 237 (Second Bio Replicate)</t>
  </si>
  <si>
    <t>Caspase-2 Fluorescent Assay Third biological Replicate</t>
  </si>
  <si>
    <t>A549+C-2KO, cell pellet 267 (Second Bio Replicate)</t>
  </si>
  <si>
    <t>*45 because this is how much we use from the cell lysate for the assay (but we load only 65ul on the fluorimetric plate, not 90ul)</t>
  </si>
  <si>
    <t>30/07/2019</t>
  </si>
  <si>
    <t>15:56:07</t>
  </si>
  <si>
    <t>B5-B11; C1-C7</t>
  </si>
  <si>
    <t>30/07/2019 15:56:08</t>
  </si>
  <si>
    <t>par ZM 237</t>
  </si>
  <si>
    <t>par S+W 237</t>
  </si>
  <si>
    <t>blanck</t>
  </si>
  <si>
    <t>par ZM 267</t>
  </si>
  <si>
    <t>par S+W 267</t>
  </si>
  <si>
    <t>pDMSO267</t>
  </si>
  <si>
    <t>30/07/2019 15:56:58</t>
  </si>
  <si>
    <t>par DMSO237</t>
  </si>
  <si>
    <t>par DMSO267</t>
  </si>
  <si>
    <t>15:59:22</t>
  </si>
  <si>
    <t>Z-Position (Calculated From: D1)</t>
  </si>
  <si>
    <t>D1-D12</t>
  </si>
  <si>
    <t>30/07/2019 16:01:34</t>
  </si>
  <si>
    <t>30/07/2019 16:02:04</t>
  </si>
  <si>
    <t>Caspase-3 Fluorescent Assay Second biological Replicate</t>
  </si>
  <si>
    <t>Caspase-3 Fluorescent Assay Third biological Replicate</t>
  </si>
  <si>
    <t>Par DMSO 126</t>
  </si>
  <si>
    <t>Par ZM  126</t>
  </si>
  <si>
    <t>Par STS+WEHI  126</t>
  </si>
  <si>
    <t>C-2 KO DMSO  126</t>
  </si>
  <si>
    <t>C-2 KO ZM  126</t>
  </si>
  <si>
    <t>C-2 KO STS+WEHI  126</t>
  </si>
  <si>
    <t>First Bio replicate C-3</t>
  </si>
  <si>
    <t>Second Bio replicate C-3</t>
  </si>
  <si>
    <t>Third Bio Replicate C-3</t>
  </si>
  <si>
    <t>BCA C-2</t>
  </si>
  <si>
    <t>First Bio Replicate C-2</t>
  </si>
  <si>
    <t>Second Bio replicate C-2</t>
  </si>
  <si>
    <t>Third Bio Replicate C-2</t>
  </si>
  <si>
    <t>Par. ZM</t>
  </si>
  <si>
    <t>Par. S+W</t>
  </si>
  <si>
    <t>Par. DMSO</t>
  </si>
  <si>
    <t>KO S+W</t>
  </si>
  <si>
    <t>BCA C-3 mean values of all triplicates</t>
  </si>
  <si>
    <t>Mean Values of all Triplicates for C-3</t>
  </si>
  <si>
    <t>Mean Values of all Triplicates for C-2</t>
  </si>
  <si>
    <t>BCA C-2 mean values of all triplicates</t>
  </si>
  <si>
    <t>Standart Deviation</t>
  </si>
  <si>
    <t>28.06.2019_C2</t>
  </si>
  <si>
    <t>13:55h.</t>
  </si>
  <si>
    <t>ZM</t>
  </si>
  <si>
    <t>Casp2-/-</t>
  </si>
  <si>
    <t>S+W</t>
  </si>
  <si>
    <t>DMSO</t>
  </si>
  <si>
    <t xml:space="preserve"> S+W</t>
  </si>
  <si>
    <t>Blank:</t>
  </si>
  <si>
    <t>Sample</t>
  </si>
  <si>
    <t>ug total</t>
  </si>
  <si>
    <t>For 65ul (from the reaction mixture) used for the Fluor Kit the Portein amount is:</t>
  </si>
  <si>
    <t>Another way to calculate it:</t>
  </si>
  <si>
    <t xml:space="preserve">Proper BCA Calculation for Fluor Kit Normalization </t>
  </si>
  <si>
    <t>Total volume of the reaction (Lysate 45ul +Raction Buffer 45ul+Substrate2.25ul):</t>
  </si>
  <si>
    <t>Taken to measure the fluorescence in the well "Vittoria"</t>
  </si>
  <si>
    <t xml:space="preserve">Normalized (to BCA) to Par Untreated cells </t>
  </si>
  <si>
    <t>1) Obtain 3 technical measurements of the same fluorigenic assay at the tecan</t>
  </si>
  <si>
    <t>2) calculate an average of the 3 values</t>
  </si>
  <si>
    <t>3) normalize flurescence values to BCA</t>
  </si>
  <si>
    <t>4) normalize values to DMSO wild type cells (including knockout DMSO)</t>
  </si>
  <si>
    <t>5) plot one dot for each biological replicate</t>
  </si>
  <si>
    <t>Luca 11:38 AM</t>
  </si>
  <si>
    <t>Bio Repl 1</t>
  </si>
  <si>
    <t>Bio Repl 2</t>
  </si>
  <si>
    <t>Bio repl 3</t>
  </si>
  <si>
    <t>Uses for finale presentation:</t>
  </si>
  <si>
    <t>Bio Replicate Number One for Caspase-3</t>
  </si>
  <si>
    <t>Bio Replicate Number Two for Caspase-3</t>
  </si>
  <si>
    <t>Bio Replicate Number Three for Caspase-3</t>
  </si>
  <si>
    <t xml:space="preserve">Samples </t>
  </si>
  <si>
    <t xml:space="preserve">Fluorescence mean values (3 technical measurements) </t>
  </si>
  <si>
    <t>27/06/2019 17:49:08</t>
  </si>
  <si>
    <t>Normalized ot parDMSO to BCA</t>
  </si>
  <si>
    <t>Used for finale presentation of the data</t>
  </si>
  <si>
    <t>BCA mean values/total protein (3 technical measuremets)</t>
  </si>
  <si>
    <t>Used for finale presentation</t>
  </si>
  <si>
    <t>Bio Replicate Number One for Caspase-2</t>
  </si>
  <si>
    <t>Bio Replicate Number Two for Caspase-2</t>
  </si>
  <si>
    <t>Bio Replicate Number Three for Caspase-2</t>
  </si>
  <si>
    <t>28/06/2019 12:51:44</t>
  </si>
  <si>
    <t>data from 6 technical measurements and their mean for the BCA</t>
  </si>
  <si>
    <t>Used in the finale presentation of the data</t>
  </si>
  <si>
    <t>Cartel 2</t>
  </si>
  <si>
    <t>CASPASE_2_2_</t>
  </si>
  <si>
    <t>01/08/2019 14:59:14</t>
  </si>
  <si>
    <t>01/08/2019 15:02:30</t>
  </si>
  <si>
    <t>This data ws used for the finale presentation</t>
  </si>
  <si>
    <t>For the plot:</t>
  </si>
  <si>
    <r>
      <rPr>
        <b/>
        <i/>
        <sz val="11"/>
        <color rgb="FF9E004F"/>
        <rFont val="Calibri"/>
        <family val="2"/>
        <scheme val="minor"/>
      </rPr>
      <t>Casp2-/-</t>
    </r>
    <r>
      <rPr>
        <b/>
        <sz val="11"/>
        <color rgb="FF9E004F"/>
        <rFont val="Calibri"/>
        <family val="2"/>
        <scheme val="minor"/>
      </rPr>
      <t xml:space="preserve"> S+W</t>
    </r>
  </si>
  <si>
    <r>
      <rPr>
        <b/>
        <i/>
        <sz val="11"/>
        <color rgb="FF9E004F"/>
        <rFont val="Calibri"/>
        <family val="2"/>
        <scheme val="minor"/>
      </rPr>
      <t>Casp2-/-</t>
    </r>
    <r>
      <rPr>
        <b/>
        <sz val="11"/>
        <color rgb="FF9E004F"/>
        <rFont val="Calibri"/>
        <family val="2"/>
        <scheme val="minor"/>
      </rPr>
      <t xml:space="preserve"> DMSO</t>
    </r>
  </si>
  <si>
    <r>
      <rPr>
        <b/>
        <i/>
        <sz val="11"/>
        <color rgb="FF9E004F"/>
        <rFont val="Calibri"/>
        <family val="2"/>
        <scheme val="minor"/>
      </rPr>
      <t>Casp2-/-</t>
    </r>
    <r>
      <rPr>
        <b/>
        <sz val="11"/>
        <color rgb="FF9E004F"/>
        <rFont val="Calibri"/>
        <family val="2"/>
        <scheme val="minor"/>
      </rPr>
      <t xml:space="preserve"> ZM</t>
    </r>
  </si>
  <si>
    <t>par. ZM</t>
  </si>
  <si>
    <t>par. S+W</t>
  </si>
  <si>
    <t>par. DMSO</t>
  </si>
  <si>
    <t>STS+WEHI</t>
  </si>
  <si>
    <t>Mean all three bio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</si>
</sst>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E004F"/>
      <name val="Calibri"/>
      <family val="2"/>
      <scheme val="minor"/>
    </font>
    <font>
      <b/>
      <i/>
      <sz val="11"/>
      <color rgb="FF9E004F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quotePrefix="1"/>
    <xf numFmtId="0" fontId="0" fillId="2" borderId="0" xfId="0" applyFill="1"/>
    <xf numFmtId="21" fontId="0" fillId="0" borderId="0" xfId="0" applyNumberFormat="1"/>
    <xf numFmtId="0" fontId="2" fillId="3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2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5" borderId="2" xfId="0" applyFont="1" applyFill="1" applyBorder="1"/>
    <xf numFmtId="164" fontId="0" fillId="0" borderId="0" xfId="0" applyNumberFormat="1"/>
    <xf numFmtId="0" fontId="4" fillId="6" borderId="2" xfId="0" applyFont="1" applyFill="1" applyBorder="1"/>
    <xf numFmtId="0" fontId="6" fillId="0" borderId="0" xfId="0" applyFont="1"/>
    <xf numFmtId="0" fontId="7" fillId="0" borderId="0" xfId="0" applyFont="1"/>
    <xf numFmtId="0" fontId="0" fillId="7" borderId="2" xfId="0" applyFill="1" applyBorder="1"/>
    <xf numFmtId="0" fontId="0" fillId="8" borderId="0" xfId="0" applyFill="1"/>
    <xf numFmtId="0" fontId="8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9" borderId="2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14" fontId="0" fillId="0" borderId="0" xfId="0" applyNumberFormat="1"/>
    <xf numFmtId="0" fontId="0" fillId="6" borderId="2" xfId="0" applyFill="1" applyBorder="1"/>
    <xf numFmtId="0" fontId="0" fillId="10" borderId="0" xfId="0" applyFill="1"/>
    <xf numFmtId="0" fontId="12" fillId="0" borderId="0" xfId="0" applyFont="1"/>
    <xf numFmtId="164" fontId="1" fillId="4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 readingOrder="1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/>
    <xf numFmtId="0" fontId="0" fillId="11" borderId="0" xfId="0" applyFill="1"/>
    <xf numFmtId="0" fontId="17" fillId="0" borderId="0" xfId="0" applyFont="1"/>
    <xf numFmtId="0" fontId="0" fillId="12" borderId="2" xfId="0" applyFill="1" applyBorder="1"/>
    <xf numFmtId="0" fontId="0" fillId="13" borderId="2" xfId="0" applyFill="1" applyBorder="1"/>
    <xf numFmtId="0" fontId="4" fillId="13" borderId="2" xfId="0" applyFont="1" applyFill="1" applyBorder="1"/>
    <xf numFmtId="0" fontId="4" fillId="6" borderId="2" xfId="0" applyFont="1" applyFill="1" applyBorder="1" applyProtection="1">
      <protection locked="0"/>
    </xf>
    <xf numFmtId="0" fontId="4" fillId="6" borderId="0" xfId="0" applyFont="1" applyFill="1" applyBorder="1"/>
    <xf numFmtId="0" fontId="1" fillId="5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7" borderId="3" xfId="0" applyFill="1" applyBorder="1"/>
    <xf numFmtId="0" fontId="1" fillId="0" borderId="4" xfId="0" applyFont="1" applyBorder="1"/>
    <xf numFmtId="2" fontId="0" fillId="0" borderId="4" xfId="0" applyNumberForma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0" fillId="8" borderId="2" xfId="0" applyFill="1" applyBorder="1"/>
    <xf numFmtId="0" fontId="18" fillId="0" borderId="0" xfId="0" applyFont="1"/>
    <xf numFmtId="18" fontId="0" fillId="0" borderId="0" xfId="0" applyNumberFormat="1"/>
    <xf numFmtId="0" fontId="19" fillId="0" borderId="0" xfId="0" applyFont="1"/>
    <xf numFmtId="0" fontId="0" fillId="0" borderId="5" xfId="0" applyBorder="1"/>
    <xf numFmtId="164" fontId="19" fillId="4" borderId="2" xfId="0" applyNumberFormat="1" applyFont="1" applyFill="1" applyBorder="1" applyAlignment="1">
      <alignment horizontal="center"/>
    </xf>
    <xf numFmtId="0" fontId="1" fillId="11" borderId="0" xfId="0" applyFont="1" applyFill="1"/>
    <xf numFmtId="0" fontId="4" fillId="0" borderId="0" xfId="0" applyFont="1"/>
    <xf numFmtId="0" fontId="20" fillId="0" borderId="0" xfId="0" applyFont="1"/>
    <xf numFmtId="164" fontId="21" fillId="4" borderId="2" xfId="0" applyNumberFormat="1" applyFont="1" applyFill="1" applyBorder="1" applyAlignment="1">
      <alignment horizontal="center"/>
    </xf>
    <xf numFmtId="0" fontId="22" fillId="0" borderId="0" xfId="0" applyFont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2" xfId="0" applyNumberFormat="1" applyFont="1" applyBorder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6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4" fillId="0" borderId="0" xfId="0" applyFont="1"/>
    <xf numFmtId="0" fontId="25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7" fillId="0" borderId="6" xfId="0" applyFont="1" applyBorder="1"/>
    <xf numFmtId="0" fontId="26" fillId="0" borderId="9" xfId="0" applyFont="1" applyBorder="1"/>
    <xf numFmtId="0" fontId="0" fillId="0" borderId="9" xfId="0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28" fillId="0" borderId="13" xfId="0" applyFont="1" applyBorder="1"/>
    <xf numFmtId="0" fontId="3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004F"/>
      <color rgb="FFFFE7FF"/>
      <color rgb="FFFBD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'FINALE RESULTS_C2_correct_here'!$L$3:$L$8</c:f>
              <c:strCache>
                <c:ptCount val="6"/>
                <c:pt idx="0">
                  <c:v>ZM</c:v>
                </c:pt>
                <c:pt idx="1">
                  <c:v>ZM</c:v>
                </c:pt>
                <c:pt idx="2">
                  <c:v>STS+WEHI</c:v>
                </c:pt>
                <c:pt idx="3">
                  <c:v>STS+WEHI</c:v>
                </c:pt>
                <c:pt idx="4">
                  <c:v>DMSO</c:v>
                </c:pt>
                <c:pt idx="5">
                  <c:v>DMSO</c:v>
                </c:pt>
              </c:strCache>
            </c:strRef>
          </c:cat>
          <c:val>
            <c:numRef>
              <c:f>'FINALE RESULTS_C2_correct_here'!$N$3:$N$8</c:f>
              <c:numCache>
                <c:formatCode>General</c:formatCode>
                <c:ptCount val="6"/>
                <c:pt idx="0">
                  <c:v>0.83438223124180266</c:v>
                </c:pt>
                <c:pt idx="1">
                  <c:v>1.5232552227499514</c:v>
                </c:pt>
                <c:pt idx="2">
                  <c:v>25.104477610868177</c:v>
                </c:pt>
                <c:pt idx="3">
                  <c:v>20.942641519846742</c:v>
                </c:pt>
                <c:pt idx="4">
                  <c:v>1.0042588192364053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B-4321-85FE-B704F980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539968"/>
        <c:axId val="552538656"/>
      </c:barChart>
      <c:catAx>
        <c:axId val="5525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8656"/>
        <c:crosses val="autoZero"/>
        <c:auto val="1"/>
        <c:lblAlgn val="ctr"/>
        <c:lblOffset val="100"/>
        <c:noMultiLvlLbl val="0"/>
      </c:catAx>
      <c:valAx>
        <c:axId val="552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FLuor. normlized to DMSO - table 2</a:t>
            </a:r>
          </a:p>
        </c:rich>
      </c:tx>
      <c:layout>
        <c:manualLayout>
          <c:xMode val="edge"/>
          <c:yMode val="edge"/>
          <c:x val="0.18027077865266841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'2_C3_Finale Results_II'!$A$17:$A$22</c:f>
              <c:strCache>
                <c:ptCount val="6"/>
                <c:pt idx="0">
                  <c:v>P ZM 237</c:v>
                </c:pt>
                <c:pt idx="1">
                  <c:v>P S+W 237</c:v>
                </c:pt>
                <c:pt idx="2">
                  <c:v>P DMSO 237</c:v>
                </c:pt>
                <c:pt idx="3">
                  <c:v>KO ZM 237</c:v>
                </c:pt>
                <c:pt idx="4">
                  <c:v>KO S+W 237</c:v>
                </c:pt>
                <c:pt idx="5">
                  <c:v>KO DMSO 237</c:v>
                </c:pt>
              </c:strCache>
            </c:strRef>
          </c:cat>
          <c:val>
            <c:numRef>
              <c:f>'2_C3_Finale Results_II'!$F$17:$F$22</c:f>
              <c:numCache>
                <c:formatCode>General</c:formatCode>
                <c:ptCount val="6"/>
                <c:pt idx="0">
                  <c:v>1</c:v>
                </c:pt>
                <c:pt idx="1">
                  <c:v>41.326910187667565</c:v>
                </c:pt>
                <c:pt idx="2">
                  <c:v>1.0929959785522789</c:v>
                </c:pt>
                <c:pt idx="3">
                  <c:v>1</c:v>
                </c:pt>
                <c:pt idx="4">
                  <c:v>17.788365974861183</c:v>
                </c:pt>
                <c:pt idx="5">
                  <c:v>0.95293773750365407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1-4031-B52B-451AF1F9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46816"/>
        <c:axId val="1"/>
      </c:barChart>
      <c:catAx>
        <c:axId val="6242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4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Fluor. normalized to BCA - table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'2_C3_Finale Results_II'!$A$28:$A$33</c:f>
              <c:strCache>
                <c:ptCount val="6"/>
                <c:pt idx="0">
                  <c:v>P ZM 237</c:v>
                </c:pt>
                <c:pt idx="1">
                  <c:v>P S+W 237</c:v>
                </c:pt>
                <c:pt idx="2">
                  <c:v>P DMSO 237</c:v>
                </c:pt>
                <c:pt idx="3">
                  <c:v>KO ZM 237</c:v>
                </c:pt>
                <c:pt idx="4">
                  <c:v>KO S+W 237</c:v>
                </c:pt>
                <c:pt idx="5">
                  <c:v>KO DMSO 237</c:v>
                </c:pt>
              </c:strCache>
            </c:strRef>
          </c:cat>
          <c:val>
            <c:numRef>
              <c:f>'2_C3_Finale Results_II'!$F$28:$F$33</c:f>
              <c:numCache>
                <c:formatCode>General</c:formatCode>
                <c:ptCount val="6"/>
                <c:pt idx="0">
                  <c:v>1</c:v>
                </c:pt>
                <c:pt idx="1">
                  <c:v>29.33945206901446</c:v>
                </c:pt>
                <c:pt idx="2">
                  <c:v>0.9330496902614871</c:v>
                </c:pt>
                <c:pt idx="3">
                  <c:v>1</c:v>
                </c:pt>
                <c:pt idx="4">
                  <c:v>80.22895228450021</c:v>
                </c:pt>
                <c:pt idx="5">
                  <c:v>1.1432140689737673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A-4455-BF01-E0DCFB5F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54032"/>
        <c:axId val="1"/>
      </c:barChart>
      <c:catAx>
        <c:axId val="6242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C-2 Mean Fluorescence - table 1</a:t>
            </a:r>
            <a:endParaRPr lang="en-US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'3_C2_Finale Results_III'!$A$17:$A$22</c:f>
              <c:strCache>
                <c:ptCount val="6"/>
                <c:pt idx="0">
                  <c:v>P ZM 267</c:v>
                </c:pt>
                <c:pt idx="1">
                  <c:v>P S+W 267</c:v>
                </c:pt>
                <c:pt idx="2">
                  <c:v>P DMSO 267</c:v>
                </c:pt>
                <c:pt idx="3">
                  <c:v>KO ZM 267</c:v>
                </c:pt>
                <c:pt idx="4">
                  <c:v>KO S+W 267</c:v>
                </c:pt>
                <c:pt idx="5">
                  <c:v>KO DMSO 267</c:v>
                </c:pt>
              </c:strCache>
            </c:strRef>
          </c:cat>
          <c:val>
            <c:numRef>
              <c:f>'3_C2_Finale Results_III'!$D$17:$D$22</c:f>
              <c:numCache>
                <c:formatCode>General</c:formatCode>
                <c:ptCount val="6"/>
                <c:pt idx="0">
                  <c:v>2943</c:v>
                </c:pt>
                <c:pt idx="1">
                  <c:v>43445.222222222219</c:v>
                </c:pt>
                <c:pt idx="2">
                  <c:v>2060.5555555555557</c:v>
                </c:pt>
                <c:pt idx="3">
                  <c:v>1163.5555555555557</c:v>
                </c:pt>
                <c:pt idx="4">
                  <c:v>20213.444444444445</c:v>
                </c:pt>
                <c:pt idx="5">
                  <c:v>978.66666666666663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D-4E7F-8A88-642A6568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58008"/>
        <c:axId val="1"/>
      </c:barChart>
      <c:catAx>
        <c:axId val="51215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8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C-2 FLuor. normlized to DMSO - table 2</a:t>
            </a:r>
            <a:endParaRPr lang="en-US" sz="12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'3_C2_Finale Results_III'!$A$17:$A$22</c:f>
              <c:strCache>
                <c:ptCount val="6"/>
                <c:pt idx="0">
                  <c:v>P ZM 267</c:v>
                </c:pt>
                <c:pt idx="1">
                  <c:v>P S+W 267</c:v>
                </c:pt>
                <c:pt idx="2">
                  <c:v>P DMSO 267</c:v>
                </c:pt>
                <c:pt idx="3">
                  <c:v>KO ZM 267</c:v>
                </c:pt>
                <c:pt idx="4">
                  <c:v>KO S+W 267</c:v>
                </c:pt>
                <c:pt idx="5">
                  <c:v>KO DMSO 267</c:v>
                </c:pt>
              </c:strCache>
            </c:strRef>
          </c:cat>
          <c:val>
            <c:numRef>
              <c:f>'3_C2_Finale Results_III'!$F$17:$F$22</c:f>
              <c:numCache>
                <c:formatCode>General</c:formatCode>
                <c:ptCount val="6"/>
                <c:pt idx="0">
                  <c:v>1</c:v>
                </c:pt>
                <c:pt idx="1">
                  <c:v>14.762222977309623</c:v>
                </c:pt>
                <c:pt idx="2">
                  <c:v>0.70015479291728022</c:v>
                </c:pt>
                <c:pt idx="3">
                  <c:v>1</c:v>
                </c:pt>
                <c:pt idx="4">
                  <c:v>17.372135217723454</c:v>
                </c:pt>
                <c:pt idx="5">
                  <c:v>0.84110007639419393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3-4E92-AB13-8FEB427A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51776"/>
        <c:axId val="1"/>
      </c:barChart>
      <c:catAx>
        <c:axId val="5121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C-2 Fluor. normalized to BCA - table 3 </a:t>
            </a:r>
            <a:endParaRPr lang="en-US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'3_C2_Finale Results_III'!$A$28:$A$33</c:f>
              <c:strCache>
                <c:ptCount val="6"/>
                <c:pt idx="0">
                  <c:v>P ZM 267</c:v>
                </c:pt>
                <c:pt idx="1">
                  <c:v>P S+W 267</c:v>
                </c:pt>
                <c:pt idx="2">
                  <c:v>P DMSO 267</c:v>
                </c:pt>
                <c:pt idx="3">
                  <c:v>KO ZM 267</c:v>
                </c:pt>
                <c:pt idx="4">
                  <c:v>KO S+W 267</c:v>
                </c:pt>
                <c:pt idx="5">
                  <c:v>KO DMSO 267</c:v>
                </c:pt>
              </c:strCache>
            </c:strRef>
          </c:cat>
          <c:val>
            <c:numRef>
              <c:f>'3_C2_Finale Results_III'!$F$28:$F$33</c:f>
              <c:numCache>
                <c:formatCode>General</c:formatCode>
                <c:ptCount val="6"/>
                <c:pt idx="0">
                  <c:v>1</c:v>
                </c:pt>
                <c:pt idx="1">
                  <c:v>11.343808012309539</c:v>
                </c:pt>
                <c:pt idx="2">
                  <c:v>0.6710809404634428</c:v>
                </c:pt>
                <c:pt idx="3">
                  <c:v>1</c:v>
                </c:pt>
                <c:pt idx="4">
                  <c:v>29.503594592485229</c:v>
                </c:pt>
                <c:pt idx="5">
                  <c:v>0.69367459131574083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C-4C7F-8807-BB8CA702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27840"/>
        <c:axId val="1"/>
      </c:barChart>
      <c:catAx>
        <c:axId val="5004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27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Mean Fluorescence - table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'2_C2_Finale Results_II'!$A$17:$A$22</c:f>
              <c:strCache>
                <c:ptCount val="6"/>
                <c:pt idx="0">
                  <c:v>P ZM 237</c:v>
                </c:pt>
                <c:pt idx="1">
                  <c:v>P S+W 237</c:v>
                </c:pt>
                <c:pt idx="2">
                  <c:v>P DMSO 237</c:v>
                </c:pt>
                <c:pt idx="3">
                  <c:v>KO ZM 237</c:v>
                </c:pt>
                <c:pt idx="4">
                  <c:v>KO S+W 237</c:v>
                </c:pt>
                <c:pt idx="5">
                  <c:v>KO DMSO 237</c:v>
                </c:pt>
              </c:strCache>
            </c:strRef>
          </c:cat>
          <c:val>
            <c:numRef>
              <c:f>'2_C2_Finale Results_II'!$D$17:$D$22</c:f>
              <c:numCache>
                <c:formatCode>General</c:formatCode>
                <c:ptCount val="6"/>
                <c:pt idx="0">
                  <c:v>1571.3333333333333</c:v>
                </c:pt>
                <c:pt idx="1">
                  <c:v>25181.777777777777</c:v>
                </c:pt>
                <c:pt idx="2">
                  <c:v>1173.2222222222222</c:v>
                </c:pt>
                <c:pt idx="3">
                  <c:v>1452.2222222222222</c:v>
                </c:pt>
                <c:pt idx="4">
                  <c:v>11558.666666666666</c:v>
                </c:pt>
                <c:pt idx="5">
                  <c:v>1207.5555555555557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3-499E-A4A5-7A4D47AE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43248"/>
        <c:axId val="1"/>
      </c:barChart>
      <c:catAx>
        <c:axId val="5121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43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FLuor. normlized to DMSO - table 2</a:t>
            </a:r>
          </a:p>
        </c:rich>
      </c:tx>
      <c:layout>
        <c:manualLayout>
          <c:xMode val="edge"/>
          <c:yMode val="edge"/>
          <c:x val="0.18027077865266841"/>
          <c:y val="2.7777413240011664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'2_C2_Finale Results_II'!$A$17:$A$22</c:f>
              <c:strCache>
                <c:ptCount val="6"/>
                <c:pt idx="0">
                  <c:v>P ZM 237</c:v>
                </c:pt>
                <c:pt idx="1">
                  <c:v>P S+W 237</c:v>
                </c:pt>
                <c:pt idx="2">
                  <c:v>P DMSO 237</c:v>
                </c:pt>
                <c:pt idx="3">
                  <c:v>KO ZM 237</c:v>
                </c:pt>
                <c:pt idx="4">
                  <c:v>KO S+W 237</c:v>
                </c:pt>
                <c:pt idx="5">
                  <c:v>KO DMSO 237</c:v>
                </c:pt>
              </c:strCache>
            </c:strRef>
          </c:cat>
          <c:val>
            <c:numRef>
              <c:f>'2_C2_Finale Results_II'!$F$17:$F$22</c:f>
              <c:numCache>
                <c:formatCode>General</c:formatCode>
                <c:ptCount val="6"/>
                <c:pt idx="0">
                  <c:v>1</c:v>
                </c:pt>
                <c:pt idx="1">
                  <c:v>16.025738933672748</c:v>
                </c:pt>
                <c:pt idx="2">
                  <c:v>0.74664121057841892</c:v>
                </c:pt>
                <c:pt idx="3">
                  <c:v>1</c:v>
                </c:pt>
                <c:pt idx="4">
                  <c:v>7.9592960979342005</c:v>
                </c:pt>
                <c:pt idx="5">
                  <c:v>0.83152257077276215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2-44CF-A81B-B537D4AE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53416"/>
        <c:axId val="1"/>
      </c:barChart>
      <c:catAx>
        <c:axId val="51215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3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Fluor. normalized to BCA - table 3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'2_C2_Finale Results_II'!$A$28:$A$33</c:f>
              <c:strCache>
                <c:ptCount val="6"/>
                <c:pt idx="0">
                  <c:v>P ZM 237</c:v>
                </c:pt>
                <c:pt idx="1">
                  <c:v>P S+W 237</c:v>
                </c:pt>
                <c:pt idx="2">
                  <c:v>P DMSO 237</c:v>
                </c:pt>
                <c:pt idx="3">
                  <c:v>KO ZM 237</c:v>
                </c:pt>
                <c:pt idx="4">
                  <c:v>KO S+W 237</c:v>
                </c:pt>
                <c:pt idx="5">
                  <c:v>KO DMSO 237</c:v>
                </c:pt>
              </c:strCache>
            </c:strRef>
          </c:cat>
          <c:val>
            <c:numRef>
              <c:f>'2_C2_Finale Results_II'!$F$28:$F$33</c:f>
              <c:numCache>
                <c:formatCode>General</c:formatCode>
                <c:ptCount val="6"/>
                <c:pt idx="0">
                  <c:v>1</c:v>
                </c:pt>
                <c:pt idx="1">
                  <c:v>11.630048372238091</c:v>
                </c:pt>
                <c:pt idx="2">
                  <c:v>0.68398553522018846</c:v>
                </c:pt>
                <c:pt idx="3">
                  <c:v>1</c:v>
                </c:pt>
                <c:pt idx="4">
                  <c:v>41.273850464446127</c:v>
                </c:pt>
                <c:pt idx="5">
                  <c:v>0.85199748295430788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B-4F9C-9E8C-8A3FA27B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57024"/>
        <c:axId val="1"/>
      </c:barChart>
      <c:catAx>
        <c:axId val="5121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Mean Fluorescence - table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'1_C2_Finale Results'!$A$13:$A$18</c:f>
              <c:strCache>
                <c:ptCount val="6"/>
                <c:pt idx="0">
                  <c:v>par DMSO</c:v>
                </c:pt>
                <c:pt idx="1">
                  <c:v>par ZM</c:v>
                </c:pt>
                <c:pt idx="2">
                  <c:v>par STS+WEHI</c:v>
                </c:pt>
                <c:pt idx="3">
                  <c:v>KO DMSO</c:v>
                </c:pt>
                <c:pt idx="4">
                  <c:v>KO ZM</c:v>
                </c:pt>
                <c:pt idx="5">
                  <c:v>KO STS+WEHI</c:v>
                </c:pt>
              </c:strCache>
            </c:strRef>
          </c:cat>
          <c:val>
            <c:numRef>
              <c:f>'1_C2_Finale Results'!$D$13:$D$18</c:f>
              <c:numCache>
                <c:formatCode>General</c:formatCode>
                <c:ptCount val="6"/>
                <c:pt idx="0">
                  <c:v>4097</c:v>
                </c:pt>
                <c:pt idx="1">
                  <c:v>6898.666666666667</c:v>
                </c:pt>
                <c:pt idx="2">
                  <c:v>44276.333333333336</c:v>
                </c:pt>
                <c:pt idx="3">
                  <c:v>3616.3333333333335</c:v>
                </c:pt>
                <c:pt idx="4">
                  <c:v>3544.6666666666665</c:v>
                </c:pt>
                <c:pt idx="5">
                  <c:v>23336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3-44B5-A482-6E64FBF83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21936"/>
        <c:axId val="1"/>
      </c:barChart>
      <c:catAx>
        <c:axId val="5004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21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</a:t>
            </a:r>
            <a:r>
              <a:rPr lang="en-US" baseline="0"/>
              <a:t> FLuor. normlized to DMSO - table 2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'1_C2_Finale Results'!$A$13:$A$18</c:f>
              <c:strCache>
                <c:ptCount val="6"/>
                <c:pt idx="0">
                  <c:v>par DMSO</c:v>
                </c:pt>
                <c:pt idx="1">
                  <c:v>par ZM</c:v>
                </c:pt>
                <c:pt idx="2">
                  <c:v>par STS+WEHI</c:v>
                </c:pt>
                <c:pt idx="3">
                  <c:v>KO DMSO</c:v>
                </c:pt>
                <c:pt idx="4">
                  <c:v>KO ZM</c:v>
                </c:pt>
                <c:pt idx="5">
                  <c:v>KO STS+WEHI</c:v>
                </c:pt>
              </c:strCache>
            </c:strRef>
          </c:cat>
          <c:val>
            <c:numRef>
              <c:f>'1_C2_Finale Results'!$F$13:$F$18</c:f>
              <c:numCache>
                <c:formatCode>General</c:formatCode>
                <c:ptCount val="6"/>
                <c:pt idx="0">
                  <c:v>1</c:v>
                </c:pt>
                <c:pt idx="1">
                  <c:v>1.6838336994548857</c:v>
                </c:pt>
                <c:pt idx="2">
                  <c:v>10.80701326173623</c:v>
                </c:pt>
                <c:pt idx="3">
                  <c:v>1</c:v>
                </c:pt>
                <c:pt idx="4">
                  <c:v>0.9801825053000276</c:v>
                </c:pt>
                <c:pt idx="5">
                  <c:v>6.4529449718868097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4-4D80-AA1A-B5D006B2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46200"/>
        <c:axId val="1"/>
      </c:barChart>
      <c:catAx>
        <c:axId val="5121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46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'FINALE RESULTS_C2_correct_here'!$L$14:$L$19</c:f>
              <c:strCache>
                <c:ptCount val="6"/>
                <c:pt idx="0">
                  <c:v>ZM</c:v>
                </c:pt>
                <c:pt idx="1">
                  <c:v>ZM</c:v>
                </c:pt>
                <c:pt idx="2">
                  <c:v>STS+WEHI</c:v>
                </c:pt>
                <c:pt idx="3">
                  <c:v>STS+WEHI</c:v>
                </c:pt>
                <c:pt idx="4">
                  <c:v>DMSO</c:v>
                </c:pt>
                <c:pt idx="5">
                  <c:v>DMSO</c:v>
                </c:pt>
              </c:strCache>
            </c:strRef>
          </c:cat>
          <c:val>
            <c:numRef>
              <c:f>'FINALE RESULTS_C2_correct_here'!$N$14:$N$19</c:f>
              <c:numCache>
                <c:formatCode>General</c:formatCode>
                <c:ptCount val="6"/>
                <c:pt idx="0">
                  <c:v>1.1173606336421369</c:v>
                </c:pt>
                <c:pt idx="1">
                  <c:v>1.4516101965968076</c:v>
                </c:pt>
                <c:pt idx="2">
                  <c:v>44.540918702390528</c:v>
                </c:pt>
                <c:pt idx="3">
                  <c:v>17.486161781274951</c:v>
                </c:pt>
                <c:pt idx="4">
                  <c:v>0.97222713530819682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A-48B0-9962-D99E493D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26656"/>
        <c:axId val="561123704"/>
      </c:barChart>
      <c:catAx>
        <c:axId val="5611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3704"/>
        <c:crosses val="autoZero"/>
        <c:auto val="1"/>
        <c:lblAlgn val="ctr"/>
        <c:lblOffset val="100"/>
        <c:noMultiLvlLbl val="0"/>
      </c:catAx>
      <c:valAx>
        <c:axId val="56112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Fluor. normalized to BCA - table 3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'1_C2_Finale Results'!$A$24:$A$29</c:f>
              <c:strCache>
                <c:ptCount val="6"/>
                <c:pt idx="0">
                  <c:v>Par DMSO</c:v>
                </c:pt>
                <c:pt idx="1">
                  <c:v>Par ZM</c:v>
                </c:pt>
                <c:pt idx="2">
                  <c:v>Par STS+WEHI</c:v>
                </c:pt>
                <c:pt idx="3">
                  <c:v>C-2 KO DMSO</c:v>
                </c:pt>
                <c:pt idx="4">
                  <c:v>C-2 KO ZM</c:v>
                </c:pt>
                <c:pt idx="5">
                  <c:v>C-2 KO STS+WEHI</c:v>
                </c:pt>
              </c:strCache>
            </c:strRef>
          </c:cat>
          <c:val>
            <c:numRef>
              <c:f>'1_C2_Finale Results'!$F$24:$F$29</c:f>
              <c:numCache>
                <c:formatCode>General</c:formatCode>
                <c:ptCount val="6"/>
                <c:pt idx="0">
                  <c:v>1</c:v>
                </c:pt>
                <c:pt idx="1">
                  <c:v>1.5030609930969587</c:v>
                </c:pt>
                <c:pt idx="2">
                  <c:v>20.740088780660557</c:v>
                </c:pt>
                <c:pt idx="3">
                  <c:v>1</c:v>
                </c:pt>
                <c:pt idx="4">
                  <c:v>0.83176348593334271</c:v>
                </c:pt>
                <c:pt idx="5">
                  <c:v>25.031420440578128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C-4B48-BB71-080938FD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42592"/>
        <c:axId val="1"/>
      </c:barChart>
      <c:catAx>
        <c:axId val="5121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4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C-3 Mean Fluorescence - table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'1_C3_Finale Results'!$A$13:$A$18</c:f>
              <c:strCache>
                <c:ptCount val="6"/>
                <c:pt idx="0">
                  <c:v>Par DMSO</c:v>
                </c:pt>
                <c:pt idx="1">
                  <c:v>Par ZM</c:v>
                </c:pt>
                <c:pt idx="2">
                  <c:v>Par STS+WEHI</c:v>
                </c:pt>
                <c:pt idx="3">
                  <c:v>C-2 KO DMSO</c:v>
                </c:pt>
                <c:pt idx="4">
                  <c:v>C-2 KO ZM</c:v>
                </c:pt>
                <c:pt idx="5">
                  <c:v>C-2 KO STS+WEHI</c:v>
                </c:pt>
              </c:strCache>
            </c:strRef>
          </c:cat>
          <c:val>
            <c:numRef>
              <c:f>'1_C3_Finale Results'!$D$13:$D$18</c:f>
              <c:numCache>
                <c:formatCode>General</c:formatCode>
                <c:ptCount val="6"/>
                <c:pt idx="0">
                  <c:v>1303.8333333333333</c:v>
                </c:pt>
                <c:pt idx="1">
                  <c:v>2148.6666666666665</c:v>
                </c:pt>
                <c:pt idx="2">
                  <c:v>43240</c:v>
                </c:pt>
                <c:pt idx="3">
                  <c:v>1012.5</c:v>
                </c:pt>
                <c:pt idx="4">
                  <c:v>1268.3333333333333</c:v>
                </c:pt>
                <c:pt idx="5">
                  <c:v>33094.833333333336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2-4AC7-AE40-D293B37D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64240"/>
        <c:axId val="1"/>
      </c:barChart>
      <c:catAx>
        <c:axId val="5121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C-3</a:t>
            </a:r>
            <a:r>
              <a:rPr lang="en-US" baseline="0"/>
              <a:t> FLuor. normlized to DMSO - table 2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'1_C3_Finale Results'!$A$13:$A$18</c:f>
              <c:strCache>
                <c:ptCount val="6"/>
                <c:pt idx="0">
                  <c:v>Par DMSO</c:v>
                </c:pt>
                <c:pt idx="1">
                  <c:v>Par ZM</c:v>
                </c:pt>
                <c:pt idx="2">
                  <c:v>Par STS+WEHI</c:v>
                </c:pt>
                <c:pt idx="3">
                  <c:v>C-2 KO DMSO</c:v>
                </c:pt>
                <c:pt idx="4">
                  <c:v>C-2 KO ZM</c:v>
                </c:pt>
                <c:pt idx="5">
                  <c:v>C-2 KO STS+WEHI</c:v>
                </c:pt>
              </c:strCache>
            </c:strRef>
          </c:cat>
          <c:val>
            <c:numRef>
              <c:f>'1_C3_Finale Results'!$F$13:$F$18</c:f>
              <c:numCache>
                <c:formatCode>General</c:formatCode>
                <c:ptCount val="6"/>
                <c:pt idx="0">
                  <c:v>1</c:v>
                </c:pt>
                <c:pt idx="1">
                  <c:v>1.6479611402275343</c:v>
                </c:pt>
                <c:pt idx="2">
                  <c:v>33.163747922791771</c:v>
                </c:pt>
                <c:pt idx="3">
                  <c:v>1</c:v>
                </c:pt>
                <c:pt idx="4">
                  <c:v>1.2526748971193415</c:v>
                </c:pt>
                <c:pt idx="5">
                  <c:v>32.686255144032927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462D-BC48-F86C3247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69488"/>
        <c:axId val="1"/>
      </c:barChart>
      <c:catAx>
        <c:axId val="5121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6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C-3 Fluor. normalized to BCA - table 3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'1_C3_Finale Results'!$A$24:$A$29</c:f>
              <c:strCache>
                <c:ptCount val="6"/>
                <c:pt idx="0">
                  <c:v>Par DMSO</c:v>
                </c:pt>
                <c:pt idx="1">
                  <c:v>Par ZM</c:v>
                </c:pt>
                <c:pt idx="2">
                  <c:v>Par STS+WEHI</c:v>
                </c:pt>
                <c:pt idx="3">
                  <c:v>C-2 KO DMSO</c:v>
                </c:pt>
                <c:pt idx="4">
                  <c:v>C-2 KO ZM</c:v>
                </c:pt>
                <c:pt idx="5">
                  <c:v>C-2 KO STS+WEHI</c:v>
                </c:pt>
              </c:strCache>
            </c:strRef>
          </c:cat>
          <c:val>
            <c:numRef>
              <c:f>'1_C3_Finale Results'!$F$24:$F$29</c:f>
              <c:numCache>
                <c:formatCode>General</c:formatCode>
                <c:ptCount val="6"/>
                <c:pt idx="0">
                  <c:v>1</c:v>
                </c:pt>
                <c:pt idx="1">
                  <c:v>1.4484634645337193</c:v>
                </c:pt>
                <c:pt idx="2">
                  <c:v>72.879145176027407</c:v>
                </c:pt>
                <c:pt idx="3">
                  <c:v>1</c:v>
                </c:pt>
                <c:pt idx="4">
                  <c:v>1.3015128519724235</c:v>
                </c:pt>
                <c:pt idx="5">
                  <c:v>141.31395206180491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1-41EF-8585-C92239482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0632"/>
        <c:axId val="1"/>
      </c:barChart>
      <c:catAx>
        <c:axId val="5004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0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'FINALE RESULTS_C2_correct_here'!$L$24:$L$29</c:f>
              <c:strCache>
                <c:ptCount val="6"/>
                <c:pt idx="0">
                  <c:v>ZM</c:v>
                </c:pt>
                <c:pt idx="1">
                  <c:v>ZM</c:v>
                </c:pt>
                <c:pt idx="2">
                  <c:v>STS+WEHI</c:v>
                </c:pt>
                <c:pt idx="3">
                  <c:v>STS+WEHI</c:v>
                </c:pt>
                <c:pt idx="4">
                  <c:v>DMSO</c:v>
                </c:pt>
                <c:pt idx="5">
                  <c:v>DMSO</c:v>
                </c:pt>
              </c:strCache>
            </c:strRef>
          </c:cat>
          <c:val>
            <c:numRef>
              <c:f>'FINALE RESULTS_C2_correct_here'!$N$24:$N$29</c:f>
              <c:numCache>
                <c:formatCode>General</c:formatCode>
                <c:ptCount val="6"/>
                <c:pt idx="0">
                  <c:v>1.0657857927976002</c:v>
                </c:pt>
                <c:pt idx="1">
                  <c:v>1.499582080911632</c:v>
                </c:pt>
                <c:pt idx="2">
                  <c:v>29.570880847522208</c:v>
                </c:pt>
                <c:pt idx="3">
                  <c:v>16.433573985244202</c:v>
                </c:pt>
                <c:pt idx="4">
                  <c:v>0.74787691827637293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E-48D8-8267-39794E4C9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631632"/>
        <c:axId val="558630648"/>
      </c:barChart>
      <c:catAx>
        <c:axId val="5586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648"/>
        <c:crosses val="autoZero"/>
        <c:auto val="1"/>
        <c:lblAlgn val="ctr"/>
        <c:lblOffset val="100"/>
        <c:noMultiLvlLbl val="0"/>
      </c:catAx>
      <c:valAx>
        <c:axId val="5586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all 3 Bio Repl</a:t>
            </a:r>
          </a:p>
          <a:p>
            <a:pPr>
              <a:defRPr/>
            </a:pPr>
            <a:r>
              <a:rPr lang="en-US"/>
              <a:t> Title</a:t>
            </a:r>
          </a:p>
        </c:rich>
      </c:tx>
      <c:layout>
        <c:manualLayout>
          <c:xMode val="edge"/>
          <c:yMode val="edge"/>
          <c:x val="0.119231492643224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'FINALE RESULTS_C2_correct_here'!$U$3:$U$8</c:f>
              <c:strCache>
                <c:ptCount val="6"/>
                <c:pt idx="0">
                  <c:v>ZM</c:v>
                </c:pt>
                <c:pt idx="1">
                  <c:v>ZM</c:v>
                </c:pt>
                <c:pt idx="2">
                  <c:v>STS+WEHI</c:v>
                </c:pt>
                <c:pt idx="3">
                  <c:v>STS+WEHI</c:v>
                </c:pt>
                <c:pt idx="4">
                  <c:v>DMSO</c:v>
                </c:pt>
                <c:pt idx="5">
                  <c:v>DMSO</c:v>
                </c:pt>
              </c:strCache>
            </c:strRef>
          </c:cat>
          <c:val>
            <c:numRef>
              <c:f>'FINALE RESULTS_C2_correct_here'!$V$3:$V$8</c:f>
              <c:numCache>
                <c:formatCode>General</c:formatCode>
                <c:ptCount val="6"/>
                <c:pt idx="0">
                  <c:v>1.0058428858938466</c:v>
                </c:pt>
                <c:pt idx="1">
                  <c:v>1.4914825000861303</c:v>
                </c:pt>
                <c:pt idx="2">
                  <c:v>33.072092386926968</c:v>
                </c:pt>
                <c:pt idx="3">
                  <c:v>18.287459095455297</c:v>
                </c:pt>
                <c:pt idx="4">
                  <c:v>0.90812095760699163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AD5-B434-EFF36876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93472"/>
        <c:axId val="409795112"/>
      </c:barChart>
      <c:catAx>
        <c:axId val="4097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5112"/>
        <c:crosses val="autoZero"/>
        <c:auto val="1"/>
        <c:lblAlgn val="ctr"/>
        <c:lblOffset val="100"/>
        <c:noMultiLvlLbl val="0"/>
      </c:catAx>
      <c:valAx>
        <c:axId val="4097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DEVD Fluorescence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9-4D42-89B0-DE4247BA923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49-4D42-89B0-DE4247BA923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9-4D42-89B0-DE4247BA923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49-4D42-89B0-DE4247BA923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49-4D42-89B0-DE4247BA923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49-4D42-89B0-DE4247BA923F}"/>
              </c:ext>
            </c:extLst>
          </c:dPt>
          <c:errBars>
            <c:errBarType val="both"/>
            <c:errValType val="cust"/>
            <c:noEndCap val="0"/>
            <c:plus>
              <c:numRef>
                <c:f>'Mean Value Finale Results C-3'!$E$18:$E$23</c:f>
                <c:numCache>
                  <c:formatCode>General</c:formatCode>
                  <c:ptCount val="6"/>
                  <c:pt idx="0">
                    <c:v>146.3693957082551</c:v>
                  </c:pt>
                  <c:pt idx="1">
                    <c:v>577.89438994155955</c:v>
                  </c:pt>
                  <c:pt idx="2">
                    <c:v>7388.6988975156037</c:v>
                  </c:pt>
                  <c:pt idx="3">
                    <c:v>1083.1519207079555</c:v>
                  </c:pt>
                  <c:pt idx="4">
                    <c:v>88.798617356603287</c:v>
                  </c:pt>
                  <c:pt idx="5">
                    <c:v>154.1734232753636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'Mean Value Finale Results C-3'!$A$18:$A$23</c:f>
              <c:strCache>
                <c:ptCount val="6"/>
                <c:pt idx="0">
                  <c:v>ZM</c:v>
                </c:pt>
                <c:pt idx="1">
                  <c:v>ZM</c:v>
                </c:pt>
                <c:pt idx="2">
                  <c:v>S+W</c:v>
                </c:pt>
                <c:pt idx="3">
                  <c:v> S+W</c:v>
                </c:pt>
                <c:pt idx="4">
                  <c:v>DMSO</c:v>
                </c:pt>
                <c:pt idx="5">
                  <c:v>DMSO</c:v>
                </c:pt>
              </c:strCache>
            </c:strRef>
          </c:cat>
          <c:val>
            <c:numRef>
              <c:f>'Mean Value Finale Results C-3'!$D$18:$D$23</c:f>
              <c:numCache>
                <c:formatCode>General</c:formatCode>
                <c:ptCount val="6"/>
                <c:pt idx="0">
                  <c:v>1128.3333333333333</c:v>
                </c:pt>
                <c:pt idx="1">
                  <c:v>1590.2222222222235</c:v>
                </c:pt>
                <c:pt idx="2">
                  <c:v>28816.388888888887</c:v>
                </c:pt>
                <c:pt idx="3">
                  <c:v>42281.666666666664</c:v>
                </c:pt>
                <c:pt idx="4">
                  <c:v>1003</c:v>
                </c:pt>
                <c:pt idx="5">
                  <c:v>1258.8333333333333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9-4D42-89B0-DE4247BA9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7287456"/>
        <c:axId val="617284832"/>
      </c:barChart>
      <c:catAx>
        <c:axId val="6172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4832"/>
        <c:crossesAt val="0"/>
        <c:auto val="1"/>
        <c:lblAlgn val="ctr"/>
        <c:lblOffset val="100"/>
        <c:noMultiLvlLbl val="0"/>
      </c:catAx>
      <c:valAx>
        <c:axId val="617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87456"/>
        <c:crosses val="autoZero"/>
        <c:crossBetween val="between"/>
      </c:valAx>
      <c:spPr>
        <a:noFill/>
        <a:ln cmpd="thickThin">
          <a:solidFill>
            <a:schemeClr val="bg1">
              <a:alpha val="0"/>
            </a:schemeClr>
          </a:solidFill>
          <a:beve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1">
          <a:lumMod val="75000"/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C-2 Mean Fluorescence - table 1</a:t>
            </a:r>
            <a:endParaRPr lang="en-US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'3_C3_Finale Results_III'!$A$17:$A$22</c:f>
              <c:strCache>
                <c:ptCount val="6"/>
                <c:pt idx="0">
                  <c:v>P ZM 267</c:v>
                </c:pt>
                <c:pt idx="1">
                  <c:v>P S+W 267</c:v>
                </c:pt>
                <c:pt idx="2">
                  <c:v>P DMSO 267</c:v>
                </c:pt>
                <c:pt idx="3">
                  <c:v>KO ZM 267</c:v>
                </c:pt>
                <c:pt idx="4">
                  <c:v>KO S+W 267</c:v>
                </c:pt>
                <c:pt idx="5">
                  <c:v>KO DMSO 267</c:v>
                </c:pt>
              </c:strCache>
            </c:strRef>
          </c:cat>
          <c:val>
            <c:numRef>
              <c:f>'3_C3_Finale Results_III'!$D$17:$D$22</c:f>
              <c:numCache>
                <c:formatCode>General</c:formatCode>
                <c:ptCount val="6"/>
                <c:pt idx="0">
                  <c:v>1627.3333333333333</c:v>
                </c:pt>
                <c:pt idx="1">
                  <c:v>42498.5</c:v>
                </c:pt>
                <c:pt idx="2">
                  <c:v>1385.5</c:v>
                </c:pt>
                <c:pt idx="3">
                  <c:v>976.33333333333337</c:v>
                </c:pt>
                <c:pt idx="4">
                  <c:v>33069.666666666664</c:v>
                </c:pt>
                <c:pt idx="5">
                  <c:v>909.83333333333337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CC5-997C-0E5ED1D9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55712"/>
        <c:axId val="1"/>
      </c:barChart>
      <c:catAx>
        <c:axId val="5121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5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C-2 FLuor. normlized to DMSO - table 2</a:t>
            </a:r>
            <a:endParaRPr lang="en-US" sz="12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'3_C3_Finale Results_III'!$A$17:$A$22</c:f>
              <c:strCache>
                <c:ptCount val="6"/>
                <c:pt idx="0">
                  <c:v>P ZM 267</c:v>
                </c:pt>
                <c:pt idx="1">
                  <c:v>P S+W 267</c:v>
                </c:pt>
                <c:pt idx="2">
                  <c:v>P DMSO 267</c:v>
                </c:pt>
                <c:pt idx="3">
                  <c:v>KO ZM 267</c:v>
                </c:pt>
                <c:pt idx="4">
                  <c:v>KO S+W 267</c:v>
                </c:pt>
                <c:pt idx="5">
                  <c:v>KO DMSO 267</c:v>
                </c:pt>
              </c:strCache>
            </c:strRef>
          </c:cat>
          <c:val>
            <c:numRef>
              <c:f>'3_C3_Finale Results_III'!$F$17:$F$22</c:f>
              <c:numCache>
                <c:formatCode>General</c:formatCode>
                <c:ptCount val="6"/>
                <c:pt idx="0">
                  <c:v>1</c:v>
                </c:pt>
                <c:pt idx="1">
                  <c:v>26.115424006554694</c:v>
                </c:pt>
                <c:pt idx="2">
                  <c:v>0.85139287177386325</c:v>
                </c:pt>
                <c:pt idx="3">
                  <c:v>1</c:v>
                </c:pt>
                <c:pt idx="4">
                  <c:v>33.871287128712865</c:v>
                </c:pt>
                <c:pt idx="5">
                  <c:v>0.93188801638784569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F-402C-9708-EF872324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51448"/>
        <c:axId val="1"/>
      </c:barChart>
      <c:catAx>
        <c:axId val="51215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1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C-2 Fluor. normalized to BCA - table 3 </a:t>
            </a:r>
            <a:endParaRPr lang="en-US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'3_C3_Finale Results_III'!$A$28:$A$33</c:f>
              <c:strCache>
                <c:ptCount val="6"/>
                <c:pt idx="0">
                  <c:v>P ZM 267</c:v>
                </c:pt>
                <c:pt idx="1">
                  <c:v>P S+W 267</c:v>
                </c:pt>
                <c:pt idx="2">
                  <c:v>P DMSO 267</c:v>
                </c:pt>
                <c:pt idx="3">
                  <c:v>KO ZM 267</c:v>
                </c:pt>
                <c:pt idx="4">
                  <c:v>KO S+W 267</c:v>
                </c:pt>
                <c:pt idx="5">
                  <c:v>KO DMSO 267</c:v>
                </c:pt>
              </c:strCache>
            </c:strRef>
          </c:cat>
          <c:val>
            <c:numRef>
              <c:f>'3_C3_Finale Results_III'!$F$28:$F$33</c:f>
              <c:numCache>
                <c:formatCode>General</c:formatCode>
                <c:ptCount val="6"/>
                <c:pt idx="0">
                  <c:v>1</c:v>
                </c:pt>
                <c:pt idx="1">
                  <c:v>19.21272283606551</c:v>
                </c:pt>
                <c:pt idx="2">
                  <c:v>0.64884875164138744</c:v>
                </c:pt>
                <c:pt idx="3">
                  <c:v>1</c:v>
                </c:pt>
                <c:pt idx="4">
                  <c:v>62.65838129127507</c:v>
                </c:pt>
                <c:pt idx="5">
                  <c:v>0.7163580611413054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2-47EE-8E80-FA2C8030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48168"/>
        <c:axId val="1"/>
      </c:barChart>
      <c:catAx>
        <c:axId val="51214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48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C-2 Mean Fluorescence - table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'2_C3_Finale Results_II'!$A$17:$A$22</c:f>
              <c:strCache>
                <c:ptCount val="6"/>
                <c:pt idx="0">
                  <c:v>P ZM 237</c:v>
                </c:pt>
                <c:pt idx="1">
                  <c:v>P S+W 237</c:v>
                </c:pt>
                <c:pt idx="2">
                  <c:v>P DMSO 237</c:v>
                </c:pt>
                <c:pt idx="3">
                  <c:v>KO ZM 237</c:v>
                </c:pt>
                <c:pt idx="4">
                  <c:v>KO S+W 237</c:v>
                </c:pt>
                <c:pt idx="5">
                  <c:v>KO DMSO 237</c:v>
                </c:pt>
              </c:strCache>
            </c:strRef>
          </c:cat>
          <c:val>
            <c:numRef>
              <c:f>'2_C3_Finale Results_II'!$D$17:$D$22</c:f>
              <c:numCache>
                <c:formatCode>General</c:formatCode>
                <c:ptCount val="6"/>
                <c:pt idx="0">
                  <c:v>994.66666666666663</c:v>
                </c:pt>
                <c:pt idx="1">
                  <c:v>41106.5</c:v>
                </c:pt>
                <c:pt idx="2">
                  <c:v>1087.1666666666667</c:v>
                </c:pt>
                <c:pt idx="3">
                  <c:v>1140.3333333333333</c:v>
                </c:pt>
                <c:pt idx="4">
                  <c:v>20284.666666666701</c:v>
                </c:pt>
                <c:pt idx="5">
                  <c:v>1086.6666666666667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7C8-9D72-F12DD3EF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76992"/>
        <c:axId val="1"/>
      </c:barChart>
      <c:catAx>
        <c:axId val="6242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7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15240</xdr:rowOff>
    </xdr:from>
    <xdr:to>
      <xdr:col>19</xdr:col>
      <xdr:colOff>556260</xdr:colOff>
      <xdr:row>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986864-15CC-40EB-B064-A7149754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220980</xdr:colOff>
      <xdr:row>12</xdr:row>
      <xdr:rowOff>53340</xdr:rowOff>
    </xdr:from>
    <xdr:to>
      <xdr:col>19</xdr:col>
      <xdr:colOff>579120</xdr:colOff>
      <xdr:row>20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18AB5-F1F6-4D36-AE2C-550CD4353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198120</xdr:colOff>
      <xdr:row>22</xdr:row>
      <xdr:rowOff>83820</xdr:rowOff>
    </xdr:from>
    <xdr:to>
      <xdr:col>19</xdr:col>
      <xdr:colOff>556260</xdr:colOff>
      <xdr:row>30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C4A19-948C-4CE7-BE4B-1DB9B97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167640</xdr:colOff>
      <xdr:row>1</xdr:row>
      <xdr:rowOff>30480</xdr:rowOff>
    </xdr:from>
    <xdr:to>
      <xdr:col>28</xdr:col>
      <xdr:colOff>0</xdr:colOff>
      <xdr:row>10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C5F11-EB59-4403-A32E-80CAD51B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188257</xdr:colOff>
      <xdr:row>0</xdr:row>
      <xdr:rowOff>143438</xdr:rowOff>
    </xdr:from>
    <xdr:to>
      <xdr:col>15</xdr:col>
      <xdr:colOff>422234</xdr:colOff>
      <xdr:row>16</xdr:row>
      <xdr:rowOff>71719</xdr:rowOff>
    </xdr:to>
    <xdr:graphicFrame macro="">
      <xdr:nvGraphicFramePr>
        <xdr:cNvPr id="6" name="Chart 5" title="DEVD Fluorescence ">
          <a:extLst>
            <a:ext uri="{FF2B5EF4-FFF2-40B4-BE49-F238E27FC236}">
              <a16:creationId xmlns:a16="http://schemas.microsoft.com/office/drawing/2014/main" id="{1E5AFD72-28DF-4059-AB8C-B907C48BB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</xdr:row>
      <xdr:rowOff>53340</xdr:rowOff>
    </xdr:from>
    <xdr:to>
      <xdr:col>17</xdr:col>
      <xdr:colOff>312420</xdr:colOff>
      <xdr:row>20</xdr:row>
      <xdr:rowOff>53340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FA176E4C-BE6B-4474-BD38-1F00BABDD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20</xdr:row>
      <xdr:rowOff>213360</xdr:rowOff>
    </xdr:from>
    <xdr:to>
      <xdr:col>17</xdr:col>
      <xdr:colOff>342900</xdr:colOff>
      <xdr:row>35</xdr:row>
      <xdr:rowOff>167640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8A2FC4E3-7AFB-40B7-BB2F-46B946F08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</xdr:colOff>
      <xdr:row>37</xdr:row>
      <xdr:rowOff>15240</xdr:rowOff>
    </xdr:from>
    <xdr:to>
      <xdr:col>17</xdr:col>
      <xdr:colOff>373380</xdr:colOff>
      <xdr:row>51</xdr:row>
      <xdr:rowOff>152400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D8CB3CC5-2690-44E6-9AEC-BD5F19B30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4</xdr:row>
      <xdr:rowOff>114300</xdr:rowOff>
    </xdr:from>
    <xdr:to>
      <xdr:col>17</xdr:col>
      <xdr:colOff>464820</xdr:colOff>
      <xdr:row>19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09508FB-F41F-48EA-8C84-9DBD8EDA8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20</xdr:row>
      <xdr:rowOff>91440</xdr:rowOff>
    </xdr:from>
    <xdr:to>
      <xdr:col>17</xdr:col>
      <xdr:colOff>464820</xdr:colOff>
      <xdr:row>35</xdr:row>
      <xdr:rowOff>91440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1D1A9FD-996C-4ADB-A374-B4DDF2CA1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36</xdr:row>
      <xdr:rowOff>167640</xdr:rowOff>
    </xdr:from>
    <xdr:to>
      <xdr:col>17</xdr:col>
      <xdr:colOff>487680</xdr:colOff>
      <xdr:row>51</xdr:row>
      <xdr:rowOff>167640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3FC71F9-F77C-436E-859B-F69E2EA0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5</xdr:row>
      <xdr:rowOff>53340</xdr:rowOff>
    </xdr:from>
    <xdr:to>
      <xdr:col>17</xdr:col>
      <xdr:colOff>312420</xdr:colOff>
      <xdr:row>20</xdr:row>
      <xdr:rowOff>53340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7489ECC-AAD1-4B52-B49E-E41C2EFAC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20</xdr:row>
      <xdr:rowOff>213360</xdr:rowOff>
    </xdr:from>
    <xdr:to>
      <xdr:col>17</xdr:col>
      <xdr:colOff>342900</xdr:colOff>
      <xdr:row>35</xdr:row>
      <xdr:rowOff>167640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8959ABF5-6323-45AB-83A5-5215A1DC1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</xdr:colOff>
      <xdr:row>37</xdr:row>
      <xdr:rowOff>15240</xdr:rowOff>
    </xdr:from>
    <xdr:to>
      <xdr:col>17</xdr:col>
      <xdr:colOff>373380</xdr:colOff>
      <xdr:row>51</xdr:row>
      <xdr:rowOff>152400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C788CBE4-A4AB-4819-B081-E7DB6E5C1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4</xdr:row>
      <xdr:rowOff>114300</xdr:rowOff>
    </xdr:from>
    <xdr:to>
      <xdr:col>17</xdr:col>
      <xdr:colOff>464820</xdr:colOff>
      <xdr:row>19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A4A990-2E5F-4A19-8C9A-EDB3042CC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20</xdr:row>
      <xdr:rowOff>91440</xdr:rowOff>
    </xdr:from>
    <xdr:to>
      <xdr:col>17</xdr:col>
      <xdr:colOff>464820</xdr:colOff>
      <xdr:row>35</xdr:row>
      <xdr:rowOff>91440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241FC3E-6951-41A8-9F27-64CE875D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36</xdr:row>
      <xdr:rowOff>167640</xdr:rowOff>
    </xdr:from>
    <xdr:to>
      <xdr:col>17</xdr:col>
      <xdr:colOff>487680</xdr:colOff>
      <xdr:row>51</xdr:row>
      <xdr:rowOff>167640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79E095-CD0F-4C75-8F44-157FC087F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99060</xdr:rowOff>
    </xdr:from>
    <xdr:to>
      <xdr:col>18</xdr:col>
      <xdr:colOff>358140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BBE38-4449-4596-8B1E-D5660F9B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17</xdr:row>
      <xdr:rowOff>76200</xdr:rowOff>
    </xdr:from>
    <xdr:to>
      <xdr:col>18</xdr:col>
      <xdr:colOff>373380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93D92-7249-496C-A45C-A519FA03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33</xdr:row>
      <xdr:rowOff>30480</xdr:rowOff>
    </xdr:from>
    <xdr:to>
      <xdr:col>18</xdr:col>
      <xdr:colOff>350520</xdr:colOff>
      <xdr:row>48</xdr:row>
      <xdr:rowOff>76200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7812D4F-0595-4AA0-B9E3-C1571245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</xdr:row>
      <xdr:rowOff>99060</xdr:rowOff>
    </xdr:from>
    <xdr:to>
      <xdr:col>18</xdr:col>
      <xdr:colOff>358140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DA4EE-8E8D-4BC7-ACE6-D506DE38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17</xdr:row>
      <xdr:rowOff>76200</xdr:rowOff>
    </xdr:from>
    <xdr:to>
      <xdr:col>18</xdr:col>
      <xdr:colOff>373380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D7E1C-A825-4617-8C60-70D8A3AC9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33</xdr:row>
      <xdr:rowOff>30480</xdr:rowOff>
    </xdr:from>
    <xdr:to>
      <xdr:col>18</xdr:col>
      <xdr:colOff>350520</xdr:colOff>
      <xdr:row>48</xdr:row>
      <xdr:rowOff>76200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4669237F-161A-4405-A86D-AF0C69037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3E4D-E1E0-450F-8AA0-1B8A99C87139}">
  <dimension ref="A1:W29"/>
  <sheetViews>
    <sheetView tabSelected="1" workbookViewId="0">
      <selection activeCell="N24" sqref="N24"/>
    </sheetView>
  </sheetViews>
  <sheetFormatPr defaultRowHeight="14.4" x14ac:dyDescent="0.3"/>
  <sheetData>
    <row r="1" spans="1:23" s="46" customFormat="1" x14ac:dyDescent="0.3">
      <c r="A1" s="67" t="s">
        <v>83</v>
      </c>
      <c r="G1" s="67" t="s">
        <v>287</v>
      </c>
    </row>
    <row r="2" spans="1:23" x14ac:dyDescent="0.3">
      <c r="A2" s="85" t="s">
        <v>280</v>
      </c>
      <c r="B2" s="85" t="s">
        <v>285</v>
      </c>
      <c r="C2" s="85"/>
      <c r="D2" s="85" t="s">
        <v>281</v>
      </c>
      <c r="E2" s="85"/>
      <c r="F2" s="85" t="s">
        <v>99</v>
      </c>
      <c r="G2" s="85"/>
      <c r="H2" s="85" t="s">
        <v>283</v>
      </c>
      <c r="I2" s="85"/>
      <c r="J2" s="85"/>
      <c r="M2" s="89" t="s">
        <v>298</v>
      </c>
      <c r="N2" s="90"/>
      <c r="U2" s="96"/>
      <c r="V2" s="96" t="s">
        <v>306</v>
      </c>
      <c r="W2" s="96"/>
    </row>
    <row r="3" spans="1:23" x14ac:dyDescent="0.3">
      <c r="A3" s="65" t="s">
        <v>120</v>
      </c>
      <c r="B3">
        <f>'1_C2_BCA calculations'!J8</f>
        <v>225.24339088932581</v>
      </c>
      <c r="D3">
        <f>'1_C2_Fluorescenc_Plate_Read_Out'!H45</f>
        <v>3544.6666666666665</v>
      </c>
      <c r="F3">
        <f>D3/B3</f>
        <v>15.737050719540765</v>
      </c>
      <c r="H3">
        <f>F3/$F$8</f>
        <v>0.83438223124180266</v>
      </c>
      <c r="L3" t="s">
        <v>253</v>
      </c>
      <c r="M3" s="92" t="s">
        <v>301</v>
      </c>
      <c r="N3" s="93">
        <f t="shared" ref="N3:N8" si="0">H3</f>
        <v>0.83438223124180266</v>
      </c>
      <c r="U3" s="96" t="s">
        <v>253</v>
      </c>
      <c r="V3" s="96">
        <f t="shared" ref="V3:V8" si="1">AVERAGE(N3,N14,N24)</f>
        <v>1.0058428858938466</v>
      </c>
      <c r="W3" s="96">
        <f t="shared" ref="W3:W8" si="2">STDEV(N3,N14,N24)</f>
        <v>0.15071183802978222</v>
      </c>
    </row>
    <row r="4" spans="1:23" x14ac:dyDescent="0.3">
      <c r="A4" s="65" t="s">
        <v>242</v>
      </c>
      <c r="B4">
        <f>'1_C2_BCA calculations'!J5</f>
        <v>240.12323603467053</v>
      </c>
      <c r="D4">
        <f>'1_C2_Fluorescenc_Plate_Read_Out'!H42</f>
        <v>6898.666666666667</v>
      </c>
      <c r="F4">
        <f>D4/B4</f>
        <v>28.729692222166261</v>
      </c>
      <c r="H4">
        <f>F4/$F$8</f>
        <v>1.5232552227499514</v>
      </c>
      <c r="L4" t="s">
        <v>253</v>
      </c>
      <c r="M4" s="92" t="s">
        <v>302</v>
      </c>
      <c r="N4" s="93">
        <f t="shared" si="0"/>
        <v>1.5232552227499514</v>
      </c>
      <c r="U4" s="96" t="s">
        <v>253</v>
      </c>
      <c r="V4" s="96">
        <f t="shared" si="1"/>
        <v>1.4914825000861303</v>
      </c>
      <c r="W4" s="96">
        <f t="shared" si="2"/>
        <v>3.650280606039475E-2</v>
      </c>
    </row>
    <row r="5" spans="1:23" x14ac:dyDescent="0.3">
      <c r="A5" s="65" t="s">
        <v>245</v>
      </c>
      <c r="B5">
        <f>'1_C2_BCA calculations'!J9</f>
        <v>49.285246129640946</v>
      </c>
      <c r="D5">
        <f>'1_C2_Fluorescenc_Plate_Read_Out'!H46</f>
        <v>23336</v>
      </c>
      <c r="F5">
        <f t="shared" ref="F5:F8" si="3">D5/B5</f>
        <v>473.48855555304516</v>
      </c>
      <c r="H5">
        <f t="shared" ref="H5:H8" si="4">F5/$F$8</f>
        <v>25.104477610868177</v>
      </c>
      <c r="L5" t="s">
        <v>305</v>
      </c>
      <c r="M5" s="92" t="s">
        <v>299</v>
      </c>
      <c r="N5" s="93">
        <f t="shared" si="0"/>
        <v>25.104477610868177</v>
      </c>
      <c r="U5" s="96" t="s">
        <v>305</v>
      </c>
      <c r="V5" s="96">
        <f t="shared" si="1"/>
        <v>33.072092386926968</v>
      </c>
      <c r="W5" s="96">
        <f t="shared" si="2"/>
        <v>10.180258948514062</v>
      </c>
    </row>
    <row r="6" spans="1:23" x14ac:dyDescent="0.3">
      <c r="A6" s="65" t="s">
        <v>243</v>
      </c>
      <c r="B6">
        <f>'1_C2_BCA calculations'!J6</f>
        <v>112.09387738064827</v>
      </c>
      <c r="D6">
        <f>'1_C2_Fluorescenc_Plate_Read_Out'!H43</f>
        <v>44276.333333333336</v>
      </c>
      <c r="F6">
        <f>D6/B6</f>
        <v>394.99332495190447</v>
      </c>
      <c r="H6">
        <f>F6/$F$8</f>
        <v>20.942641519846742</v>
      </c>
      <c r="L6" t="s">
        <v>305</v>
      </c>
      <c r="M6" s="92" t="s">
        <v>303</v>
      </c>
      <c r="N6" s="93">
        <f t="shared" si="0"/>
        <v>20.942641519846742</v>
      </c>
      <c r="U6" s="96" t="s">
        <v>305</v>
      </c>
      <c r="V6" s="96">
        <f t="shared" si="1"/>
        <v>18.287459095455297</v>
      </c>
      <c r="W6" s="96">
        <f t="shared" si="2"/>
        <v>2.3589151208100256</v>
      </c>
    </row>
    <row r="7" spans="1:23" x14ac:dyDescent="0.3">
      <c r="A7" s="65" t="s">
        <v>118</v>
      </c>
      <c r="B7">
        <f>'1_C2_BCA calculations'!J7</f>
        <v>190.92574879244864</v>
      </c>
      <c r="D7">
        <f>'1_C2_Fluorescenc_Plate_Read_Out'!H44</f>
        <v>3616.3333333333335</v>
      </c>
      <c r="F7">
        <f t="shared" si="3"/>
        <v>18.94104570077959</v>
      </c>
      <c r="H7">
        <f>F7/$F$8</f>
        <v>1.0042588192364053</v>
      </c>
      <c r="L7" t="s">
        <v>256</v>
      </c>
      <c r="M7" s="92" t="s">
        <v>300</v>
      </c>
      <c r="N7" s="93">
        <f t="shared" si="0"/>
        <v>1.0042588192364053</v>
      </c>
      <c r="U7" s="96" t="s">
        <v>256</v>
      </c>
      <c r="V7" s="96">
        <f t="shared" si="1"/>
        <v>0.90812095760699163</v>
      </c>
      <c r="W7" s="96">
        <f t="shared" si="2"/>
        <v>0.13969653288311817</v>
      </c>
    </row>
    <row r="8" spans="1:23" x14ac:dyDescent="0.3">
      <c r="A8" s="65" t="s">
        <v>244</v>
      </c>
      <c r="B8">
        <f>'1_C2_BCA calculations'!J4</f>
        <v>217.22392984048426</v>
      </c>
      <c r="D8">
        <f>'1_C2_Fluorescenc_Plate_Read_Out'!H41</f>
        <v>4097</v>
      </c>
      <c r="F8">
        <f t="shared" si="3"/>
        <v>18.860721298102753</v>
      </c>
      <c r="H8">
        <f t="shared" si="4"/>
        <v>1</v>
      </c>
      <c r="L8" t="s">
        <v>256</v>
      </c>
      <c r="M8" s="94" t="s">
        <v>304</v>
      </c>
      <c r="N8" s="95">
        <f t="shared" si="0"/>
        <v>1</v>
      </c>
      <c r="U8" s="96" t="s">
        <v>256</v>
      </c>
      <c r="V8" s="96">
        <f t="shared" si="1"/>
        <v>1</v>
      </c>
      <c r="W8" s="96">
        <f t="shared" si="2"/>
        <v>0</v>
      </c>
    </row>
    <row r="12" spans="1:23" s="46" customFormat="1" x14ac:dyDescent="0.3">
      <c r="A12" s="67" t="s">
        <v>83</v>
      </c>
      <c r="G12" s="67" t="s">
        <v>288</v>
      </c>
    </row>
    <row r="13" spans="1:23" x14ac:dyDescent="0.3">
      <c r="A13" s="65" t="s">
        <v>120</v>
      </c>
      <c r="B13">
        <f>'2_3_C2_BCA Calculations'!K7</f>
        <v>147.94648211763206</v>
      </c>
      <c r="D13">
        <f>'2_3_C2_FLuor. Plate Read Out'!F47</f>
        <v>1447</v>
      </c>
      <c r="F13">
        <f>D13/B13</f>
        <v>9.7805637504073406</v>
      </c>
      <c r="H13">
        <f>F13/$F$18</f>
        <v>1.1173606336421369</v>
      </c>
      <c r="M13" s="89" t="s">
        <v>298</v>
      </c>
      <c r="N13" s="91"/>
    </row>
    <row r="14" spans="1:23" x14ac:dyDescent="0.3">
      <c r="A14" s="65" t="s">
        <v>242</v>
      </c>
      <c r="B14">
        <f>'2_3_C2_BCA Calculations'!K4</f>
        <v>123.32424476579726</v>
      </c>
      <c r="D14">
        <f>'2_3_C2_FLuor. Plate Read Out'!F44</f>
        <v>1567</v>
      </c>
      <c r="F14">
        <f t="shared" ref="F14:F18" si="5">D14/B14</f>
        <v>12.706341749555087</v>
      </c>
      <c r="H14">
        <f t="shared" ref="H14:H18" si="6">F14/$F$18</f>
        <v>1.4516101965968076</v>
      </c>
      <c r="L14" t="s">
        <v>253</v>
      </c>
      <c r="M14" s="92" t="s">
        <v>301</v>
      </c>
      <c r="N14" s="93">
        <f t="shared" ref="N14:N19" si="7">H13</f>
        <v>1.1173606336421369</v>
      </c>
    </row>
    <row r="15" spans="1:23" x14ac:dyDescent="0.3">
      <c r="A15" s="65" t="s">
        <v>245</v>
      </c>
      <c r="B15">
        <f>'2_3_C2_BCA Calculations'!K8</f>
        <v>29.471547152557971</v>
      </c>
      <c r="D15">
        <f>'2_3_C2_FLuor. Plate Read Out'!F48</f>
        <v>11490.333333333334</v>
      </c>
      <c r="F15">
        <f t="shared" si="5"/>
        <v>389.87886431120177</v>
      </c>
      <c r="H15">
        <f>F15/$F$18</f>
        <v>44.540918702390528</v>
      </c>
      <c r="L15" t="s">
        <v>253</v>
      </c>
      <c r="M15" s="92" t="s">
        <v>302</v>
      </c>
      <c r="N15" s="93">
        <f t="shared" si="7"/>
        <v>1.4516101965968076</v>
      </c>
    </row>
    <row r="16" spans="1:23" x14ac:dyDescent="0.3">
      <c r="A16" s="65" t="s">
        <v>243</v>
      </c>
      <c r="B16">
        <f>'2_3_C2_BCA Calculations'!K5</f>
        <v>164.36130857483448</v>
      </c>
      <c r="D16">
        <f>'2_3_C2_FLuor. Plate Read Out'!F45</f>
        <v>25157.333333333332</v>
      </c>
      <c r="F16">
        <f>D16/B16</f>
        <v>153.06116476846543</v>
      </c>
      <c r="H16">
        <f t="shared" si="6"/>
        <v>17.486161781274951</v>
      </c>
      <c r="L16" t="s">
        <v>305</v>
      </c>
      <c r="M16" s="92" t="s">
        <v>299</v>
      </c>
      <c r="N16" s="93">
        <f t="shared" si="7"/>
        <v>44.540918702390528</v>
      </c>
    </row>
    <row r="17" spans="1:14" x14ac:dyDescent="0.3">
      <c r="A17" s="65" t="s">
        <v>118</v>
      </c>
      <c r="B17">
        <f>'2_3_C2_BCA Calculations'!K9</f>
        <v>141.08608868525329</v>
      </c>
      <c r="D17">
        <f>'2_3_C2_FLuor. Plate Read Out'!F49</f>
        <v>1200.6666666666667</v>
      </c>
      <c r="F17">
        <f t="shared" si="5"/>
        <v>8.5101704771560787</v>
      </c>
      <c r="H17">
        <f t="shared" si="6"/>
        <v>0.97222713530819682</v>
      </c>
      <c r="L17" t="s">
        <v>305</v>
      </c>
      <c r="M17" s="92" t="s">
        <v>303</v>
      </c>
      <c r="N17" s="93">
        <f t="shared" si="7"/>
        <v>17.486161781274951</v>
      </c>
    </row>
    <row r="18" spans="1:14" x14ac:dyDescent="0.3">
      <c r="A18" s="65" t="s">
        <v>244</v>
      </c>
      <c r="B18">
        <f>'2_3_C2_BCA Calculations'!K6</f>
        <v>133.47386786208452</v>
      </c>
      <c r="D18">
        <f>'2_3_C2_FLuor. Plate Read Out'!F46</f>
        <v>1168.3333333333333</v>
      </c>
      <c r="F18">
        <f t="shared" si="5"/>
        <v>8.7532739707561724</v>
      </c>
      <c r="H18">
        <f t="shared" si="6"/>
        <v>1</v>
      </c>
      <c r="L18" t="s">
        <v>256</v>
      </c>
      <c r="M18" s="92" t="s">
        <v>300</v>
      </c>
      <c r="N18" s="93">
        <f t="shared" si="7"/>
        <v>0.97222713530819682</v>
      </c>
    </row>
    <row r="19" spans="1:14" x14ac:dyDescent="0.3">
      <c r="L19" t="s">
        <v>256</v>
      </c>
      <c r="M19" s="94" t="s">
        <v>304</v>
      </c>
      <c r="N19" s="95">
        <f t="shared" si="7"/>
        <v>1</v>
      </c>
    </row>
    <row r="22" spans="1:14" s="46" customFormat="1" x14ac:dyDescent="0.3">
      <c r="A22" s="67" t="s">
        <v>83</v>
      </c>
      <c r="G22" s="67" t="s">
        <v>289</v>
      </c>
    </row>
    <row r="23" spans="1:14" x14ac:dyDescent="0.3">
      <c r="A23" s="65" t="s">
        <v>120</v>
      </c>
      <c r="B23">
        <f>'2_3_C2_BCA Calculations'!K13</f>
        <v>111.51434357241691</v>
      </c>
      <c r="D23">
        <f>'2_3_C2_FLuor. Plate Read Out'!F53</f>
        <v>1161.6666666666667</v>
      </c>
      <c r="F23">
        <f>D23/B23</f>
        <v>10.417195039239823</v>
      </c>
      <c r="H23">
        <f>F23/$F$28</f>
        <v>1.0657857927976002</v>
      </c>
      <c r="M23" s="89" t="s">
        <v>298</v>
      </c>
      <c r="N23" s="91"/>
    </row>
    <row r="24" spans="1:14" x14ac:dyDescent="0.3">
      <c r="A24" s="65" t="s">
        <v>242</v>
      </c>
      <c r="B24">
        <f>'2_3_C2_BCA Calculations'!K10</f>
        <v>199.69703256414232</v>
      </c>
      <c r="D24">
        <f>'2_3_C2_FLuor. Plate Read Out'!F50</f>
        <v>2927</v>
      </c>
      <c r="F24">
        <f t="shared" ref="F24:F28" si="8">D24/B24</f>
        <v>14.65720327646758</v>
      </c>
      <c r="H24">
        <f t="shared" ref="H24:H28" si="9">F24/$F$28</f>
        <v>1.499582080911632</v>
      </c>
      <c r="L24" t="s">
        <v>253</v>
      </c>
      <c r="M24" s="92" t="s">
        <v>301</v>
      </c>
      <c r="N24" s="93">
        <f t="shared" ref="N24:N29" si="10">H23</f>
        <v>1.0657857927976002</v>
      </c>
    </row>
    <row r="25" spans="1:14" x14ac:dyDescent="0.3">
      <c r="A25" s="65" t="s">
        <v>245</v>
      </c>
      <c r="B25">
        <f>'2_3_C2_BCA Calculations'!K14</f>
        <v>69.521841595628871</v>
      </c>
      <c r="D25">
        <f>'2_3_C2_FLuor. Plate Read Out'!F54</f>
        <v>20094</v>
      </c>
      <c r="F25">
        <f t="shared" si="8"/>
        <v>289.03146894289682</v>
      </c>
      <c r="H25">
        <f>F25/$F$28</f>
        <v>29.570880847522208</v>
      </c>
      <c r="L25" t="s">
        <v>253</v>
      </c>
      <c r="M25" s="92" t="s">
        <v>302</v>
      </c>
      <c r="N25" s="93">
        <f t="shared" si="10"/>
        <v>1.499582080911632</v>
      </c>
    </row>
    <row r="26" spans="1:14" x14ac:dyDescent="0.3">
      <c r="A26" s="65" t="s">
        <v>243</v>
      </c>
      <c r="B26">
        <f>'2_3_C2_BCA Calculations'!K11</f>
        <v>270.94801435098947</v>
      </c>
      <c r="D26">
        <f>'2_3_C2_FLuor. Plate Read Out'!F51</f>
        <v>43521</v>
      </c>
      <c r="F26">
        <f t="shared" si="8"/>
        <v>160.62490845060171</v>
      </c>
      <c r="H26">
        <f t="shared" si="9"/>
        <v>16.433573985244202</v>
      </c>
      <c r="L26" t="s">
        <v>305</v>
      </c>
      <c r="M26" s="92" t="s">
        <v>299</v>
      </c>
      <c r="N26" s="93">
        <f>H25</f>
        <v>29.570880847522208</v>
      </c>
    </row>
    <row r="27" spans="1:14" x14ac:dyDescent="0.3">
      <c r="A27" s="65" t="s">
        <v>118</v>
      </c>
      <c r="B27">
        <f>'2_3_C2_BCA Calculations'!K15</f>
        <v>133.92809554920495</v>
      </c>
      <c r="D27">
        <f>'2_3_C2_FLuor. Plate Read Out'!F55</f>
        <v>979</v>
      </c>
      <c r="F27">
        <f t="shared" si="8"/>
        <v>7.3098926404155211</v>
      </c>
      <c r="H27">
        <f t="shared" si="9"/>
        <v>0.74787691827637293</v>
      </c>
      <c r="L27" t="s">
        <v>305</v>
      </c>
      <c r="M27" s="92" t="s">
        <v>303</v>
      </c>
      <c r="N27" s="93">
        <f t="shared" si="10"/>
        <v>16.433573985244202</v>
      </c>
    </row>
    <row r="28" spans="1:14" x14ac:dyDescent="0.3">
      <c r="A28" s="65" t="s">
        <v>244</v>
      </c>
      <c r="B28">
        <f>'2_3_C2_BCA Calculations'!K12</f>
        <v>209.94062591538727</v>
      </c>
      <c r="D28">
        <f>'2_3_C2_FLuor. Plate Read Out'!F52</f>
        <v>2052</v>
      </c>
      <c r="F28">
        <f t="shared" si="8"/>
        <v>9.7741920652700216</v>
      </c>
      <c r="H28">
        <f t="shared" si="9"/>
        <v>1</v>
      </c>
      <c r="L28" t="s">
        <v>256</v>
      </c>
      <c r="M28" s="92" t="s">
        <v>300</v>
      </c>
      <c r="N28" s="93">
        <f t="shared" si="10"/>
        <v>0.74787691827637293</v>
      </c>
    </row>
    <row r="29" spans="1:14" x14ac:dyDescent="0.3">
      <c r="L29" t="s">
        <v>256</v>
      </c>
      <c r="M29" s="94" t="s">
        <v>304</v>
      </c>
      <c r="N29" s="95">
        <f t="shared" si="10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CCD2-07A0-41DB-BABD-95C2D6038759}">
  <dimension ref="A1:L53"/>
  <sheetViews>
    <sheetView topLeftCell="A25" workbookViewId="0">
      <selection activeCell="H41" sqref="H41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209</v>
      </c>
    </row>
    <row r="6" spans="1:12" x14ac:dyDescent="0.3">
      <c r="A6" t="s">
        <v>9</v>
      </c>
      <c r="B6" s="1" t="s">
        <v>210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8" x14ac:dyDescent="0.3">
      <c r="A19" t="s">
        <v>21</v>
      </c>
    </row>
    <row r="20" spans="1:8" x14ac:dyDescent="0.3">
      <c r="A20" t="s">
        <v>22</v>
      </c>
    </row>
    <row r="21" spans="1:8" x14ac:dyDescent="0.3">
      <c r="A21" t="s">
        <v>23</v>
      </c>
      <c r="E21">
        <v>3</v>
      </c>
    </row>
    <row r="22" spans="1:8" x14ac:dyDescent="0.3">
      <c r="A22" t="s">
        <v>24</v>
      </c>
      <c r="E22" s="3">
        <v>2.3148148148148146E-4</v>
      </c>
    </row>
    <row r="23" spans="1:8" x14ac:dyDescent="0.3">
      <c r="A23" t="s">
        <v>25</v>
      </c>
      <c r="E23" t="s">
        <v>20</v>
      </c>
    </row>
    <row r="24" spans="1:8" x14ac:dyDescent="0.3">
      <c r="A24" t="s">
        <v>26</v>
      </c>
      <c r="E24">
        <v>562</v>
      </c>
      <c r="F24" t="s">
        <v>27</v>
      </c>
    </row>
    <row r="25" spans="1:8" x14ac:dyDescent="0.3">
      <c r="A25" t="s">
        <v>28</v>
      </c>
      <c r="E25">
        <v>9</v>
      </c>
      <c r="F25" t="s">
        <v>27</v>
      </c>
    </row>
    <row r="26" spans="1:8" x14ac:dyDescent="0.3">
      <c r="A26" t="s">
        <v>29</v>
      </c>
      <c r="E26">
        <v>10</v>
      </c>
    </row>
    <row r="27" spans="1:8" x14ac:dyDescent="0.3">
      <c r="A27" t="s">
        <v>30</v>
      </c>
      <c r="E27">
        <v>0</v>
      </c>
      <c r="F27" t="s">
        <v>31</v>
      </c>
    </row>
    <row r="28" spans="1:8" x14ac:dyDescent="0.3">
      <c r="A28" t="s">
        <v>32</v>
      </c>
      <c r="E28" t="s">
        <v>211</v>
      </c>
    </row>
    <row r="29" spans="1:8" x14ac:dyDescent="0.3">
      <c r="A29" t="s">
        <v>34</v>
      </c>
      <c r="B29" s="1" t="s">
        <v>212</v>
      </c>
    </row>
    <row r="32" spans="1:8" x14ac:dyDescent="0.3">
      <c r="A32" s="4" t="s">
        <v>36</v>
      </c>
      <c r="B32" s="4">
        <v>1</v>
      </c>
      <c r="C32" s="4">
        <v>2</v>
      </c>
      <c r="D32" s="4">
        <v>3</v>
      </c>
      <c r="H32" t="s">
        <v>39</v>
      </c>
    </row>
    <row r="33" spans="1:8" x14ac:dyDescent="0.3">
      <c r="A33" s="4" t="s">
        <v>37</v>
      </c>
      <c r="B33">
        <v>0</v>
      </c>
      <c r="C33">
        <v>19.899999999999999</v>
      </c>
      <c r="D33">
        <v>39.9</v>
      </c>
      <c r="F33" s="64" t="s">
        <v>284</v>
      </c>
    </row>
    <row r="34" spans="1:8" x14ac:dyDescent="0.3">
      <c r="A34" s="4" t="s">
        <v>38</v>
      </c>
      <c r="B34">
        <v>31.1</v>
      </c>
      <c r="C34">
        <v>30.7</v>
      </c>
      <c r="D34">
        <v>30.8</v>
      </c>
    </row>
    <row r="35" spans="1:8" x14ac:dyDescent="0.3">
      <c r="A35" s="4" t="s">
        <v>48</v>
      </c>
      <c r="B35">
        <v>0.39539998769760132</v>
      </c>
      <c r="C35">
        <v>0.39809998869895935</v>
      </c>
      <c r="D35">
        <v>0.40000000596046448</v>
      </c>
      <c r="F35" s="68" t="s">
        <v>213</v>
      </c>
      <c r="G35" s="64"/>
      <c r="H35" s="64">
        <f>AVERAGE(B35:D35)</f>
        <v>0.39783332745234173</v>
      </c>
    </row>
    <row r="36" spans="1:8" x14ac:dyDescent="0.3">
      <c r="A36" s="4" t="s">
        <v>50</v>
      </c>
      <c r="B36">
        <v>0.50900000333786011</v>
      </c>
      <c r="C36">
        <v>0.51260000467300415</v>
      </c>
      <c r="D36">
        <v>0.51749998331069946</v>
      </c>
      <c r="F36" s="68" t="s">
        <v>214</v>
      </c>
      <c r="G36" s="64"/>
      <c r="H36" s="64">
        <f t="shared" ref="H36:H48" si="0">AVERAGE(B36:D36)</f>
        <v>0.51303333044052124</v>
      </c>
    </row>
    <row r="37" spans="1:8" x14ac:dyDescent="0.3">
      <c r="A37" s="4" t="s">
        <v>52</v>
      </c>
      <c r="B37">
        <v>0.44339999556541443</v>
      </c>
      <c r="C37">
        <v>0.44549998641014099</v>
      </c>
      <c r="D37">
        <v>0.44960001111030579</v>
      </c>
      <c r="F37" s="68" t="s">
        <v>191</v>
      </c>
      <c r="G37" s="64"/>
      <c r="H37" s="64">
        <f t="shared" si="0"/>
        <v>0.44616666436195374</v>
      </c>
    </row>
    <row r="38" spans="1:8" x14ac:dyDescent="0.3">
      <c r="A38" s="4" t="s">
        <v>113</v>
      </c>
      <c r="B38">
        <v>0.56999999284744263</v>
      </c>
      <c r="C38">
        <v>0.57029998302459717</v>
      </c>
      <c r="D38">
        <v>0.57419997453689575</v>
      </c>
      <c r="F38" s="68" t="s">
        <v>155</v>
      </c>
      <c r="G38" s="64"/>
      <c r="H38" s="64">
        <f t="shared" si="0"/>
        <v>0.57149998346964515</v>
      </c>
    </row>
    <row r="39" spans="1:8" x14ac:dyDescent="0.3">
      <c r="A39" s="4" t="s">
        <v>115</v>
      </c>
      <c r="B39">
        <v>0.21529999375343323</v>
      </c>
      <c r="C39">
        <v>0.21699999272823334</v>
      </c>
      <c r="D39">
        <v>0.21840000152587891</v>
      </c>
      <c r="F39" s="68" t="s">
        <v>158</v>
      </c>
      <c r="G39" s="64"/>
      <c r="H39" s="64">
        <f t="shared" si="0"/>
        <v>0.21689999600251517</v>
      </c>
    </row>
    <row r="40" spans="1:8" x14ac:dyDescent="0.3">
      <c r="A40" s="4" t="s">
        <v>117</v>
      </c>
      <c r="B40">
        <v>0.49160000681877136</v>
      </c>
      <c r="C40">
        <v>0.49579998850822449</v>
      </c>
      <c r="D40">
        <v>0.49959999322891235</v>
      </c>
      <c r="F40" s="68" t="s">
        <v>161</v>
      </c>
      <c r="G40" s="64"/>
      <c r="H40" s="64">
        <f t="shared" si="0"/>
        <v>0.49566666285196942</v>
      </c>
    </row>
    <row r="41" spans="1:8" x14ac:dyDescent="0.3">
      <c r="A41" s="4" t="s">
        <v>119</v>
      </c>
      <c r="B41">
        <v>0.10159999877214432</v>
      </c>
      <c r="C41">
        <v>0.10209999978542328</v>
      </c>
      <c r="D41">
        <v>0.10209999978542328</v>
      </c>
      <c r="F41" s="68" t="s">
        <v>215</v>
      </c>
      <c r="G41" s="64"/>
      <c r="H41" s="64">
        <f t="shared" si="0"/>
        <v>0.10193333278099696</v>
      </c>
    </row>
    <row r="42" spans="1:8" x14ac:dyDescent="0.3">
      <c r="A42" s="4" t="s">
        <v>82</v>
      </c>
      <c r="B42" s="42">
        <v>0.44819998741149902</v>
      </c>
      <c r="C42" s="42">
        <v>0.45419999957084656</v>
      </c>
      <c r="D42" s="42">
        <v>0.45699998736381531</v>
      </c>
      <c r="F42" s="69" t="s">
        <v>216</v>
      </c>
      <c r="G42" s="64"/>
      <c r="H42" s="64"/>
    </row>
    <row r="43" spans="1:8" x14ac:dyDescent="0.3">
      <c r="A43" s="4" t="s">
        <v>129</v>
      </c>
      <c r="B43">
        <v>0.48800000548362732</v>
      </c>
      <c r="C43">
        <v>0.49709999561309814</v>
      </c>
      <c r="D43">
        <v>0.50010001659393311</v>
      </c>
      <c r="F43" s="68" t="s">
        <v>216</v>
      </c>
      <c r="G43" s="64"/>
      <c r="H43" s="64">
        <f t="shared" si="0"/>
        <v>0.49506667256355286</v>
      </c>
    </row>
    <row r="44" spans="1:8" x14ac:dyDescent="0.3">
      <c r="A44" s="4" t="s">
        <v>83</v>
      </c>
      <c r="B44">
        <v>0.62620002031326294</v>
      </c>
      <c r="C44">
        <v>0.63169997930526733</v>
      </c>
      <c r="D44">
        <v>0.63599997758865356</v>
      </c>
      <c r="F44" s="68" t="s">
        <v>217</v>
      </c>
      <c r="G44" s="64"/>
      <c r="H44" s="64">
        <f t="shared" si="0"/>
        <v>0.63129999240239465</v>
      </c>
    </row>
    <row r="45" spans="1:8" x14ac:dyDescent="0.3">
      <c r="A45" s="4" t="s">
        <v>84</v>
      </c>
      <c r="B45">
        <v>0.60839998722076416</v>
      </c>
      <c r="C45">
        <v>0.61349999904632568</v>
      </c>
      <c r="D45">
        <v>0.618399977684021</v>
      </c>
      <c r="F45" s="68" t="s">
        <v>218</v>
      </c>
      <c r="G45" s="64"/>
      <c r="H45" s="64">
        <f t="shared" si="0"/>
        <v>0.61343332131703698</v>
      </c>
    </row>
    <row r="46" spans="1:8" x14ac:dyDescent="0.3">
      <c r="A46" s="4" t="s">
        <v>85</v>
      </c>
      <c r="B46">
        <v>0.51239997148513794</v>
      </c>
      <c r="C46">
        <v>0.51059997081756592</v>
      </c>
      <c r="D46">
        <v>0.5121999979019165</v>
      </c>
      <c r="F46" s="68" t="s">
        <v>173</v>
      </c>
      <c r="G46" s="64"/>
      <c r="H46" s="64">
        <f t="shared" si="0"/>
        <v>0.51173331340154016</v>
      </c>
    </row>
    <row r="47" spans="1:8" x14ac:dyDescent="0.3">
      <c r="A47" s="4" t="s">
        <v>86</v>
      </c>
      <c r="B47">
        <v>0.3296000063419342</v>
      </c>
      <c r="C47">
        <v>0.32980000972747803</v>
      </c>
      <c r="D47">
        <v>0.33019998669624329</v>
      </c>
      <c r="F47" s="68" t="s">
        <v>176</v>
      </c>
      <c r="G47" s="64"/>
      <c r="H47" s="64">
        <f t="shared" si="0"/>
        <v>0.32986666758855182</v>
      </c>
    </row>
    <row r="48" spans="1:8" x14ac:dyDescent="0.3">
      <c r="A48" s="4" t="s">
        <v>87</v>
      </c>
      <c r="B48">
        <v>0.62690001726150513</v>
      </c>
      <c r="C48">
        <v>0.62970000505447388</v>
      </c>
      <c r="D48">
        <v>0.63590002059936523</v>
      </c>
      <c r="F48" s="68" t="s">
        <v>179</v>
      </c>
      <c r="G48" s="64"/>
      <c r="H48" s="64">
        <f t="shared" si="0"/>
        <v>0.63083334763844812</v>
      </c>
    </row>
    <row r="53" spans="1:2" x14ac:dyDescent="0.3">
      <c r="A53" t="s">
        <v>54</v>
      </c>
      <c r="B53" s="1" t="s">
        <v>219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B43D-2F88-4337-A76F-3C1252443120}">
  <dimension ref="A1:V39"/>
  <sheetViews>
    <sheetView zoomScale="85" zoomScaleNormal="85" workbookViewId="0">
      <selection sqref="A1:H34"/>
    </sheetView>
  </sheetViews>
  <sheetFormatPr defaultRowHeight="14.4" x14ac:dyDescent="0.3"/>
  <cols>
    <col min="4" max="4" width="17.77734375" customWidth="1"/>
    <col min="260" max="260" width="17.77734375" customWidth="1"/>
    <col min="516" max="516" width="17.77734375" customWidth="1"/>
    <col min="772" max="772" width="17.77734375" customWidth="1"/>
    <col min="1028" max="1028" width="17.77734375" customWidth="1"/>
    <col min="1284" max="1284" width="17.77734375" customWidth="1"/>
    <col min="1540" max="1540" width="17.77734375" customWidth="1"/>
    <col min="1796" max="1796" width="17.77734375" customWidth="1"/>
    <col min="2052" max="2052" width="17.77734375" customWidth="1"/>
    <col min="2308" max="2308" width="17.77734375" customWidth="1"/>
    <col min="2564" max="2564" width="17.77734375" customWidth="1"/>
    <col min="2820" max="2820" width="17.77734375" customWidth="1"/>
    <col min="3076" max="3076" width="17.77734375" customWidth="1"/>
    <col min="3332" max="3332" width="17.77734375" customWidth="1"/>
    <col min="3588" max="3588" width="17.77734375" customWidth="1"/>
    <col min="3844" max="3844" width="17.77734375" customWidth="1"/>
    <col min="4100" max="4100" width="17.77734375" customWidth="1"/>
    <col min="4356" max="4356" width="17.77734375" customWidth="1"/>
    <col min="4612" max="4612" width="17.77734375" customWidth="1"/>
    <col min="4868" max="4868" width="17.77734375" customWidth="1"/>
    <col min="5124" max="5124" width="17.77734375" customWidth="1"/>
    <col min="5380" max="5380" width="17.77734375" customWidth="1"/>
    <col min="5636" max="5636" width="17.77734375" customWidth="1"/>
    <col min="5892" max="5892" width="17.77734375" customWidth="1"/>
    <col min="6148" max="6148" width="17.77734375" customWidth="1"/>
    <col min="6404" max="6404" width="17.77734375" customWidth="1"/>
    <col min="6660" max="6660" width="17.77734375" customWidth="1"/>
    <col min="6916" max="6916" width="17.77734375" customWidth="1"/>
    <col min="7172" max="7172" width="17.77734375" customWidth="1"/>
    <col min="7428" max="7428" width="17.77734375" customWidth="1"/>
    <col min="7684" max="7684" width="17.77734375" customWidth="1"/>
    <col min="7940" max="7940" width="17.77734375" customWidth="1"/>
    <col min="8196" max="8196" width="17.77734375" customWidth="1"/>
    <col min="8452" max="8452" width="17.77734375" customWidth="1"/>
    <col min="8708" max="8708" width="17.77734375" customWidth="1"/>
    <col min="8964" max="8964" width="17.77734375" customWidth="1"/>
    <col min="9220" max="9220" width="17.77734375" customWidth="1"/>
    <col min="9476" max="9476" width="17.77734375" customWidth="1"/>
    <col min="9732" max="9732" width="17.77734375" customWidth="1"/>
    <col min="9988" max="9988" width="17.77734375" customWidth="1"/>
    <col min="10244" max="10244" width="17.77734375" customWidth="1"/>
    <col min="10500" max="10500" width="17.77734375" customWidth="1"/>
    <col min="10756" max="10756" width="17.77734375" customWidth="1"/>
    <col min="11012" max="11012" width="17.77734375" customWidth="1"/>
    <col min="11268" max="11268" width="17.77734375" customWidth="1"/>
    <col min="11524" max="11524" width="17.77734375" customWidth="1"/>
    <col min="11780" max="11780" width="17.77734375" customWidth="1"/>
    <col min="12036" max="12036" width="17.77734375" customWidth="1"/>
    <col min="12292" max="12292" width="17.77734375" customWidth="1"/>
    <col min="12548" max="12548" width="17.77734375" customWidth="1"/>
    <col min="12804" max="12804" width="17.77734375" customWidth="1"/>
    <col min="13060" max="13060" width="17.77734375" customWidth="1"/>
    <col min="13316" max="13316" width="17.77734375" customWidth="1"/>
    <col min="13572" max="13572" width="17.77734375" customWidth="1"/>
    <col min="13828" max="13828" width="17.77734375" customWidth="1"/>
    <col min="14084" max="14084" width="17.77734375" customWidth="1"/>
    <col min="14340" max="14340" width="17.77734375" customWidth="1"/>
    <col min="14596" max="14596" width="17.77734375" customWidth="1"/>
    <col min="14852" max="14852" width="17.77734375" customWidth="1"/>
    <col min="15108" max="15108" width="17.77734375" customWidth="1"/>
    <col min="15364" max="15364" width="17.77734375" customWidth="1"/>
    <col min="15620" max="15620" width="17.77734375" customWidth="1"/>
    <col min="15876" max="15876" width="17.77734375" customWidth="1"/>
    <col min="16132" max="16132" width="17.77734375" customWidth="1"/>
  </cols>
  <sheetData>
    <row r="1" spans="1:22" ht="18" x14ac:dyDescent="0.35">
      <c r="A1" s="20" t="s">
        <v>238</v>
      </c>
      <c r="J1" s="37" t="s">
        <v>206</v>
      </c>
    </row>
    <row r="2" spans="1:22" x14ac:dyDescent="0.3">
      <c r="A2" t="s">
        <v>63</v>
      </c>
      <c r="V2" t="s">
        <v>90</v>
      </c>
    </row>
    <row r="3" spans="1:22" x14ac:dyDescent="0.3">
      <c r="A3" s="38">
        <v>207.88095381249633</v>
      </c>
      <c r="B3" t="s">
        <v>164</v>
      </c>
      <c r="V3" t="s">
        <v>207</v>
      </c>
    </row>
    <row r="4" spans="1:22" ht="18" x14ac:dyDescent="0.3">
      <c r="A4" s="38">
        <v>270.52511727859235</v>
      </c>
      <c r="B4" t="s">
        <v>167</v>
      </c>
      <c r="I4" s="39"/>
    </row>
    <row r="5" spans="1:22" x14ac:dyDescent="0.3">
      <c r="A5" s="38">
        <v>216.88717022349087</v>
      </c>
      <c r="B5" t="s">
        <v>170</v>
      </c>
    </row>
    <row r="6" spans="1:22" x14ac:dyDescent="0.3">
      <c r="A6" s="38">
        <v>115.74335455735178</v>
      </c>
      <c r="B6" t="s">
        <v>173</v>
      </c>
    </row>
    <row r="7" spans="1:22" x14ac:dyDescent="0.3">
      <c r="A7" s="38">
        <v>68.151329819159216</v>
      </c>
      <c r="B7" t="s">
        <v>176</v>
      </c>
    </row>
    <row r="8" spans="1:22" x14ac:dyDescent="0.3">
      <c r="A8" s="38">
        <v>140.34209351052493</v>
      </c>
      <c r="B8" t="s">
        <v>179</v>
      </c>
    </row>
    <row r="9" spans="1:22" x14ac:dyDescent="0.3">
      <c r="A9" s="21"/>
    </row>
    <row r="10" spans="1:22" x14ac:dyDescent="0.3">
      <c r="A10" s="21"/>
    </row>
    <row r="11" spans="1:22" x14ac:dyDescent="0.3">
      <c r="A11" s="21"/>
    </row>
    <row r="12" spans="1:22" x14ac:dyDescent="0.3">
      <c r="A12" s="21"/>
    </row>
    <row r="15" spans="1:22" x14ac:dyDescent="0.3">
      <c r="A15" s="20" t="s">
        <v>136</v>
      </c>
    </row>
    <row r="16" spans="1:22" x14ac:dyDescent="0.3">
      <c r="A16" t="s">
        <v>93</v>
      </c>
      <c r="D16" t="s">
        <v>94</v>
      </c>
      <c r="F16" t="s">
        <v>95</v>
      </c>
    </row>
    <row r="17" spans="1:7" x14ac:dyDescent="0.3">
      <c r="A17" t="s">
        <v>164</v>
      </c>
      <c r="D17" s="35">
        <v>2943</v>
      </c>
      <c r="F17" s="22">
        <v>1</v>
      </c>
    </row>
    <row r="18" spans="1:7" x14ac:dyDescent="0.3">
      <c r="A18" t="s">
        <v>167</v>
      </c>
      <c r="D18" s="35">
        <v>43445.222222222219</v>
      </c>
      <c r="F18" s="22">
        <f>D18/D17</f>
        <v>14.762222977309623</v>
      </c>
    </row>
    <row r="19" spans="1:7" x14ac:dyDescent="0.3">
      <c r="A19" t="s">
        <v>170</v>
      </c>
      <c r="D19" s="35">
        <v>2060.5555555555557</v>
      </c>
      <c r="F19" s="22">
        <f>D19/D17</f>
        <v>0.70015479291728022</v>
      </c>
    </row>
    <row r="20" spans="1:7" x14ac:dyDescent="0.3">
      <c r="A20" t="s">
        <v>173</v>
      </c>
      <c r="D20" s="35">
        <v>1163.5555555555557</v>
      </c>
      <c r="F20" s="22">
        <v>1</v>
      </c>
    </row>
    <row r="21" spans="1:7" ht="18" x14ac:dyDescent="0.3">
      <c r="A21" t="s">
        <v>176</v>
      </c>
      <c r="D21" s="35">
        <v>20213.444444444445</v>
      </c>
      <c r="F21" s="22">
        <f>D21/D20</f>
        <v>17.372135217723454</v>
      </c>
      <c r="G21" s="39"/>
    </row>
    <row r="22" spans="1:7" x14ac:dyDescent="0.3">
      <c r="A22" t="s">
        <v>179</v>
      </c>
      <c r="D22" s="35">
        <v>978.66666666666663</v>
      </c>
      <c r="F22" s="22">
        <f>D22/D20</f>
        <v>0.84110007639419393</v>
      </c>
    </row>
    <row r="23" spans="1:7" x14ac:dyDescent="0.3">
      <c r="D23" s="23" t="s">
        <v>96</v>
      </c>
      <c r="F23" s="24" t="s">
        <v>97</v>
      </c>
    </row>
    <row r="26" spans="1:7" x14ac:dyDescent="0.3">
      <c r="A26" s="20" t="s">
        <v>98</v>
      </c>
      <c r="D26" t="s">
        <v>99</v>
      </c>
      <c r="F26" t="s">
        <v>100</v>
      </c>
    </row>
    <row r="27" spans="1:7" x14ac:dyDescent="0.3">
      <c r="A27" t="s">
        <v>93</v>
      </c>
    </row>
    <row r="28" spans="1:7" x14ac:dyDescent="0.3">
      <c r="A28" t="s">
        <v>164</v>
      </c>
      <c r="D28">
        <f t="shared" ref="D28:D33" si="0">D17/A3</f>
        <v>14.157141123445662</v>
      </c>
      <c r="F28" s="25">
        <v>1</v>
      </c>
    </row>
    <row r="29" spans="1:7" x14ac:dyDescent="0.3">
      <c r="A29" t="s">
        <v>167</v>
      </c>
      <c r="D29" s="26">
        <f t="shared" si="0"/>
        <v>160.59589090753977</v>
      </c>
      <c r="F29" s="25">
        <f>D29/D28</f>
        <v>11.343808012309539</v>
      </c>
    </row>
    <row r="30" spans="1:7" x14ac:dyDescent="0.3">
      <c r="A30" t="s">
        <v>170</v>
      </c>
      <c r="D30">
        <f t="shared" si="0"/>
        <v>9.5005875793955958</v>
      </c>
      <c r="F30" s="25">
        <f>D30/D28</f>
        <v>0.6710809404634428</v>
      </c>
    </row>
    <row r="31" spans="1:7" x14ac:dyDescent="0.3">
      <c r="A31" t="s">
        <v>173</v>
      </c>
      <c r="D31">
        <f t="shared" si="0"/>
        <v>10.052892971742963</v>
      </c>
      <c r="F31" s="25">
        <v>1</v>
      </c>
    </row>
    <row r="32" spans="1:7" x14ac:dyDescent="0.3">
      <c r="A32" t="s">
        <v>176</v>
      </c>
      <c r="D32" s="26">
        <f t="shared" si="0"/>
        <v>296.59647871994844</v>
      </c>
      <c r="F32" s="25">
        <f>D32/D31</f>
        <v>29.503594592485229</v>
      </c>
    </row>
    <row r="33" spans="1:7" x14ac:dyDescent="0.3">
      <c r="A33" t="s">
        <v>179</v>
      </c>
      <c r="D33">
        <f t="shared" si="0"/>
        <v>6.9734364237146833</v>
      </c>
      <c r="F33" s="25">
        <f>D33/D31</f>
        <v>0.69367459131574083</v>
      </c>
    </row>
    <row r="34" spans="1:7" x14ac:dyDescent="0.3">
      <c r="F34" s="27" t="s">
        <v>101</v>
      </c>
    </row>
    <row r="39" spans="1:7" ht="18" x14ac:dyDescent="0.3">
      <c r="G39" s="3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5B4D-F525-4E88-9AA1-62793D9AC973}">
  <dimension ref="A1:V39"/>
  <sheetViews>
    <sheetView zoomScale="85" zoomScaleNormal="85" workbookViewId="0">
      <selection sqref="A1:G34"/>
    </sheetView>
  </sheetViews>
  <sheetFormatPr defaultRowHeight="14.4" x14ac:dyDescent="0.3"/>
  <cols>
    <col min="4" max="4" width="23.77734375" customWidth="1"/>
    <col min="260" max="260" width="23.77734375" customWidth="1"/>
    <col min="516" max="516" width="23.77734375" customWidth="1"/>
    <col min="772" max="772" width="23.77734375" customWidth="1"/>
    <col min="1028" max="1028" width="23.77734375" customWidth="1"/>
    <col min="1284" max="1284" width="23.77734375" customWidth="1"/>
    <col min="1540" max="1540" width="23.77734375" customWidth="1"/>
    <col min="1796" max="1796" width="23.77734375" customWidth="1"/>
    <col min="2052" max="2052" width="23.77734375" customWidth="1"/>
    <col min="2308" max="2308" width="23.77734375" customWidth="1"/>
    <col min="2564" max="2564" width="23.77734375" customWidth="1"/>
    <col min="2820" max="2820" width="23.77734375" customWidth="1"/>
    <col min="3076" max="3076" width="23.77734375" customWidth="1"/>
    <col min="3332" max="3332" width="23.77734375" customWidth="1"/>
    <col min="3588" max="3588" width="23.77734375" customWidth="1"/>
    <col min="3844" max="3844" width="23.77734375" customWidth="1"/>
    <col min="4100" max="4100" width="23.77734375" customWidth="1"/>
    <col min="4356" max="4356" width="23.77734375" customWidth="1"/>
    <col min="4612" max="4612" width="23.77734375" customWidth="1"/>
    <col min="4868" max="4868" width="23.77734375" customWidth="1"/>
    <col min="5124" max="5124" width="23.77734375" customWidth="1"/>
    <col min="5380" max="5380" width="23.77734375" customWidth="1"/>
    <col min="5636" max="5636" width="23.77734375" customWidth="1"/>
    <col min="5892" max="5892" width="23.77734375" customWidth="1"/>
    <col min="6148" max="6148" width="23.77734375" customWidth="1"/>
    <col min="6404" max="6404" width="23.77734375" customWidth="1"/>
    <col min="6660" max="6660" width="23.77734375" customWidth="1"/>
    <col min="6916" max="6916" width="23.77734375" customWidth="1"/>
    <col min="7172" max="7172" width="23.77734375" customWidth="1"/>
    <col min="7428" max="7428" width="23.77734375" customWidth="1"/>
    <col min="7684" max="7684" width="23.77734375" customWidth="1"/>
    <col min="7940" max="7940" width="23.77734375" customWidth="1"/>
    <col min="8196" max="8196" width="23.77734375" customWidth="1"/>
    <col min="8452" max="8452" width="23.77734375" customWidth="1"/>
    <col min="8708" max="8708" width="23.77734375" customWidth="1"/>
    <col min="8964" max="8964" width="23.77734375" customWidth="1"/>
    <col min="9220" max="9220" width="23.77734375" customWidth="1"/>
    <col min="9476" max="9476" width="23.77734375" customWidth="1"/>
    <col min="9732" max="9732" width="23.77734375" customWidth="1"/>
    <col min="9988" max="9988" width="23.77734375" customWidth="1"/>
    <col min="10244" max="10244" width="23.77734375" customWidth="1"/>
    <col min="10500" max="10500" width="23.77734375" customWidth="1"/>
    <col min="10756" max="10756" width="23.77734375" customWidth="1"/>
    <col min="11012" max="11012" width="23.77734375" customWidth="1"/>
    <col min="11268" max="11268" width="23.77734375" customWidth="1"/>
    <col min="11524" max="11524" width="23.77734375" customWidth="1"/>
    <col min="11780" max="11780" width="23.77734375" customWidth="1"/>
    <col min="12036" max="12036" width="23.77734375" customWidth="1"/>
    <col min="12292" max="12292" width="23.77734375" customWidth="1"/>
    <col min="12548" max="12548" width="23.77734375" customWidth="1"/>
    <col min="12804" max="12804" width="23.77734375" customWidth="1"/>
    <col min="13060" max="13060" width="23.77734375" customWidth="1"/>
    <col min="13316" max="13316" width="23.77734375" customWidth="1"/>
    <col min="13572" max="13572" width="23.77734375" customWidth="1"/>
    <col min="13828" max="13828" width="23.77734375" customWidth="1"/>
    <col min="14084" max="14084" width="23.77734375" customWidth="1"/>
    <col min="14340" max="14340" width="23.77734375" customWidth="1"/>
    <col min="14596" max="14596" width="23.77734375" customWidth="1"/>
    <col min="14852" max="14852" width="23.77734375" customWidth="1"/>
    <col min="15108" max="15108" width="23.77734375" customWidth="1"/>
    <col min="15364" max="15364" width="23.77734375" customWidth="1"/>
    <col min="15620" max="15620" width="23.77734375" customWidth="1"/>
    <col min="15876" max="15876" width="23.77734375" customWidth="1"/>
    <col min="16132" max="16132" width="23.77734375" customWidth="1"/>
  </cols>
  <sheetData>
    <row r="1" spans="1:22" ht="18" x14ac:dyDescent="0.35">
      <c r="A1" s="20" t="s">
        <v>238</v>
      </c>
      <c r="J1" s="37" t="s">
        <v>204</v>
      </c>
    </row>
    <row r="2" spans="1:22" x14ac:dyDescent="0.3">
      <c r="A2" t="s">
        <v>63</v>
      </c>
      <c r="V2" t="s">
        <v>90</v>
      </c>
    </row>
    <row r="3" spans="1:22" x14ac:dyDescent="0.3">
      <c r="A3" s="38">
        <v>124.82006149639338</v>
      </c>
      <c r="B3" t="s">
        <v>146</v>
      </c>
      <c r="V3" t="s">
        <v>205</v>
      </c>
    </row>
    <row r="4" spans="1:22" ht="18" x14ac:dyDescent="0.3">
      <c r="A4" s="38">
        <v>171.99702487920374</v>
      </c>
      <c r="B4" t="s">
        <v>149</v>
      </c>
      <c r="I4" s="39"/>
    </row>
    <row r="5" spans="1:22" x14ac:dyDescent="0.3">
      <c r="A5" s="38">
        <v>136.25405366231652</v>
      </c>
      <c r="B5" t="s">
        <v>152</v>
      </c>
    </row>
    <row r="6" spans="1:22" x14ac:dyDescent="0.3">
      <c r="A6" s="38">
        <v>149.25434433449954</v>
      </c>
      <c r="B6" t="s">
        <v>155</v>
      </c>
    </row>
    <row r="7" spans="1:22" x14ac:dyDescent="0.3">
      <c r="A7" s="38">
        <v>28.782376906768967</v>
      </c>
      <c r="B7" t="s">
        <v>158</v>
      </c>
    </row>
    <row r="8" spans="1:22" x14ac:dyDescent="0.3">
      <c r="A8" s="38">
        <v>145.66751496692152</v>
      </c>
      <c r="B8" t="s">
        <v>161</v>
      </c>
    </row>
    <row r="9" spans="1:22" x14ac:dyDescent="0.3">
      <c r="A9" s="21"/>
    </row>
    <row r="10" spans="1:22" x14ac:dyDescent="0.3">
      <c r="A10" s="21"/>
    </row>
    <row r="11" spans="1:22" x14ac:dyDescent="0.3">
      <c r="A11" s="21"/>
    </row>
    <row r="12" spans="1:22" x14ac:dyDescent="0.3">
      <c r="A12" s="21"/>
    </row>
    <row r="15" spans="1:22" x14ac:dyDescent="0.3">
      <c r="A15" s="20" t="s">
        <v>136</v>
      </c>
    </row>
    <row r="16" spans="1:22" x14ac:dyDescent="0.3">
      <c r="A16" t="s">
        <v>93</v>
      </c>
      <c r="D16" t="s">
        <v>94</v>
      </c>
      <c r="F16" t="s">
        <v>95</v>
      </c>
    </row>
    <row r="17" spans="1:7" x14ac:dyDescent="0.3">
      <c r="A17" t="s">
        <v>146</v>
      </c>
      <c r="D17" s="35">
        <v>1571.3333333333333</v>
      </c>
      <c r="F17" s="22">
        <v>1</v>
      </c>
    </row>
    <row r="18" spans="1:7" x14ac:dyDescent="0.3">
      <c r="A18" t="s">
        <v>149</v>
      </c>
      <c r="D18" s="35">
        <v>25181.777777777777</v>
      </c>
      <c r="F18" s="22">
        <f>D18/D17</f>
        <v>16.025738933672748</v>
      </c>
    </row>
    <row r="19" spans="1:7" x14ac:dyDescent="0.3">
      <c r="A19" t="s">
        <v>152</v>
      </c>
      <c r="D19" s="35">
        <v>1173.2222222222222</v>
      </c>
      <c r="F19" s="22">
        <f>D19/D17</f>
        <v>0.74664121057841892</v>
      </c>
    </row>
    <row r="20" spans="1:7" x14ac:dyDescent="0.3">
      <c r="A20" t="s">
        <v>155</v>
      </c>
      <c r="D20" s="35">
        <v>1452.2222222222222</v>
      </c>
      <c r="F20" s="22">
        <v>1</v>
      </c>
    </row>
    <row r="21" spans="1:7" ht="18" x14ac:dyDescent="0.3">
      <c r="A21" t="s">
        <v>158</v>
      </c>
      <c r="D21" s="35">
        <v>11558.666666666666</v>
      </c>
      <c r="F21" s="22">
        <f>D21/D20</f>
        <v>7.9592960979342005</v>
      </c>
      <c r="G21" s="39"/>
    </row>
    <row r="22" spans="1:7" x14ac:dyDescent="0.3">
      <c r="A22" t="s">
        <v>161</v>
      </c>
      <c r="D22" s="35">
        <v>1207.5555555555557</v>
      </c>
      <c r="F22" s="22">
        <f>D22/D20</f>
        <v>0.83152257077276215</v>
      </c>
    </row>
    <row r="23" spans="1:7" x14ac:dyDescent="0.3">
      <c r="D23" s="23" t="s">
        <v>96</v>
      </c>
      <c r="F23" s="24" t="s">
        <v>97</v>
      </c>
    </row>
    <row r="26" spans="1:7" x14ac:dyDescent="0.3">
      <c r="A26" s="20" t="s">
        <v>98</v>
      </c>
      <c r="D26" t="s">
        <v>99</v>
      </c>
      <c r="F26" t="s">
        <v>100</v>
      </c>
    </row>
    <row r="27" spans="1:7" x14ac:dyDescent="0.3">
      <c r="A27" t="s">
        <v>93</v>
      </c>
    </row>
    <row r="28" spans="1:7" x14ac:dyDescent="0.3">
      <c r="A28" t="s">
        <v>146</v>
      </c>
      <c r="D28">
        <f t="shared" ref="D28:D33" si="0">D17/A3</f>
        <v>12.588788328539129</v>
      </c>
      <c r="F28" s="25">
        <v>1</v>
      </c>
    </row>
    <row r="29" spans="1:7" x14ac:dyDescent="0.3">
      <c r="A29" t="s">
        <v>149</v>
      </c>
      <c r="D29" s="26">
        <f t="shared" si="0"/>
        <v>146.40821720877639</v>
      </c>
      <c r="F29" s="25">
        <f>D29/D28</f>
        <v>11.630048372238091</v>
      </c>
    </row>
    <row r="30" spans="1:7" x14ac:dyDescent="0.3">
      <c r="A30" t="s">
        <v>152</v>
      </c>
      <c r="D30">
        <f t="shared" si="0"/>
        <v>8.6105491226694983</v>
      </c>
      <c r="F30" s="25">
        <f>D30/D28</f>
        <v>0.68398553522018846</v>
      </c>
    </row>
    <row r="31" spans="1:7" x14ac:dyDescent="0.3">
      <c r="A31" t="s">
        <v>155</v>
      </c>
      <c r="D31">
        <f t="shared" si="0"/>
        <v>9.7298489279989884</v>
      </c>
      <c r="F31" s="25">
        <v>1</v>
      </c>
    </row>
    <row r="32" spans="1:7" x14ac:dyDescent="0.3">
      <c r="A32" t="s">
        <v>158</v>
      </c>
      <c r="D32" s="26">
        <f t="shared" si="0"/>
        <v>401.58832969588167</v>
      </c>
      <c r="F32" s="25">
        <f>D32/D31</f>
        <v>41.273850464446127</v>
      </c>
    </row>
    <row r="33" spans="1:7" x14ac:dyDescent="0.3">
      <c r="A33" t="s">
        <v>161</v>
      </c>
      <c r="D33">
        <f t="shared" si="0"/>
        <v>8.2898067961808088</v>
      </c>
      <c r="F33" s="25">
        <f>D33/D31</f>
        <v>0.85199748295430788</v>
      </c>
    </row>
    <row r="34" spans="1:7" x14ac:dyDescent="0.3">
      <c r="F34" s="27" t="s">
        <v>101</v>
      </c>
    </row>
    <row r="39" spans="1:7" ht="18" x14ac:dyDescent="0.3">
      <c r="G39" s="39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2B2F-AE9E-49AA-AA7A-5A3470935D5C}">
  <dimension ref="A1:V60"/>
  <sheetViews>
    <sheetView topLeftCell="A31" workbookViewId="0">
      <selection activeCell="H59" sqref="H59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34">
        <v>43473</v>
      </c>
    </row>
    <row r="6" spans="1:12" x14ac:dyDescent="0.3">
      <c r="A6" t="s">
        <v>9</v>
      </c>
      <c r="B6" s="1" t="s">
        <v>182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65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66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6" x14ac:dyDescent="0.3">
      <c r="A19" t="s">
        <v>67</v>
      </c>
    </row>
    <row r="20" spans="1:6" x14ac:dyDescent="0.3">
      <c r="A20" t="s">
        <v>22</v>
      </c>
    </row>
    <row r="21" spans="1:6" x14ac:dyDescent="0.3">
      <c r="A21" t="s">
        <v>23</v>
      </c>
      <c r="E21">
        <v>3</v>
      </c>
    </row>
    <row r="22" spans="1:6" x14ac:dyDescent="0.3">
      <c r="A22" t="s">
        <v>24</v>
      </c>
      <c r="E22" t="s">
        <v>183</v>
      </c>
    </row>
    <row r="23" spans="1:6" x14ac:dyDescent="0.3">
      <c r="A23" t="s">
        <v>25</v>
      </c>
      <c r="E23" t="s">
        <v>68</v>
      </c>
    </row>
    <row r="24" spans="1:6" x14ac:dyDescent="0.3">
      <c r="A24" t="s">
        <v>69</v>
      </c>
      <c r="E24">
        <v>400</v>
      </c>
      <c r="F24" t="s">
        <v>27</v>
      </c>
    </row>
    <row r="25" spans="1:6" x14ac:dyDescent="0.3">
      <c r="A25" t="s">
        <v>70</v>
      </c>
      <c r="E25">
        <v>505</v>
      </c>
      <c r="F25" t="s">
        <v>27</v>
      </c>
    </row>
    <row r="26" spans="1:6" x14ac:dyDescent="0.3">
      <c r="A26" t="s">
        <v>71</v>
      </c>
      <c r="E26">
        <v>9</v>
      </c>
      <c r="F26" t="s">
        <v>27</v>
      </c>
    </row>
    <row r="27" spans="1:6" x14ac:dyDescent="0.3">
      <c r="A27" t="s">
        <v>72</v>
      </c>
      <c r="E27">
        <v>20</v>
      </c>
      <c r="F27" t="s">
        <v>27</v>
      </c>
    </row>
    <row r="28" spans="1:6" x14ac:dyDescent="0.3">
      <c r="A28" t="s">
        <v>73</v>
      </c>
      <c r="E28">
        <v>86</v>
      </c>
      <c r="F28" t="s">
        <v>74</v>
      </c>
    </row>
    <row r="29" spans="1:6" x14ac:dyDescent="0.3">
      <c r="A29" t="s">
        <v>29</v>
      </c>
      <c r="E29">
        <v>25</v>
      </c>
    </row>
    <row r="30" spans="1:6" x14ac:dyDescent="0.3">
      <c r="A30" t="s">
        <v>75</v>
      </c>
      <c r="E30">
        <v>20</v>
      </c>
      <c r="F30" t="s">
        <v>76</v>
      </c>
    </row>
    <row r="31" spans="1:6" x14ac:dyDescent="0.3">
      <c r="A31" t="s">
        <v>77</v>
      </c>
      <c r="E31">
        <v>0</v>
      </c>
      <c r="F31" t="s">
        <v>76</v>
      </c>
    </row>
    <row r="32" spans="1:6" x14ac:dyDescent="0.3">
      <c r="A32" t="s">
        <v>30</v>
      </c>
      <c r="E32">
        <v>0</v>
      </c>
      <c r="F32" t="s">
        <v>31</v>
      </c>
    </row>
    <row r="33" spans="1:22" x14ac:dyDescent="0.3">
      <c r="A33" t="s">
        <v>184</v>
      </c>
      <c r="E33">
        <v>16159</v>
      </c>
      <c r="F33" t="s">
        <v>79</v>
      </c>
    </row>
    <row r="34" spans="1:22" x14ac:dyDescent="0.3">
      <c r="A34" t="s">
        <v>32</v>
      </c>
      <c r="E34" t="s">
        <v>185</v>
      </c>
    </row>
    <row r="35" spans="1:22" x14ac:dyDescent="0.3">
      <c r="A35" t="s">
        <v>34</v>
      </c>
      <c r="B35" s="1" t="s">
        <v>186</v>
      </c>
    </row>
    <row r="36" spans="1:22" x14ac:dyDescent="0.3">
      <c r="A36" t="s">
        <v>32</v>
      </c>
      <c r="E36" t="s">
        <v>185</v>
      </c>
      <c r="J36" t="s">
        <v>293</v>
      </c>
      <c r="N36" s="86"/>
      <c r="O36" s="87"/>
      <c r="P36" s="87" t="s">
        <v>294</v>
      </c>
      <c r="Q36" s="87"/>
    </row>
    <row r="37" spans="1:22" x14ac:dyDescent="0.3">
      <c r="A37" t="s">
        <v>34</v>
      </c>
      <c r="B37" s="1" t="s">
        <v>186</v>
      </c>
      <c r="I37" t="s">
        <v>34</v>
      </c>
      <c r="J37" s="1" t="s">
        <v>295</v>
      </c>
      <c r="N37" s="88"/>
    </row>
    <row r="38" spans="1:22" x14ac:dyDescent="0.3">
      <c r="N38" s="88"/>
      <c r="O38" t="s">
        <v>34</v>
      </c>
      <c r="P38" s="1" t="s">
        <v>296</v>
      </c>
    </row>
    <row r="39" spans="1:22" x14ac:dyDescent="0.3">
      <c r="U39" s="35" t="s">
        <v>39</v>
      </c>
    </row>
    <row r="40" spans="1:22" x14ac:dyDescent="0.3">
      <c r="A40" s="36" t="s">
        <v>187</v>
      </c>
      <c r="B40" s="36" t="s">
        <v>188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U40" s="35"/>
    </row>
    <row r="41" spans="1:22" x14ac:dyDescent="0.3">
      <c r="A41" s="4" t="s">
        <v>36</v>
      </c>
      <c r="B41" s="4">
        <v>1</v>
      </c>
      <c r="C41" s="4">
        <v>2</v>
      </c>
      <c r="D41" s="4">
        <v>3</v>
      </c>
      <c r="H41" s="4" t="s">
        <v>36</v>
      </c>
      <c r="I41" s="4">
        <v>1</v>
      </c>
      <c r="J41" s="4">
        <v>2</v>
      </c>
      <c r="K41" s="4">
        <v>3</v>
      </c>
      <c r="N41" s="4" t="s">
        <v>36</v>
      </c>
      <c r="O41" s="4">
        <v>1</v>
      </c>
      <c r="P41" s="4">
        <v>2</v>
      </c>
      <c r="Q41" s="4">
        <v>3</v>
      </c>
      <c r="U41" s="35">
        <f>AVERAGE(B44:D44,I44:K44,O44:Q44)</f>
        <v>1571.3333333333333</v>
      </c>
      <c r="V41" t="s">
        <v>189</v>
      </c>
    </row>
    <row r="42" spans="1:22" x14ac:dyDescent="0.3">
      <c r="A42" s="4" t="s">
        <v>37</v>
      </c>
      <c r="B42">
        <v>0</v>
      </c>
      <c r="C42">
        <v>10</v>
      </c>
      <c r="D42">
        <v>19.899999999999999</v>
      </c>
      <c r="F42" t="s">
        <v>297</v>
      </c>
      <c r="H42" s="4" t="s">
        <v>37</v>
      </c>
      <c r="I42">
        <v>0</v>
      </c>
      <c r="J42">
        <v>9.9</v>
      </c>
      <c r="K42">
        <v>19.899999999999999</v>
      </c>
      <c r="N42" s="4" t="s">
        <v>37</v>
      </c>
      <c r="O42">
        <v>0</v>
      </c>
      <c r="P42">
        <v>9.9</v>
      </c>
      <c r="Q42">
        <v>19.899999999999999</v>
      </c>
      <c r="U42" s="35">
        <f>AVERAGE(B45:D45,I45:K45,O45:Q45)</f>
        <v>25181.777777777777</v>
      </c>
      <c r="V42" t="s">
        <v>190</v>
      </c>
    </row>
    <row r="43" spans="1:22" x14ac:dyDescent="0.3">
      <c r="A43" s="4" t="s">
        <v>38</v>
      </c>
      <c r="B43">
        <v>30.8</v>
      </c>
      <c r="C43">
        <v>30.6</v>
      </c>
      <c r="D43">
        <v>30.7</v>
      </c>
      <c r="H43" s="4" t="s">
        <v>38</v>
      </c>
      <c r="I43">
        <v>30.6</v>
      </c>
      <c r="J43">
        <v>30.5</v>
      </c>
      <c r="K43">
        <v>30.6</v>
      </c>
      <c r="N43" s="4" t="s">
        <v>38</v>
      </c>
      <c r="O43">
        <v>30.5</v>
      </c>
      <c r="P43">
        <v>30.5</v>
      </c>
      <c r="Q43">
        <v>30.7</v>
      </c>
      <c r="U43" s="35">
        <f t="shared" ref="U43:U52" si="0">AVERAGE(B46:D46,I46:K46,O46:Q46)</f>
        <v>1173.2222222222222</v>
      </c>
      <c r="V43" t="s">
        <v>191</v>
      </c>
    </row>
    <row r="44" spans="1:22" x14ac:dyDescent="0.3">
      <c r="A44" s="4" t="s">
        <v>145</v>
      </c>
      <c r="B44">
        <v>1563</v>
      </c>
      <c r="C44">
        <v>1553</v>
      </c>
      <c r="D44">
        <v>1585</v>
      </c>
      <c r="E44" s="68" t="s">
        <v>189</v>
      </c>
      <c r="F44" s="64">
        <f>AVERAGE(B44:D44)</f>
        <v>1567</v>
      </c>
      <c r="H44" s="4" t="s">
        <v>145</v>
      </c>
      <c r="I44">
        <v>1579</v>
      </c>
      <c r="J44">
        <v>1558</v>
      </c>
      <c r="K44">
        <v>1567</v>
      </c>
      <c r="N44" s="4" t="s">
        <v>145</v>
      </c>
      <c r="O44">
        <v>1573</v>
      </c>
      <c r="P44">
        <v>1606</v>
      </c>
      <c r="Q44">
        <v>1558</v>
      </c>
      <c r="U44" s="35">
        <f t="shared" si="0"/>
        <v>1452.2222222222222</v>
      </c>
      <c r="V44" t="s">
        <v>192</v>
      </c>
    </row>
    <row r="45" spans="1:22" x14ac:dyDescent="0.3">
      <c r="A45" s="4" t="s">
        <v>148</v>
      </c>
      <c r="B45">
        <v>25103</v>
      </c>
      <c r="C45">
        <v>25152</v>
      </c>
      <c r="D45">
        <v>25217</v>
      </c>
      <c r="E45" s="68" t="s">
        <v>190</v>
      </c>
      <c r="F45" s="64">
        <f t="shared" ref="F45:F55" si="1">AVERAGE(B45:D45)</f>
        <v>25157.333333333332</v>
      </c>
      <c r="H45" s="4" t="s">
        <v>148</v>
      </c>
      <c r="I45">
        <v>25245</v>
      </c>
      <c r="J45">
        <v>25224</v>
      </c>
      <c r="K45">
        <v>25219</v>
      </c>
      <c r="N45" s="4" t="s">
        <v>148</v>
      </c>
      <c r="O45">
        <v>25169</v>
      </c>
      <c r="P45">
        <v>25157</v>
      </c>
      <c r="Q45">
        <v>25150</v>
      </c>
      <c r="U45" s="35">
        <f>AVERAGE(B48:D48,I48:K48,O48:Q48)</f>
        <v>11558.666666666666</v>
      </c>
      <c r="V45" t="s">
        <v>193</v>
      </c>
    </row>
    <row r="46" spans="1:22" x14ac:dyDescent="0.3">
      <c r="A46" s="4" t="s">
        <v>151</v>
      </c>
      <c r="B46">
        <v>1189</v>
      </c>
      <c r="C46">
        <v>1154</v>
      </c>
      <c r="D46">
        <v>1162</v>
      </c>
      <c r="E46" s="68" t="s">
        <v>191</v>
      </c>
      <c r="F46" s="64">
        <f t="shared" si="1"/>
        <v>1168.3333333333333</v>
      </c>
      <c r="H46" s="4" t="s">
        <v>151</v>
      </c>
      <c r="I46">
        <v>1173</v>
      </c>
      <c r="J46">
        <v>1168</v>
      </c>
      <c r="K46">
        <v>1173</v>
      </c>
      <c r="N46" s="4" t="s">
        <v>151</v>
      </c>
      <c r="O46">
        <v>1182</v>
      </c>
      <c r="P46">
        <v>1179</v>
      </c>
      <c r="Q46">
        <v>1179</v>
      </c>
      <c r="U46" s="35">
        <f t="shared" si="0"/>
        <v>1207.5555555555557</v>
      </c>
      <c r="V46" t="s">
        <v>194</v>
      </c>
    </row>
    <row r="47" spans="1:22" x14ac:dyDescent="0.3">
      <c r="A47" s="4" t="s">
        <v>154</v>
      </c>
      <c r="B47">
        <v>1448</v>
      </c>
      <c r="C47">
        <v>1444</v>
      </c>
      <c r="D47">
        <v>1449</v>
      </c>
      <c r="E47" s="68" t="s">
        <v>192</v>
      </c>
      <c r="F47" s="64">
        <f t="shared" si="1"/>
        <v>1447</v>
      </c>
      <c r="H47" s="4" t="s">
        <v>154</v>
      </c>
      <c r="I47">
        <v>1457</v>
      </c>
      <c r="J47">
        <v>1455</v>
      </c>
      <c r="K47">
        <v>1470</v>
      </c>
      <c r="N47" s="4" t="s">
        <v>154</v>
      </c>
      <c r="O47">
        <v>1445</v>
      </c>
      <c r="P47">
        <v>1455</v>
      </c>
      <c r="Q47">
        <v>1447</v>
      </c>
      <c r="U47" s="35">
        <f t="shared" si="0"/>
        <v>2943</v>
      </c>
      <c r="V47" t="s">
        <v>195</v>
      </c>
    </row>
    <row r="48" spans="1:22" x14ac:dyDescent="0.3">
      <c r="A48" s="4" t="s">
        <v>157</v>
      </c>
      <c r="B48">
        <v>11473</v>
      </c>
      <c r="C48">
        <v>11490</v>
      </c>
      <c r="D48">
        <v>11508</v>
      </c>
      <c r="E48" s="68" t="s">
        <v>193</v>
      </c>
      <c r="F48" s="64">
        <f>AVERAGE(B48:D48)</f>
        <v>11490.333333333334</v>
      </c>
      <c r="H48" s="4" t="s">
        <v>157</v>
      </c>
      <c r="I48">
        <v>11588</v>
      </c>
      <c r="J48">
        <v>11572</v>
      </c>
      <c r="K48">
        <v>11523</v>
      </c>
      <c r="N48" s="4" t="s">
        <v>157</v>
      </c>
      <c r="O48">
        <v>11631</v>
      </c>
      <c r="P48">
        <v>11610</v>
      </c>
      <c r="Q48">
        <v>11633</v>
      </c>
      <c r="U48" s="35">
        <f>AVERAGE(B51:D51,I51:K51,O51:Q51)</f>
        <v>43445.222222222219</v>
      </c>
      <c r="V48" t="s">
        <v>196</v>
      </c>
    </row>
    <row r="49" spans="1:22" x14ac:dyDescent="0.3">
      <c r="A49" s="4" t="s">
        <v>160</v>
      </c>
      <c r="B49">
        <v>1200</v>
      </c>
      <c r="C49">
        <v>1203</v>
      </c>
      <c r="D49">
        <v>1199</v>
      </c>
      <c r="E49" s="68" t="s">
        <v>194</v>
      </c>
      <c r="F49" s="64">
        <f t="shared" si="1"/>
        <v>1200.6666666666667</v>
      </c>
      <c r="H49" s="4" t="s">
        <v>160</v>
      </c>
      <c r="I49">
        <v>1213</v>
      </c>
      <c r="J49">
        <v>1207</v>
      </c>
      <c r="K49">
        <v>1216</v>
      </c>
      <c r="N49" s="4" t="s">
        <v>160</v>
      </c>
      <c r="O49">
        <v>1219</v>
      </c>
      <c r="P49">
        <v>1203</v>
      </c>
      <c r="Q49">
        <v>1208</v>
      </c>
      <c r="U49" s="35">
        <f t="shared" si="0"/>
        <v>2060.5555555555557</v>
      </c>
      <c r="V49" t="s">
        <v>197</v>
      </c>
    </row>
    <row r="50" spans="1:22" x14ac:dyDescent="0.3">
      <c r="A50" s="4" t="s">
        <v>163</v>
      </c>
      <c r="B50">
        <v>2929</v>
      </c>
      <c r="C50">
        <v>2930</v>
      </c>
      <c r="D50">
        <v>2922</v>
      </c>
      <c r="E50" s="68" t="s">
        <v>195</v>
      </c>
      <c r="F50" s="64">
        <f t="shared" si="1"/>
        <v>2927</v>
      </c>
      <c r="H50" s="4" t="s">
        <v>163</v>
      </c>
      <c r="I50">
        <v>2943</v>
      </c>
      <c r="J50">
        <v>2965</v>
      </c>
      <c r="K50">
        <v>2942</v>
      </c>
      <c r="N50" s="4" t="s">
        <v>163</v>
      </c>
      <c r="O50">
        <v>2961</v>
      </c>
      <c r="P50">
        <v>2940</v>
      </c>
      <c r="Q50">
        <v>2955</v>
      </c>
      <c r="U50" s="35">
        <f t="shared" si="0"/>
        <v>1163.5555555555557</v>
      </c>
      <c r="V50" t="s">
        <v>198</v>
      </c>
    </row>
    <row r="51" spans="1:22" x14ac:dyDescent="0.3">
      <c r="A51" s="4" t="s">
        <v>166</v>
      </c>
      <c r="B51">
        <v>43504</v>
      </c>
      <c r="C51">
        <v>43568</v>
      </c>
      <c r="D51">
        <v>43491</v>
      </c>
      <c r="E51" s="68" t="s">
        <v>196</v>
      </c>
      <c r="F51" s="64">
        <f t="shared" si="1"/>
        <v>43521</v>
      </c>
      <c r="H51" s="4" t="s">
        <v>166</v>
      </c>
      <c r="I51">
        <v>43519</v>
      </c>
      <c r="J51">
        <v>43501</v>
      </c>
      <c r="K51">
        <v>43473</v>
      </c>
      <c r="N51" s="4" t="s">
        <v>166</v>
      </c>
      <c r="O51">
        <v>43307</v>
      </c>
      <c r="P51">
        <v>43305</v>
      </c>
      <c r="Q51">
        <v>43339</v>
      </c>
      <c r="U51" s="35">
        <f t="shared" si="0"/>
        <v>20213.444444444445</v>
      </c>
      <c r="V51" t="s">
        <v>199</v>
      </c>
    </row>
    <row r="52" spans="1:22" x14ac:dyDescent="0.3">
      <c r="A52" s="4" t="s">
        <v>169</v>
      </c>
      <c r="B52">
        <v>2048</v>
      </c>
      <c r="C52">
        <v>2061</v>
      </c>
      <c r="D52">
        <v>2047</v>
      </c>
      <c r="E52" s="68" t="s">
        <v>197</v>
      </c>
      <c r="F52" s="64">
        <f t="shared" si="1"/>
        <v>2052</v>
      </c>
      <c r="H52" s="4" t="s">
        <v>169</v>
      </c>
      <c r="I52">
        <v>2073</v>
      </c>
      <c r="J52">
        <v>2057</v>
      </c>
      <c r="K52">
        <v>2059</v>
      </c>
      <c r="N52" s="4" t="s">
        <v>169</v>
      </c>
      <c r="O52">
        <v>2070</v>
      </c>
      <c r="P52">
        <v>2074</v>
      </c>
      <c r="Q52">
        <v>2056</v>
      </c>
      <c r="U52" s="35">
        <f t="shared" si="0"/>
        <v>978.66666666666663</v>
      </c>
      <c r="V52" t="s">
        <v>200</v>
      </c>
    </row>
    <row r="53" spans="1:22" x14ac:dyDescent="0.3">
      <c r="A53" s="4" t="s">
        <v>172</v>
      </c>
      <c r="B53">
        <v>1161</v>
      </c>
      <c r="C53">
        <v>1165</v>
      </c>
      <c r="D53">
        <v>1159</v>
      </c>
      <c r="E53" s="68" t="s">
        <v>198</v>
      </c>
      <c r="F53" s="64">
        <f t="shared" si="1"/>
        <v>1161.6666666666667</v>
      </c>
      <c r="H53" s="4" t="s">
        <v>172</v>
      </c>
      <c r="I53">
        <v>1170</v>
      </c>
      <c r="J53">
        <v>1171</v>
      </c>
      <c r="K53">
        <v>1161</v>
      </c>
      <c r="N53" s="4" t="s">
        <v>172</v>
      </c>
      <c r="O53">
        <v>1158</v>
      </c>
      <c r="P53">
        <v>1160</v>
      </c>
      <c r="Q53">
        <v>1167</v>
      </c>
    </row>
    <row r="54" spans="1:22" x14ac:dyDescent="0.3">
      <c r="A54" s="4" t="s">
        <v>175</v>
      </c>
      <c r="B54">
        <v>20120</v>
      </c>
      <c r="C54">
        <v>20102</v>
      </c>
      <c r="D54">
        <v>20060</v>
      </c>
      <c r="E54" s="68" t="s">
        <v>199</v>
      </c>
      <c r="F54" s="64">
        <f t="shared" si="1"/>
        <v>20094</v>
      </c>
      <c r="H54" s="4" t="s">
        <v>175</v>
      </c>
      <c r="I54">
        <v>20307</v>
      </c>
      <c r="J54">
        <v>20252</v>
      </c>
      <c r="K54">
        <v>20141</v>
      </c>
      <c r="N54" s="4" t="s">
        <v>175</v>
      </c>
      <c r="O54">
        <v>20343</v>
      </c>
      <c r="P54">
        <v>20294</v>
      </c>
      <c r="Q54">
        <v>20302</v>
      </c>
    </row>
    <row r="55" spans="1:22" x14ac:dyDescent="0.3">
      <c r="A55" s="4" t="s">
        <v>178</v>
      </c>
      <c r="B55">
        <v>979</v>
      </c>
      <c r="C55">
        <v>976</v>
      </c>
      <c r="D55">
        <v>982</v>
      </c>
      <c r="E55" s="68" t="s">
        <v>200</v>
      </c>
      <c r="F55" s="64">
        <f t="shared" si="1"/>
        <v>979</v>
      </c>
      <c r="H55" s="4" t="s">
        <v>178</v>
      </c>
      <c r="I55">
        <v>980</v>
      </c>
      <c r="J55">
        <v>978</v>
      </c>
      <c r="K55">
        <v>967</v>
      </c>
      <c r="N55" s="4" t="s">
        <v>178</v>
      </c>
      <c r="O55">
        <v>984</v>
      </c>
      <c r="P55">
        <v>978</v>
      </c>
      <c r="Q55">
        <v>984</v>
      </c>
    </row>
    <row r="59" spans="1:22" x14ac:dyDescent="0.3">
      <c r="A59" t="s">
        <v>54</v>
      </c>
      <c r="B59" s="1" t="s">
        <v>201</v>
      </c>
      <c r="I59" t="s">
        <v>202</v>
      </c>
    </row>
    <row r="60" spans="1:22" x14ac:dyDescent="0.3">
      <c r="I60" t="s">
        <v>203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EFEA-F3B4-4E0A-96D3-5CD2EEE6BEF3}">
  <dimension ref="A1:M58"/>
  <sheetViews>
    <sheetView workbookViewId="0">
      <selection activeCell="K4" sqref="K4:L15"/>
    </sheetView>
  </sheetViews>
  <sheetFormatPr defaultRowHeight="14.4" x14ac:dyDescent="0.3"/>
  <cols>
    <col min="15" max="15" width="8.88671875" customWidth="1"/>
  </cols>
  <sheetData>
    <row r="1" spans="1:13" ht="15" thickBot="1" x14ac:dyDescent="0.35">
      <c r="A1" s="5" t="s">
        <v>56</v>
      </c>
      <c r="B1">
        <v>0.11576666682958603</v>
      </c>
    </row>
    <row r="3" spans="1:13" x14ac:dyDescent="0.3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7" t="s">
        <v>62</v>
      </c>
      <c r="H3" t="str">
        <f>'2_3_C2_BCA Plate Read Out'!E35</f>
        <v>Blanc</v>
      </c>
      <c r="I3">
        <f>'2_3_C2_BCA Plate Read Out'!G35</f>
        <v>0.11576666682958603</v>
      </c>
      <c r="K3" s="8" t="s">
        <v>63</v>
      </c>
      <c r="L3" s="8"/>
      <c r="M3" t="s">
        <v>208</v>
      </c>
    </row>
    <row r="4" spans="1:13" x14ac:dyDescent="0.3">
      <c r="A4" t="s">
        <v>146</v>
      </c>
      <c r="B4" s="40">
        <v>0.392166664203008</v>
      </c>
      <c r="C4" s="10">
        <f t="shared" ref="C4:C15" si="0">B4-$B$1</f>
        <v>0.27639999737342197</v>
      </c>
      <c r="D4" s="10">
        <f t="shared" ref="D4:D15" si="1">C4*1044.2-14.563</f>
        <v>274.05387725732726</v>
      </c>
      <c r="E4" s="10">
        <f t="shared" ref="E4:E15" si="2">D4*10</f>
        <v>2740.5387725732726</v>
      </c>
      <c r="F4" s="41">
        <f t="shared" ref="F4:F15" si="3">E4/1000</f>
        <v>2.7405387725732724</v>
      </c>
      <c r="H4" t="str">
        <f>'2_3_C2_BCA Plate Read Out'!E36</f>
        <v>P ZM 237</v>
      </c>
      <c r="I4">
        <f>'2_3_C2_BCA Plate Read Out'!G36</f>
        <v>0.392166664203008</v>
      </c>
      <c r="K4" s="70">
        <f t="shared" ref="K4:K15" si="4">F4*45</f>
        <v>123.32424476579726</v>
      </c>
      <c r="L4" t="s">
        <v>146</v>
      </c>
    </row>
    <row r="5" spans="1:13" x14ac:dyDescent="0.3">
      <c r="A5" t="s">
        <v>149</v>
      </c>
      <c r="B5" s="40">
        <v>0.47950000564257306</v>
      </c>
      <c r="C5" s="10">
        <f t="shared" si="0"/>
        <v>0.36373333881298703</v>
      </c>
      <c r="D5" s="10">
        <f t="shared" si="1"/>
        <v>365.24735238852111</v>
      </c>
      <c r="E5" s="10">
        <f t="shared" si="2"/>
        <v>3652.4735238852109</v>
      </c>
      <c r="F5" s="41">
        <f t="shared" si="3"/>
        <v>3.6524735238852108</v>
      </c>
      <c r="H5" t="str">
        <f>'2_3_C2_BCA Plate Read Out'!E37</f>
        <v>P S+W 237</v>
      </c>
      <c r="I5">
        <f>'2_3_C2_BCA Plate Read Out'!G37</f>
        <v>0.47950000564257306</v>
      </c>
      <c r="K5" s="70">
        <f t="shared" si="4"/>
        <v>164.36130857483448</v>
      </c>
      <c r="L5" t="s">
        <v>149</v>
      </c>
    </row>
    <row r="6" spans="1:13" x14ac:dyDescent="0.3">
      <c r="A6" t="s">
        <v>152</v>
      </c>
      <c r="B6" s="40">
        <v>0.41376666227976483</v>
      </c>
      <c r="C6" s="10">
        <f t="shared" si="0"/>
        <v>0.2979999954501788</v>
      </c>
      <c r="D6" s="10">
        <f>C6*1044.2-14.563</f>
        <v>296.60859524907676</v>
      </c>
      <c r="E6" s="10">
        <f t="shared" si="2"/>
        <v>2966.0859524907673</v>
      </c>
      <c r="F6" s="41">
        <f t="shared" si="3"/>
        <v>2.9660859524907672</v>
      </c>
      <c r="H6" t="str">
        <f>'2_3_C2_BCA Plate Read Out'!E38</f>
        <v>P DMSO 237</v>
      </c>
      <c r="I6">
        <f>'2_3_C2_BCA Plate Read Out'!G38</f>
        <v>0.41376666227976483</v>
      </c>
      <c r="K6" s="70">
        <f t="shared" si="4"/>
        <v>133.47386786208452</v>
      </c>
      <c r="L6" t="s">
        <v>152</v>
      </c>
    </row>
    <row r="7" spans="1:13" x14ac:dyDescent="0.3">
      <c r="A7" t="s">
        <v>155</v>
      </c>
      <c r="B7" s="40">
        <v>0.44456666707992554</v>
      </c>
      <c r="C7" s="10">
        <f t="shared" si="0"/>
        <v>0.32880000025033951</v>
      </c>
      <c r="D7" s="10">
        <f t="shared" si="1"/>
        <v>328.76996026140455</v>
      </c>
      <c r="E7" s="10">
        <f t="shared" si="2"/>
        <v>3287.6996026140455</v>
      </c>
      <c r="F7" s="14">
        <f t="shared" si="3"/>
        <v>3.2876996026140457</v>
      </c>
      <c r="H7" t="str">
        <f>'2_3_C2_BCA Plate Read Out'!E39</f>
        <v>KO ZM 237</v>
      </c>
      <c r="I7">
        <f>'2_3_C2_BCA Plate Read Out'!G39</f>
        <v>0.44456666707992554</v>
      </c>
      <c r="K7" s="70">
        <f t="shared" si="4"/>
        <v>147.94648211763206</v>
      </c>
      <c r="L7" t="s">
        <v>155</v>
      </c>
    </row>
    <row r="8" spans="1:13" x14ac:dyDescent="0.3">
      <c r="A8" t="s">
        <v>158</v>
      </c>
      <c r="B8" s="40">
        <v>0.19243332743644714</v>
      </c>
      <c r="C8" s="10">
        <f t="shared" si="0"/>
        <v>7.6666660606861115E-2</v>
      </c>
      <c r="D8" s="10">
        <f t="shared" si="1"/>
        <v>65.492327005684373</v>
      </c>
      <c r="E8" s="10">
        <f t="shared" si="2"/>
        <v>654.92327005684376</v>
      </c>
      <c r="F8" s="14">
        <f t="shared" si="3"/>
        <v>0.65492327005684381</v>
      </c>
      <c r="H8" t="str">
        <f>'2_3_C2_BCA Plate Read Out'!E40</f>
        <v>KO S+W 237</v>
      </c>
      <c r="I8">
        <f>'2_3_C2_BCA Plate Read Out'!G40</f>
        <v>0.19243332743644714</v>
      </c>
      <c r="K8" s="70">
        <f t="shared" si="4"/>
        <v>29.471547152557971</v>
      </c>
      <c r="L8" t="s">
        <v>158</v>
      </c>
    </row>
    <row r="9" spans="1:13" x14ac:dyDescent="0.3">
      <c r="A9" t="s">
        <v>161</v>
      </c>
      <c r="B9" s="40">
        <v>0.42996666828791302</v>
      </c>
      <c r="C9" s="10">
        <f t="shared" si="0"/>
        <v>0.31420000145832699</v>
      </c>
      <c r="D9" s="10">
        <f t="shared" si="1"/>
        <v>313.52464152278509</v>
      </c>
      <c r="E9" s="10">
        <f t="shared" si="2"/>
        <v>3135.2464152278508</v>
      </c>
      <c r="F9" s="14">
        <f t="shared" si="3"/>
        <v>3.1352464152278507</v>
      </c>
      <c r="H9" t="str">
        <f>'2_3_C2_BCA Plate Read Out'!E41</f>
        <v>KO DMSO 237</v>
      </c>
      <c r="I9">
        <f>'2_3_C2_BCA Plate Read Out'!G41</f>
        <v>0.42996666828791302</v>
      </c>
      <c r="K9" s="70">
        <f t="shared" si="4"/>
        <v>141.08608868525329</v>
      </c>
      <c r="L9" t="s">
        <v>161</v>
      </c>
    </row>
    <row r="10" spans="1:13" x14ac:dyDescent="0.3">
      <c r="A10" t="s">
        <v>164</v>
      </c>
      <c r="B10" s="6">
        <v>0.55469999710718787</v>
      </c>
      <c r="C10" s="10">
        <f t="shared" si="0"/>
        <v>0.43893333027760184</v>
      </c>
      <c r="D10" s="10">
        <f t="shared" si="1"/>
        <v>443.77118347587185</v>
      </c>
      <c r="E10" s="10">
        <f t="shared" si="2"/>
        <v>4437.7118347587184</v>
      </c>
      <c r="F10" s="14">
        <f t="shared" si="3"/>
        <v>4.4377118347587183</v>
      </c>
      <c r="H10" t="str">
        <f>'2_3_C2_BCA Plate Read Out'!E42</f>
        <v>P ZM 267</v>
      </c>
      <c r="I10">
        <f>'2_3_C2_BCA Plate Read Out'!G42</f>
        <v>0.55469999710718787</v>
      </c>
      <c r="K10" s="70">
        <f t="shared" si="4"/>
        <v>199.69703256414232</v>
      </c>
      <c r="L10" t="s">
        <v>164</v>
      </c>
    </row>
    <row r="11" spans="1:13" x14ac:dyDescent="0.3">
      <c r="A11" t="s">
        <v>167</v>
      </c>
      <c r="B11" s="6">
        <v>0.70633331934610999</v>
      </c>
      <c r="C11" s="10">
        <f t="shared" si="0"/>
        <v>0.59056665251652396</v>
      </c>
      <c r="D11" s="10">
        <f t="shared" si="1"/>
        <v>602.10669855775438</v>
      </c>
      <c r="E11" s="10">
        <f t="shared" si="2"/>
        <v>6021.0669855775441</v>
      </c>
      <c r="F11" s="14">
        <f t="shared" si="3"/>
        <v>6.0210669855775443</v>
      </c>
      <c r="H11" t="str">
        <f>'2_3_C2_BCA Plate Read Out'!E43</f>
        <v>P S+W 267</v>
      </c>
      <c r="I11">
        <f>'2_3_C2_BCA Plate Read Out'!G43</f>
        <v>0.70633331934610999</v>
      </c>
      <c r="K11" s="70">
        <f t="shared" si="4"/>
        <v>270.94801435098947</v>
      </c>
      <c r="L11" t="s">
        <v>167</v>
      </c>
    </row>
    <row r="12" spans="1:13" x14ac:dyDescent="0.3">
      <c r="A12" t="s">
        <v>170</v>
      </c>
      <c r="B12" s="40">
        <v>0.57649997870127356</v>
      </c>
      <c r="C12" s="10">
        <f t="shared" si="0"/>
        <v>0.46073331187168753</v>
      </c>
      <c r="D12" s="10">
        <f t="shared" si="1"/>
        <v>466.53472425641615</v>
      </c>
      <c r="E12" s="10">
        <f t="shared" si="2"/>
        <v>4665.3472425641612</v>
      </c>
      <c r="F12" s="14">
        <f t="shared" si="3"/>
        <v>4.6653472425641613</v>
      </c>
      <c r="H12" t="str">
        <f>'2_3_C2_BCA Plate Read Out'!E44</f>
        <v>P DMSO 267</v>
      </c>
      <c r="I12">
        <f>'2_3_C2_BCA Plate Read Out'!G44</f>
        <v>0.57649997870127356</v>
      </c>
      <c r="K12" s="70">
        <f t="shared" si="4"/>
        <v>209.94062591538727</v>
      </c>
      <c r="L12" t="s">
        <v>170</v>
      </c>
    </row>
    <row r="13" spans="1:13" x14ac:dyDescent="0.3">
      <c r="A13" t="s">
        <v>173</v>
      </c>
      <c r="B13" s="40">
        <v>0.36703333258628845</v>
      </c>
      <c r="C13" s="10">
        <f t="shared" si="0"/>
        <v>0.25126666575670242</v>
      </c>
      <c r="D13" s="10">
        <f t="shared" si="1"/>
        <v>247.80965238314872</v>
      </c>
      <c r="E13" s="10">
        <f t="shared" si="2"/>
        <v>2478.096523831487</v>
      </c>
      <c r="F13" s="14">
        <f t="shared" si="3"/>
        <v>2.4780965238314869</v>
      </c>
      <c r="H13" t="str">
        <f>'2_3_C2_BCA Plate Read Out'!E45</f>
        <v>KO ZM 267</v>
      </c>
      <c r="I13">
        <f>'2_3_C2_BCA Plate Read Out'!G45</f>
        <v>0.36703333258628845</v>
      </c>
      <c r="K13" s="70">
        <f t="shared" si="4"/>
        <v>111.51434357241691</v>
      </c>
      <c r="L13" t="s">
        <v>173</v>
      </c>
    </row>
    <row r="14" spans="1:13" x14ac:dyDescent="0.3">
      <c r="A14" t="s">
        <v>176</v>
      </c>
      <c r="B14" s="40">
        <v>0.27766666809717816</v>
      </c>
      <c r="C14" s="10">
        <f t="shared" si="0"/>
        <v>0.16190000126759213</v>
      </c>
      <c r="D14" s="10">
        <f t="shared" si="1"/>
        <v>154.49298132361972</v>
      </c>
      <c r="E14" s="10">
        <f t="shared" si="2"/>
        <v>1544.9298132361971</v>
      </c>
      <c r="F14" s="14">
        <f t="shared" si="3"/>
        <v>1.544929813236197</v>
      </c>
      <c r="H14" t="str">
        <f>'2_3_C2_BCA Plate Read Out'!E46</f>
        <v>KO S+W 267</v>
      </c>
      <c r="I14">
        <f>'2_3_C2_BCA Plate Read Out'!G46</f>
        <v>0.27766666809717816</v>
      </c>
      <c r="K14" s="70">
        <f t="shared" si="4"/>
        <v>69.521841595628871</v>
      </c>
      <c r="L14" t="s">
        <v>176</v>
      </c>
    </row>
    <row r="15" spans="1:13" x14ac:dyDescent="0.3">
      <c r="A15" t="s">
        <v>179</v>
      </c>
      <c r="B15" s="40">
        <v>0.41473333040873211</v>
      </c>
      <c r="C15" s="10">
        <f t="shared" si="0"/>
        <v>0.29896666357914609</v>
      </c>
      <c r="D15" s="10">
        <f t="shared" si="1"/>
        <v>297.61799010934436</v>
      </c>
      <c r="E15" s="10">
        <f t="shared" si="2"/>
        <v>2976.1799010934437</v>
      </c>
      <c r="F15" s="14">
        <f t="shared" si="3"/>
        <v>2.9761799010934435</v>
      </c>
      <c r="H15" t="str">
        <f>'2_3_C2_BCA Plate Read Out'!E47</f>
        <v>KO DMSO 267</v>
      </c>
      <c r="I15">
        <f>'2_3_C2_BCA Plate Read Out'!G47</f>
        <v>0.41473333040873211</v>
      </c>
      <c r="K15" s="70">
        <f t="shared" si="4"/>
        <v>133.92809554920495</v>
      </c>
      <c r="L15" t="s">
        <v>179</v>
      </c>
    </row>
    <row r="16" spans="1:13" x14ac:dyDescent="0.3">
      <c r="C16" s="17"/>
      <c r="D16" s="17"/>
      <c r="E16" s="17"/>
      <c r="F16" s="15"/>
    </row>
    <row r="17" spans="3:6" x14ac:dyDescent="0.3">
      <c r="C17" s="17"/>
      <c r="D17" s="17"/>
      <c r="E17" s="17"/>
      <c r="F17" s="15"/>
    </row>
    <row r="18" spans="3:6" x14ac:dyDescent="0.3">
      <c r="C18" s="17"/>
      <c r="D18" s="17"/>
      <c r="E18" s="17"/>
      <c r="F18" s="15"/>
    </row>
    <row r="19" spans="3:6" x14ac:dyDescent="0.3">
      <c r="C19" s="17"/>
      <c r="D19" s="17"/>
      <c r="E19" s="17"/>
      <c r="F19" s="15"/>
    </row>
    <row r="20" spans="3:6" x14ac:dyDescent="0.3">
      <c r="C20" s="17"/>
      <c r="D20" s="17"/>
      <c r="E20" s="17"/>
      <c r="F20" s="15"/>
    </row>
    <row r="21" spans="3:6" x14ac:dyDescent="0.3">
      <c r="C21" s="17"/>
      <c r="D21" s="17"/>
      <c r="E21" s="17"/>
      <c r="F21" s="15"/>
    </row>
    <row r="22" spans="3:6" x14ac:dyDescent="0.3">
      <c r="C22" s="17"/>
      <c r="D22" s="17"/>
      <c r="E22" s="17"/>
      <c r="F22" s="15"/>
    </row>
    <row r="23" spans="3:6" x14ac:dyDescent="0.3">
      <c r="C23" s="17"/>
      <c r="D23" s="17"/>
      <c r="E23" s="17"/>
      <c r="F23" s="15"/>
    </row>
    <row r="24" spans="3:6" x14ac:dyDescent="0.3">
      <c r="C24" s="17"/>
      <c r="D24" s="17"/>
      <c r="E24" s="17"/>
      <c r="F24" s="15"/>
    </row>
    <row r="25" spans="3:6" x14ac:dyDescent="0.3">
      <c r="C25" s="17"/>
      <c r="D25" s="17"/>
      <c r="E25" s="17"/>
      <c r="F25" s="15"/>
    </row>
    <row r="42" spans="1:11" ht="15" thickBot="1" x14ac:dyDescent="0.35"/>
    <row r="43" spans="1:11" ht="15" thickBot="1" x14ac:dyDescent="0.35">
      <c r="A43" s="5" t="s">
        <v>56</v>
      </c>
      <c r="B43">
        <v>0.12454999859134357</v>
      </c>
    </row>
    <row r="45" spans="1:11" x14ac:dyDescent="0.3">
      <c r="A45" s="6" t="s">
        <v>57</v>
      </c>
      <c r="B45" s="6" t="s">
        <v>58</v>
      </c>
      <c r="C45" s="6" t="s">
        <v>59</v>
      </c>
      <c r="D45" s="6" t="s">
        <v>60</v>
      </c>
      <c r="E45" s="6" t="s">
        <v>61</v>
      </c>
      <c r="F45" s="7" t="s">
        <v>62</v>
      </c>
      <c r="G45" s="8"/>
      <c r="H45" s="8"/>
      <c r="I45" s="8"/>
      <c r="J45" s="8" t="s">
        <v>63</v>
      </c>
      <c r="K45" s="8"/>
    </row>
    <row r="46" spans="1:11" x14ac:dyDescent="0.3">
      <c r="A46" t="s">
        <v>146</v>
      </c>
      <c r="B46" s="40">
        <v>0.40413332978884375</v>
      </c>
      <c r="C46" s="10">
        <v>0.27958333119750017</v>
      </c>
      <c r="D46" s="10">
        <v>277.37791443642971</v>
      </c>
      <c r="E46" s="10">
        <v>2773.7791443642973</v>
      </c>
      <c r="F46" s="41">
        <v>2.7737791443642972</v>
      </c>
      <c r="G46" s="12"/>
      <c r="H46" s="12"/>
      <c r="I46" s="8"/>
      <c r="J46" s="38">
        <v>124.82006149639338</v>
      </c>
      <c r="K46" t="s">
        <v>146</v>
      </c>
    </row>
    <row r="47" spans="1:11" x14ac:dyDescent="0.3">
      <c r="A47" t="s">
        <v>149</v>
      </c>
      <c r="B47" s="40">
        <v>0.50453334550062812</v>
      </c>
      <c r="C47" s="10">
        <v>0.37998334690928454</v>
      </c>
      <c r="D47" s="10">
        <v>382.21561084267495</v>
      </c>
      <c r="E47" s="10">
        <v>3822.1561084267496</v>
      </c>
      <c r="F47" s="41">
        <v>3.8221561084267495</v>
      </c>
      <c r="G47" s="12"/>
      <c r="H47" s="12"/>
      <c r="I47" s="8"/>
      <c r="J47" s="38">
        <v>171.99702487920374</v>
      </c>
      <c r="K47" t="s">
        <v>149</v>
      </c>
    </row>
    <row r="48" spans="1:11" x14ac:dyDescent="0.3">
      <c r="A48" t="s">
        <v>152</v>
      </c>
      <c r="B48" s="40">
        <v>0.42846666773160302</v>
      </c>
      <c r="C48" s="10">
        <v>0.30391666914025944</v>
      </c>
      <c r="D48" s="10">
        <v>302.78678591625896</v>
      </c>
      <c r="E48" s="10">
        <v>3027.8678591625894</v>
      </c>
      <c r="F48" s="41">
        <v>3.0278678591625896</v>
      </c>
      <c r="G48" s="12"/>
      <c r="H48" s="12"/>
      <c r="I48" s="8"/>
      <c r="J48" s="38">
        <v>136.25405366231652</v>
      </c>
      <c r="K48" t="s">
        <v>152</v>
      </c>
    </row>
    <row r="49" spans="1:11" x14ac:dyDescent="0.3">
      <c r="A49" t="s">
        <v>155</v>
      </c>
      <c r="B49" s="40">
        <v>0.45613333582878113</v>
      </c>
      <c r="C49" s="10">
        <v>0.33158333723743755</v>
      </c>
      <c r="D49" s="10">
        <v>331.67632074333233</v>
      </c>
      <c r="E49" s="10">
        <v>3316.7632074333233</v>
      </c>
      <c r="F49" s="14">
        <v>3.3167632074333233</v>
      </c>
      <c r="G49" s="15"/>
      <c r="H49" s="15"/>
      <c r="I49" s="8"/>
      <c r="J49" s="38">
        <v>149.25434433449954</v>
      </c>
      <c r="K49" t="s">
        <v>155</v>
      </c>
    </row>
    <row r="50" spans="1:11" x14ac:dyDescent="0.3">
      <c r="A50" t="s">
        <v>158</v>
      </c>
      <c r="B50" s="40">
        <v>0.19974999626477558</v>
      </c>
      <c r="C50" s="10">
        <v>7.5199997673431995E-2</v>
      </c>
      <c r="D50" s="10">
        <v>63.960837570597704</v>
      </c>
      <c r="E50" s="10">
        <v>639.6083757059771</v>
      </c>
      <c r="F50" s="14">
        <v>0.63960837570597706</v>
      </c>
      <c r="G50" s="12"/>
      <c r="H50" s="12"/>
      <c r="I50" s="8"/>
      <c r="J50" s="38">
        <v>28.782376906768967</v>
      </c>
      <c r="K50" t="s">
        <v>158</v>
      </c>
    </row>
    <row r="51" spans="1:11" x14ac:dyDescent="0.3">
      <c r="A51" t="s">
        <v>161</v>
      </c>
      <c r="B51" s="40">
        <v>0.44849999745686853</v>
      </c>
      <c r="C51" s="10">
        <v>0.32394999886552495</v>
      </c>
      <c r="D51" s="10">
        <v>323.70558881538119</v>
      </c>
      <c r="E51" s="10">
        <v>3237.0558881538118</v>
      </c>
      <c r="F51" s="14">
        <v>3.2370558881538116</v>
      </c>
      <c r="G51" s="12"/>
      <c r="H51" s="12"/>
      <c r="I51" s="12"/>
      <c r="J51" s="38">
        <v>145.66751496692152</v>
      </c>
      <c r="K51" t="s">
        <v>161</v>
      </c>
    </row>
    <row r="52" spans="1:11" x14ac:dyDescent="0.3">
      <c r="A52" t="s">
        <v>164</v>
      </c>
      <c r="B52" s="6">
        <v>0.58090000351270032</v>
      </c>
      <c r="C52" s="10">
        <v>0.45635000492135674</v>
      </c>
      <c r="D52" s="10">
        <v>461.95767513888075</v>
      </c>
      <c r="E52" s="10">
        <v>4619.5767513888077</v>
      </c>
      <c r="F52" s="14">
        <v>4.6195767513888075</v>
      </c>
      <c r="G52" s="12"/>
      <c r="H52" s="12"/>
      <c r="I52" s="12"/>
      <c r="J52" s="38">
        <v>207.88095381249633</v>
      </c>
      <c r="K52" t="s">
        <v>164</v>
      </c>
    </row>
    <row r="53" spans="1:11" x14ac:dyDescent="0.3">
      <c r="A53" t="s">
        <v>167</v>
      </c>
      <c r="B53" s="6">
        <v>0.71421665946642554</v>
      </c>
      <c r="C53" s="10">
        <v>0.58966666087508202</v>
      </c>
      <c r="D53" s="10">
        <v>601.16692728576072</v>
      </c>
      <c r="E53" s="10">
        <v>6011.6692728576072</v>
      </c>
      <c r="F53" s="14">
        <v>6.0116692728576071</v>
      </c>
      <c r="G53" s="12"/>
      <c r="H53" s="12"/>
      <c r="I53" s="12"/>
      <c r="J53" s="38">
        <v>270.52511727859235</v>
      </c>
      <c r="K53" t="s">
        <v>167</v>
      </c>
    </row>
    <row r="54" spans="1:11" x14ac:dyDescent="0.3">
      <c r="A54" t="s">
        <v>170</v>
      </c>
      <c r="B54" s="40">
        <v>0.60006665190060926</v>
      </c>
      <c r="C54" s="10">
        <v>0.47551665330926568</v>
      </c>
      <c r="D54" s="10">
        <v>481.97148938553528</v>
      </c>
      <c r="E54" s="10">
        <v>4819.7148938553528</v>
      </c>
      <c r="F54" s="14">
        <v>4.8197148938553527</v>
      </c>
      <c r="J54" s="38">
        <v>216.88717022349087</v>
      </c>
      <c r="K54" t="s">
        <v>170</v>
      </c>
    </row>
    <row r="55" spans="1:11" x14ac:dyDescent="0.3">
      <c r="A55" t="s">
        <v>173</v>
      </c>
      <c r="B55" s="40">
        <v>0.3848166664441427</v>
      </c>
      <c r="C55" s="10">
        <v>0.26026666785279912</v>
      </c>
      <c r="D55" s="10">
        <v>257.20745457189287</v>
      </c>
      <c r="E55" s="10">
        <v>2572.0745457189287</v>
      </c>
      <c r="F55" s="14">
        <v>2.5720745457189285</v>
      </c>
      <c r="J55" s="38">
        <v>115.74335455735178</v>
      </c>
      <c r="K55" t="s">
        <v>173</v>
      </c>
    </row>
    <row r="56" spans="1:11" x14ac:dyDescent="0.3">
      <c r="A56" t="s">
        <v>176</v>
      </c>
      <c r="B56" s="40">
        <v>0.28353333473205566</v>
      </c>
      <c r="C56" s="10">
        <v>0.15898333614071208</v>
      </c>
      <c r="D56" s="10">
        <v>151.44739959813157</v>
      </c>
      <c r="E56" s="10">
        <v>1514.4739959813157</v>
      </c>
      <c r="F56" s="14">
        <v>1.5144739959813158</v>
      </c>
      <c r="J56" s="38">
        <v>68.151329819159216</v>
      </c>
      <c r="K56" t="s">
        <v>176</v>
      </c>
    </row>
    <row r="57" spans="1:11" x14ac:dyDescent="0.3">
      <c r="A57" t="s">
        <v>179</v>
      </c>
      <c r="B57" s="40">
        <v>0.43716666102409363</v>
      </c>
      <c r="C57" s="10">
        <v>0.31261666243275005</v>
      </c>
      <c r="D57" s="10">
        <v>311.87131891227762</v>
      </c>
      <c r="E57" s="10">
        <v>3118.7131891227764</v>
      </c>
      <c r="F57" s="14">
        <v>3.1187131891227762</v>
      </c>
      <c r="J57" s="38">
        <v>140.34209351052493</v>
      </c>
      <c r="K57" t="s">
        <v>179</v>
      </c>
    </row>
    <row r="58" spans="1:11" x14ac:dyDescent="0.3">
      <c r="C58" s="17"/>
      <c r="D58" s="17"/>
      <c r="E58" s="17"/>
      <c r="F58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76D0-570F-42A6-9585-873D6C53E5F1}">
  <dimension ref="A1:V51"/>
  <sheetViews>
    <sheetView topLeftCell="A25" workbookViewId="0">
      <selection activeCell="E35" sqref="E35:G47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s="34">
        <v>43473</v>
      </c>
    </row>
    <row r="6" spans="1:12" x14ac:dyDescent="0.3">
      <c r="A6" t="s">
        <v>9</v>
      </c>
      <c r="B6" s="1" t="s">
        <v>137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22" x14ac:dyDescent="0.3">
      <c r="A19" t="s">
        <v>21</v>
      </c>
    </row>
    <row r="20" spans="1:22" x14ac:dyDescent="0.3">
      <c r="A20" t="s">
        <v>22</v>
      </c>
    </row>
    <row r="21" spans="1:22" x14ac:dyDescent="0.3">
      <c r="A21" t="s">
        <v>23</v>
      </c>
      <c r="E21">
        <v>3</v>
      </c>
    </row>
    <row r="22" spans="1:22" x14ac:dyDescent="0.3">
      <c r="A22" t="s">
        <v>24</v>
      </c>
      <c r="E22" s="3">
        <v>2.3148148148148146E-4</v>
      </c>
    </row>
    <row r="23" spans="1:22" x14ac:dyDescent="0.3">
      <c r="A23" t="s">
        <v>25</v>
      </c>
      <c r="E23" t="s">
        <v>20</v>
      </c>
    </row>
    <row r="24" spans="1:22" x14ac:dyDescent="0.3">
      <c r="A24" t="s">
        <v>26</v>
      </c>
      <c r="E24">
        <v>562</v>
      </c>
      <c r="F24" t="s">
        <v>27</v>
      </c>
    </row>
    <row r="25" spans="1:22" x14ac:dyDescent="0.3">
      <c r="A25" t="s">
        <v>28</v>
      </c>
      <c r="E25">
        <v>9</v>
      </c>
      <c r="F25" t="s">
        <v>27</v>
      </c>
    </row>
    <row r="26" spans="1:22" x14ac:dyDescent="0.3">
      <c r="A26" t="s">
        <v>29</v>
      </c>
      <c r="E26">
        <v>10</v>
      </c>
    </row>
    <row r="27" spans="1:22" x14ac:dyDescent="0.3">
      <c r="A27" t="s">
        <v>30</v>
      </c>
      <c r="E27">
        <v>0</v>
      </c>
      <c r="F27" t="s">
        <v>31</v>
      </c>
    </row>
    <row r="28" spans="1:22" x14ac:dyDescent="0.3">
      <c r="A28" t="s">
        <v>32</v>
      </c>
      <c r="E28" t="s">
        <v>138</v>
      </c>
    </row>
    <row r="29" spans="1:22" x14ac:dyDescent="0.3">
      <c r="A29" t="s">
        <v>34</v>
      </c>
      <c r="B29" s="1" t="s">
        <v>139</v>
      </c>
    </row>
    <row r="30" spans="1:22" x14ac:dyDescent="0.3">
      <c r="F30" t="s">
        <v>140</v>
      </c>
    </row>
    <row r="31" spans="1:22" x14ac:dyDescent="0.3">
      <c r="G31" t="s">
        <v>292</v>
      </c>
    </row>
    <row r="32" spans="1:22" x14ac:dyDescent="0.3">
      <c r="A32" s="4" t="s">
        <v>36</v>
      </c>
      <c r="B32" s="4">
        <v>1</v>
      </c>
      <c r="C32" s="4">
        <v>2</v>
      </c>
      <c r="D32" s="4">
        <v>3</v>
      </c>
      <c r="G32" s="64" t="s">
        <v>141</v>
      </c>
      <c r="I32" t="s">
        <v>142</v>
      </c>
      <c r="L32" s="35" t="s">
        <v>143</v>
      </c>
      <c r="P32" s="4" t="s">
        <v>36</v>
      </c>
      <c r="Q32" s="4">
        <v>1</v>
      </c>
      <c r="R32" s="4">
        <v>2</v>
      </c>
      <c r="S32" s="4">
        <v>3</v>
      </c>
      <c r="V32" t="s">
        <v>142</v>
      </c>
    </row>
    <row r="33" spans="1:22" x14ac:dyDescent="0.3">
      <c r="A33" s="4" t="s">
        <v>37</v>
      </c>
      <c r="B33">
        <v>0</v>
      </c>
      <c r="C33">
        <v>20</v>
      </c>
      <c r="D33">
        <v>40</v>
      </c>
      <c r="G33" s="64" t="s">
        <v>108</v>
      </c>
      <c r="I33" t="s">
        <v>39</v>
      </c>
      <c r="L33" s="35"/>
      <c r="P33" s="4" t="s">
        <v>37</v>
      </c>
      <c r="Q33">
        <v>0</v>
      </c>
      <c r="R33">
        <v>19.899999999999999</v>
      </c>
      <c r="S33">
        <v>39.9</v>
      </c>
      <c r="V33" t="s">
        <v>39</v>
      </c>
    </row>
    <row r="34" spans="1:22" x14ac:dyDescent="0.3">
      <c r="A34" s="4" t="s">
        <v>38</v>
      </c>
      <c r="B34">
        <v>30.6</v>
      </c>
      <c r="C34">
        <v>30.8</v>
      </c>
      <c r="D34">
        <v>30.8</v>
      </c>
      <c r="G34" s="64"/>
      <c r="L34" s="35"/>
      <c r="P34" s="4" t="s">
        <v>38</v>
      </c>
      <c r="Q34">
        <v>30.4</v>
      </c>
      <c r="R34">
        <v>30.6</v>
      </c>
      <c r="S34">
        <v>30.6</v>
      </c>
    </row>
    <row r="35" spans="1:22" x14ac:dyDescent="0.3">
      <c r="A35" s="4" t="s">
        <v>134</v>
      </c>
      <c r="B35">
        <v>0.11519999802112579</v>
      </c>
      <c r="C35">
        <v>0.11590000241994858</v>
      </c>
      <c r="D35">
        <v>0.11620000004768372</v>
      </c>
      <c r="E35" t="s">
        <v>144</v>
      </c>
      <c r="G35" s="64">
        <f>AVERAGE(B35:D35)</f>
        <v>0.11576666682958603</v>
      </c>
      <c r="I35">
        <v>0.11576666682958603</v>
      </c>
      <c r="L35" s="35">
        <f>AVERAGE(G35,I35)</f>
        <v>0.11576666682958603</v>
      </c>
      <c r="M35" t="s">
        <v>144</v>
      </c>
      <c r="P35" s="4" t="s">
        <v>134</v>
      </c>
      <c r="Q35">
        <v>0.11519999802112579</v>
      </c>
      <c r="R35">
        <v>0.11590000241994858</v>
      </c>
      <c r="S35">
        <v>0.11620000004768372</v>
      </c>
      <c r="T35" t="s">
        <v>144</v>
      </c>
      <c r="V35">
        <f>AVERAGE(Q35:S35)</f>
        <v>0.11576666682958603</v>
      </c>
    </row>
    <row r="36" spans="1:22" x14ac:dyDescent="0.3">
      <c r="A36" s="4" t="s">
        <v>145</v>
      </c>
      <c r="B36">
        <v>0.3903999924659729</v>
      </c>
      <c r="C36">
        <v>0.3921000063419342</v>
      </c>
      <c r="D36">
        <v>0.39399999380111694</v>
      </c>
      <c r="E36" t="s">
        <v>146</v>
      </c>
      <c r="G36" s="64">
        <f t="shared" ref="G36:G47" si="0">AVERAGE(B36:D36)</f>
        <v>0.392166664203008</v>
      </c>
      <c r="I36">
        <v>0.41609999537467957</v>
      </c>
      <c r="L36" s="35">
        <f t="shared" ref="L36:L47" si="1">AVERAGE(G36,I36)</f>
        <v>0.40413332978884375</v>
      </c>
      <c r="M36" t="s">
        <v>146</v>
      </c>
      <c r="P36" s="4" t="s">
        <v>147</v>
      </c>
      <c r="Q36">
        <v>0.41299998760223389</v>
      </c>
      <c r="R36">
        <v>0.41580000519752502</v>
      </c>
      <c r="S36">
        <v>0.41949999332427979</v>
      </c>
      <c r="T36" t="s">
        <v>146</v>
      </c>
      <c r="V36">
        <f t="shared" ref="V36:V47" si="2">AVERAGE(Q36:S36)</f>
        <v>0.41609999537467957</v>
      </c>
    </row>
    <row r="37" spans="1:22" x14ac:dyDescent="0.3">
      <c r="A37" s="4" t="s">
        <v>148</v>
      </c>
      <c r="B37">
        <v>0.47540000081062317</v>
      </c>
      <c r="C37">
        <v>0.47990000247955322</v>
      </c>
      <c r="D37">
        <v>0.48320001363754272</v>
      </c>
      <c r="E37" t="s">
        <v>149</v>
      </c>
      <c r="G37" s="64">
        <f t="shared" si="0"/>
        <v>0.47950000564257306</v>
      </c>
      <c r="I37">
        <v>0.52956668535868323</v>
      </c>
      <c r="L37" s="35">
        <f t="shared" si="1"/>
        <v>0.50453334550062812</v>
      </c>
      <c r="M37" t="s">
        <v>149</v>
      </c>
      <c r="P37" s="4" t="s">
        <v>150</v>
      </c>
      <c r="Q37">
        <v>0.52380001544952393</v>
      </c>
      <c r="R37">
        <v>0.53030002117156982</v>
      </c>
      <c r="S37">
        <v>0.53460001945495605</v>
      </c>
      <c r="T37" t="s">
        <v>149</v>
      </c>
      <c r="V37">
        <f t="shared" si="2"/>
        <v>0.52956668535868323</v>
      </c>
    </row>
    <row r="38" spans="1:22" x14ac:dyDescent="0.3">
      <c r="A38" s="4" t="s">
        <v>151</v>
      </c>
      <c r="B38">
        <v>0.41040000319480896</v>
      </c>
      <c r="C38">
        <v>0.41429999470710754</v>
      </c>
      <c r="D38">
        <v>0.41659998893737793</v>
      </c>
      <c r="E38" t="s">
        <v>152</v>
      </c>
      <c r="G38" s="64">
        <f>AVERAGE(B38:D38)</f>
        <v>0.41376666227976483</v>
      </c>
      <c r="I38">
        <v>0.44316667318344116</v>
      </c>
      <c r="L38" s="35">
        <f t="shared" si="1"/>
        <v>0.42846666773160302</v>
      </c>
      <c r="M38" t="s">
        <v>152</v>
      </c>
      <c r="P38" s="4" t="s">
        <v>153</v>
      </c>
      <c r="Q38">
        <v>0.43880000710487366</v>
      </c>
      <c r="R38">
        <v>0.44470000267028809</v>
      </c>
      <c r="S38">
        <v>0.44600000977516174</v>
      </c>
      <c r="T38" t="s">
        <v>152</v>
      </c>
      <c r="V38">
        <f t="shared" si="2"/>
        <v>0.44316667318344116</v>
      </c>
    </row>
    <row r="39" spans="1:22" x14ac:dyDescent="0.3">
      <c r="A39" s="4" t="s">
        <v>154</v>
      </c>
      <c r="B39">
        <v>0.43999999761581421</v>
      </c>
      <c r="C39">
        <v>0.44580000638961792</v>
      </c>
      <c r="D39">
        <v>0.44789999723434448</v>
      </c>
      <c r="E39" t="s">
        <v>155</v>
      </c>
      <c r="G39" s="64">
        <f t="shared" si="0"/>
        <v>0.44456666707992554</v>
      </c>
      <c r="I39">
        <v>0.46770000457763672</v>
      </c>
      <c r="L39" s="35">
        <f t="shared" si="1"/>
        <v>0.45613333582878113</v>
      </c>
      <c r="M39" t="s">
        <v>155</v>
      </c>
      <c r="P39" s="4" t="s">
        <v>156</v>
      </c>
      <c r="Q39">
        <v>0.46380001306533813</v>
      </c>
      <c r="R39">
        <v>0.46799999475479126</v>
      </c>
      <c r="S39">
        <v>0.47130000591278076</v>
      </c>
      <c r="T39" t="s">
        <v>155</v>
      </c>
      <c r="V39">
        <f t="shared" si="2"/>
        <v>0.46770000457763672</v>
      </c>
    </row>
    <row r="40" spans="1:22" x14ac:dyDescent="0.3">
      <c r="A40" s="4" t="s">
        <v>157</v>
      </c>
      <c r="B40">
        <v>0.1906999945640564</v>
      </c>
      <c r="C40">
        <v>0.19239999353885651</v>
      </c>
      <c r="D40">
        <v>0.19419999420642853</v>
      </c>
      <c r="E40" t="s">
        <v>158</v>
      </c>
      <c r="G40" s="64">
        <f t="shared" si="0"/>
        <v>0.19243332743644714</v>
      </c>
      <c r="I40">
        <v>0.20706666509310404</v>
      </c>
      <c r="L40" s="35">
        <f t="shared" si="1"/>
        <v>0.19974999626477558</v>
      </c>
      <c r="M40" t="s">
        <v>158</v>
      </c>
      <c r="P40" s="4" t="s">
        <v>159</v>
      </c>
      <c r="Q40">
        <v>0.20530000329017639</v>
      </c>
      <c r="R40">
        <v>0.20739999413490295</v>
      </c>
      <c r="S40">
        <v>0.20849999785423279</v>
      </c>
      <c r="T40" t="s">
        <v>158</v>
      </c>
      <c r="V40">
        <f t="shared" si="2"/>
        <v>0.20706666509310404</v>
      </c>
    </row>
    <row r="41" spans="1:22" x14ac:dyDescent="0.3">
      <c r="A41" s="4" t="s">
        <v>160</v>
      </c>
      <c r="B41">
        <v>0.42469999194145203</v>
      </c>
      <c r="C41">
        <v>0.43050000071525574</v>
      </c>
      <c r="D41">
        <v>0.43470001220703125</v>
      </c>
      <c r="E41" t="s">
        <v>161</v>
      </c>
      <c r="G41" s="64">
        <f t="shared" si="0"/>
        <v>0.42996666828791302</v>
      </c>
      <c r="I41">
        <v>0.46703332662582397</v>
      </c>
      <c r="L41" s="35">
        <f t="shared" si="1"/>
        <v>0.44849999745686853</v>
      </c>
      <c r="M41" t="s">
        <v>161</v>
      </c>
      <c r="P41" s="4" t="s">
        <v>162</v>
      </c>
      <c r="Q41">
        <v>0.46329998970031738</v>
      </c>
      <c r="R41">
        <v>0.46770000457763672</v>
      </c>
      <c r="S41">
        <v>0.47009998559951782</v>
      </c>
      <c r="T41" t="s">
        <v>161</v>
      </c>
      <c r="V41">
        <f t="shared" si="2"/>
        <v>0.46703332662582397</v>
      </c>
    </row>
    <row r="42" spans="1:22" x14ac:dyDescent="0.3">
      <c r="A42" s="4" t="s">
        <v>163</v>
      </c>
      <c r="B42">
        <v>0.54809999465942383</v>
      </c>
      <c r="C42">
        <v>0.555899977684021</v>
      </c>
      <c r="D42">
        <v>0.5601000189781189</v>
      </c>
      <c r="E42" t="s">
        <v>164</v>
      </c>
      <c r="G42" s="64">
        <f t="shared" si="0"/>
        <v>0.55469999710718787</v>
      </c>
      <c r="I42">
        <v>0.60710000991821289</v>
      </c>
      <c r="L42" s="35">
        <f t="shared" si="1"/>
        <v>0.58090000351270032</v>
      </c>
      <c r="M42" t="s">
        <v>164</v>
      </c>
      <c r="P42" s="4" t="s">
        <v>165</v>
      </c>
      <c r="Q42">
        <v>0.60100001096725464</v>
      </c>
      <c r="R42">
        <v>0.60820001363754272</v>
      </c>
      <c r="S42">
        <v>0.61210000514984131</v>
      </c>
      <c r="T42" t="s">
        <v>164</v>
      </c>
      <c r="V42">
        <f t="shared" si="2"/>
        <v>0.60710000991821289</v>
      </c>
    </row>
    <row r="43" spans="1:22" x14ac:dyDescent="0.3">
      <c r="A43" s="4" t="s">
        <v>166</v>
      </c>
      <c r="B43">
        <v>0.70039999485015869</v>
      </c>
      <c r="C43">
        <v>0.70679998397827148</v>
      </c>
      <c r="D43">
        <v>0.7117999792098999</v>
      </c>
      <c r="E43" t="s">
        <v>167</v>
      </c>
      <c r="G43" s="64">
        <f t="shared" si="0"/>
        <v>0.70633331934610999</v>
      </c>
      <c r="I43">
        <v>0.72209999958674109</v>
      </c>
      <c r="L43" s="35">
        <f t="shared" si="1"/>
        <v>0.71421665946642554</v>
      </c>
      <c r="M43" t="s">
        <v>167</v>
      </c>
      <c r="P43" s="4" t="s">
        <v>168</v>
      </c>
      <c r="Q43">
        <v>0.71399998664855957</v>
      </c>
      <c r="R43">
        <v>0.72339999675750732</v>
      </c>
      <c r="S43">
        <v>0.72890001535415649</v>
      </c>
      <c r="T43" t="s">
        <v>167</v>
      </c>
      <c r="V43">
        <f t="shared" si="2"/>
        <v>0.72209999958674109</v>
      </c>
    </row>
    <row r="44" spans="1:22" x14ac:dyDescent="0.3">
      <c r="A44" s="4" t="s">
        <v>169</v>
      </c>
      <c r="B44">
        <v>0.57169997692108154</v>
      </c>
      <c r="C44">
        <v>0.57639998197555542</v>
      </c>
      <c r="D44">
        <v>0.58139997720718384</v>
      </c>
      <c r="E44" t="s">
        <v>170</v>
      </c>
      <c r="G44" s="64">
        <f t="shared" si="0"/>
        <v>0.57649997870127356</v>
      </c>
      <c r="I44">
        <v>0.62363332509994507</v>
      </c>
      <c r="L44" s="35">
        <f t="shared" si="1"/>
        <v>0.60006665190060926</v>
      </c>
      <c r="M44" t="s">
        <v>170</v>
      </c>
      <c r="P44" s="4" t="s">
        <v>171</v>
      </c>
      <c r="Q44">
        <v>0.62000000476837158</v>
      </c>
      <c r="R44">
        <v>0.62279999256134033</v>
      </c>
      <c r="S44">
        <v>0.62809997797012329</v>
      </c>
      <c r="T44" t="s">
        <v>170</v>
      </c>
      <c r="V44">
        <f t="shared" si="2"/>
        <v>0.62363332509994507</v>
      </c>
    </row>
    <row r="45" spans="1:22" x14ac:dyDescent="0.3">
      <c r="A45" s="4" t="s">
        <v>172</v>
      </c>
      <c r="B45">
        <v>0.36370000243186951</v>
      </c>
      <c r="C45">
        <v>0.36730000376701355</v>
      </c>
      <c r="D45">
        <v>0.3700999915599823</v>
      </c>
      <c r="E45" t="s">
        <v>173</v>
      </c>
      <c r="G45" s="64">
        <f t="shared" si="0"/>
        <v>0.36703333258628845</v>
      </c>
      <c r="I45">
        <v>0.40260000030199689</v>
      </c>
      <c r="L45" s="35">
        <f t="shared" si="1"/>
        <v>0.3848166664441427</v>
      </c>
      <c r="M45" t="s">
        <v>173</v>
      </c>
      <c r="P45" s="4" t="s">
        <v>174</v>
      </c>
      <c r="Q45">
        <v>0.39950001239776611</v>
      </c>
      <c r="R45">
        <v>0.40169999003410339</v>
      </c>
      <c r="S45">
        <v>0.40659999847412109</v>
      </c>
      <c r="T45" t="s">
        <v>173</v>
      </c>
      <c r="V45">
        <f t="shared" si="2"/>
        <v>0.40260000030199689</v>
      </c>
    </row>
    <row r="46" spans="1:22" x14ac:dyDescent="0.3">
      <c r="A46" s="4" t="s">
        <v>175</v>
      </c>
      <c r="B46">
        <v>0.2750999927520752</v>
      </c>
      <c r="C46">
        <v>0.27790001034736633</v>
      </c>
      <c r="D46">
        <v>0.2800000011920929</v>
      </c>
      <c r="E46" t="s">
        <v>176</v>
      </c>
      <c r="G46" s="64">
        <f t="shared" si="0"/>
        <v>0.27766666809717816</v>
      </c>
      <c r="I46">
        <v>0.28940000136693317</v>
      </c>
      <c r="L46" s="35">
        <f t="shared" si="1"/>
        <v>0.28353333473205566</v>
      </c>
      <c r="M46" t="s">
        <v>176</v>
      </c>
      <c r="P46" s="4" t="s">
        <v>177</v>
      </c>
      <c r="Q46">
        <v>0.28769999742507935</v>
      </c>
      <c r="R46">
        <v>0.28960001468658447</v>
      </c>
      <c r="S46">
        <v>0.29089999198913574</v>
      </c>
      <c r="T46" t="s">
        <v>176</v>
      </c>
      <c r="V46">
        <f t="shared" si="2"/>
        <v>0.28940000136693317</v>
      </c>
    </row>
    <row r="47" spans="1:22" x14ac:dyDescent="0.3">
      <c r="A47" s="4" t="s">
        <v>178</v>
      </c>
      <c r="B47">
        <v>0.41139999032020569</v>
      </c>
      <c r="C47">
        <v>0.41519999504089355</v>
      </c>
      <c r="D47">
        <v>0.41760000586509705</v>
      </c>
      <c r="E47" t="s">
        <v>179</v>
      </c>
      <c r="G47" s="64">
        <f t="shared" si="0"/>
        <v>0.41473333040873211</v>
      </c>
      <c r="I47">
        <v>0.45959999163945514</v>
      </c>
      <c r="L47" s="35">
        <f t="shared" si="1"/>
        <v>0.43716666102409363</v>
      </c>
      <c r="M47" t="s">
        <v>179</v>
      </c>
      <c r="P47" s="4" t="s">
        <v>180</v>
      </c>
      <c r="Q47">
        <v>0.45809999108314514</v>
      </c>
      <c r="R47">
        <v>0.45899999141693115</v>
      </c>
      <c r="S47">
        <v>0.46169999241828918</v>
      </c>
      <c r="T47" t="s">
        <v>179</v>
      </c>
      <c r="V47">
        <f t="shared" si="2"/>
        <v>0.45959999163945514</v>
      </c>
    </row>
    <row r="51" spans="1:2" x14ac:dyDescent="0.3">
      <c r="A51" t="s">
        <v>54</v>
      </c>
      <c r="B51" s="1" t="s">
        <v>181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81FC-8DEA-4915-AB9C-F2C2D92219D5}">
  <dimension ref="A1:V30"/>
  <sheetViews>
    <sheetView topLeftCell="A10" zoomScale="85" zoomScaleNormal="85" workbookViewId="0">
      <selection activeCell="R6" sqref="R6"/>
    </sheetView>
  </sheetViews>
  <sheetFormatPr defaultRowHeight="14.4" x14ac:dyDescent="0.3"/>
  <cols>
    <col min="4" max="4" width="23.77734375" customWidth="1"/>
    <col min="260" max="260" width="23.77734375" customWidth="1"/>
    <col min="516" max="516" width="23.77734375" customWidth="1"/>
    <col min="772" max="772" width="23.77734375" customWidth="1"/>
    <col min="1028" max="1028" width="23.77734375" customWidth="1"/>
    <col min="1284" max="1284" width="23.77734375" customWidth="1"/>
    <col min="1540" max="1540" width="23.77734375" customWidth="1"/>
    <col min="1796" max="1796" width="23.77734375" customWidth="1"/>
    <col min="2052" max="2052" width="23.77734375" customWidth="1"/>
    <col min="2308" max="2308" width="23.77734375" customWidth="1"/>
    <col min="2564" max="2564" width="23.77734375" customWidth="1"/>
    <col min="2820" max="2820" width="23.77734375" customWidth="1"/>
    <col min="3076" max="3076" width="23.77734375" customWidth="1"/>
    <col min="3332" max="3332" width="23.77734375" customWidth="1"/>
    <col min="3588" max="3588" width="23.77734375" customWidth="1"/>
    <col min="3844" max="3844" width="23.77734375" customWidth="1"/>
    <col min="4100" max="4100" width="23.77734375" customWidth="1"/>
    <col min="4356" max="4356" width="23.77734375" customWidth="1"/>
    <col min="4612" max="4612" width="23.77734375" customWidth="1"/>
    <col min="4868" max="4868" width="23.77734375" customWidth="1"/>
    <col min="5124" max="5124" width="23.77734375" customWidth="1"/>
    <col min="5380" max="5380" width="23.77734375" customWidth="1"/>
    <col min="5636" max="5636" width="23.77734375" customWidth="1"/>
    <col min="5892" max="5892" width="23.77734375" customWidth="1"/>
    <col min="6148" max="6148" width="23.77734375" customWidth="1"/>
    <col min="6404" max="6404" width="23.77734375" customWidth="1"/>
    <col min="6660" max="6660" width="23.77734375" customWidth="1"/>
    <col min="6916" max="6916" width="23.77734375" customWidth="1"/>
    <col min="7172" max="7172" width="23.77734375" customWidth="1"/>
    <col min="7428" max="7428" width="23.77734375" customWidth="1"/>
    <col min="7684" max="7684" width="23.77734375" customWidth="1"/>
    <col min="7940" max="7940" width="23.77734375" customWidth="1"/>
    <col min="8196" max="8196" width="23.77734375" customWidth="1"/>
    <col min="8452" max="8452" width="23.77734375" customWidth="1"/>
    <col min="8708" max="8708" width="23.77734375" customWidth="1"/>
    <col min="8964" max="8964" width="23.77734375" customWidth="1"/>
    <col min="9220" max="9220" width="23.77734375" customWidth="1"/>
    <col min="9476" max="9476" width="23.77734375" customWidth="1"/>
    <col min="9732" max="9732" width="23.77734375" customWidth="1"/>
    <col min="9988" max="9988" width="23.77734375" customWidth="1"/>
    <col min="10244" max="10244" width="23.77734375" customWidth="1"/>
    <col min="10500" max="10500" width="23.77734375" customWidth="1"/>
    <col min="10756" max="10756" width="23.77734375" customWidth="1"/>
    <col min="11012" max="11012" width="23.77734375" customWidth="1"/>
    <col min="11268" max="11268" width="23.77734375" customWidth="1"/>
    <col min="11524" max="11524" width="23.77734375" customWidth="1"/>
    <col min="11780" max="11780" width="23.77734375" customWidth="1"/>
    <col min="12036" max="12036" width="23.77734375" customWidth="1"/>
    <col min="12292" max="12292" width="23.77734375" customWidth="1"/>
    <col min="12548" max="12548" width="23.77734375" customWidth="1"/>
    <col min="12804" max="12804" width="23.77734375" customWidth="1"/>
    <col min="13060" max="13060" width="23.77734375" customWidth="1"/>
    <col min="13316" max="13316" width="23.77734375" customWidth="1"/>
    <col min="13572" max="13572" width="23.77734375" customWidth="1"/>
    <col min="13828" max="13828" width="23.77734375" customWidth="1"/>
    <col min="14084" max="14084" width="23.77734375" customWidth="1"/>
    <col min="14340" max="14340" width="23.77734375" customWidth="1"/>
    <col min="14596" max="14596" width="23.77734375" customWidth="1"/>
    <col min="14852" max="14852" width="23.77734375" customWidth="1"/>
    <col min="15108" max="15108" width="23.77734375" customWidth="1"/>
    <col min="15364" max="15364" width="23.77734375" customWidth="1"/>
    <col min="15620" max="15620" width="23.77734375" customWidth="1"/>
    <col min="15876" max="15876" width="23.77734375" customWidth="1"/>
    <col min="16132" max="16132" width="23.77734375" customWidth="1"/>
  </cols>
  <sheetData>
    <row r="1" spans="1:22" x14ac:dyDescent="0.3">
      <c r="A1" s="20" t="s">
        <v>238</v>
      </c>
    </row>
    <row r="2" spans="1:22" x14ac:dyDescent="0.3">
      <c r="A2" t="s">
        <v>63</v>
      </c>
      <c r="V2" t="s">
        <v>90</v>
      </c>
    </row>
    <row r="3" spans="1:22" x14ac:dyDescent="0.3">
      <c r="A3" s="21">
        <v>218.79023243118974</v>
      </c>
      <c r="B3" t="s">
        <v>112</v>
      </c>
      <c r="V3" t="s">
        <v>91</v>
      </c>
    </row>
    <row r="4" spans="1:22" x14ac:dyDescent="0.3">
      <c r="A4" s="21">
        <v>245.10406974245757</v>
      </c>
      <c r="B4" t="s">
        <v>114</v>
      </c>
    </row>
    <row r="5" spans="1:22" x14ac:dyDescent="0.3">
      <c r="A5" s="21">
        <v>114.00476480250211</v>
      </c>
      <c r="B5" t="s">
        <v>116</v>
      </c>
    </row>
    <row r="6" spans="1:22" x14ac:dyDescent="0.3">
      <c r="A6" s="21">
        <v>194.3402886619136</v>
      </c>
      <c r="B6" t="s">
        <v>118</v>
      </c>
    </row>
    <row r="7" spans="1:22" x14ac:dyDescent="0.3">
      <c r="A7" s="21">
        <v>229.01816951920242</v>
      </c>
      <c r="B7" t="s">
        <v>120</v>
      </c>
    </row>
    <row r="8" spans="1:22" x14ac:dyDescent="0.3">
      <c r="A8" s="21">
        <v>50.099721329556409</v>
      </c>
      <c r="B8" t="s">
        <v>122</v>
      </c>
    </row>
    <row r="11" spans="1:22" x14ac:dyDescent="0.3">
      <c r="A11" s="20" t="s">
        <v>136</v>
      </c>
    </row>
    <row r="12" spans="1:22" x14ac:dyDescent="0.3">
      <c r="A12" t="s">
        <v>93</v>
      </c>
      <c r="D12" t="s">
        <v>94</v>
      </c>
      <c r="F12" t="s">
        <v>95</v>
      </c>
    </row>
    <row r="13" spans="1:22" x14ac:dyDescent="0.3">
      <c r="A13" t="s">
        <v>112</v>
      </c>
      <c r="D13" s="30">
        <v>4097</v>
      </c>
      <c r="F13" s="22">
        <v>1</v>
      </c>
    </row>
    <row r="14" spans="1:22" x14ac:dyDescent="0.3">
      <c r="A14" t="s">
        <v>114</v>
      </c>
      <c r="D14" s="30">
        <v>6898.666666666667</v>
      </c>
      <c r="F14" s="22">
        <f>D14/D13</f>
        <v>1.6838336994548857</v>
      </c>
    </row>
    <row r="15" spans="1:22" x14ac:dyDescent="0.3">
      <c r="A15" t="s">
        <v>116</v>
      </c>
      <c r="D15" s="30">
        <v>44276.333333333336</v>
      </c>
      <c r="F15" s="22">
        <f>D15/D13</f>
        <v>10.80701326173623</v>
      </c>
    </row>
    <row r="16" spans="1:22" x14ac:dyDescent="0.3">
      <c r="A16" t="s">
        <v>118</v>
      </c>
      <c r="D16" s="30">
        <v>3616.3333333333335</v>
      </c>
      <c r="F16" s="22">
        <v>1</v>
      </c>
    </row>
    <row r="17" spans="1:6" x14ac:dyDescent="0.3">
      <c r="A17" t="s">
        <v>120</v>
      </c>
      <c r="D17" s="30">
        <v>3544.6666666666665</v>
      </c>
      <c r="F17" s="22">
        <f>D17/D16</f>
        <v>0.9801825053000276</v>
      </c>
    </row>
    <row r="18" spans="1:6" x14ac:dyDescent="0.3">
      <c r="A18" t="s">
        <v>122</v>
      </c>
      <c r="D18" s="30">
        <v>23336</v>
      </c>
      <c r="F18" s="22">
        <f>D18/D16</f>
        <v>6.4529449718868097</v>
      </c>
    </row>
    <row r="19" spans="1:6" x14ac:dyDescent="0.3">
      <c r="D19" s="31" t="s">
        <v>96</v>
      </c>
      <c r="F19" s="32" t="s">
        <v>97</v>
      </c>
    </row>
    <row r="22" spans="1:6" x14ac:dyDescent="0.3">
      <c r="A22" s="20" t="s">
        <v>98</v>
      </c>
      <c r="D22" t="s">
        <v>99</v>
      </c>
      <c r="F22" t="s">
        <v>100</v>
      </c>
    </row>
    <row r="23" spans="1:6" x14ac:dyDescent="0.3">
      <c r="A23" t="s">
        <v>93</v>
      </c>
    </row>
    <row r="24" spans="1:6" x14ac:dyDescent="0.3">
      <c r="A24" t="s">
        <v>41</v>
      </c>
      <c r="D24">
        <f t="shared" ref="D24:D29" si="0">D13/A3</f>
        <v>18.725698832503962</v>
      </c>
      <c r="F24" s="25">
        <v>1</v>
      </c>
    </row>
    <row r="25" spans="1:6" x14ac:dyDescent="0.3">
      <c r="A25" t="s">
        <v>43</v>
      </c>
      <c r="D25">
        <f t="shared" si="0"/>
        <v>28.145867483617966</v>
      </c>
      <c r="F25" s="25">
        <f>D25/D24</f>
        <v>1.5030609930969587</v>
      </c>
    </row>
    <row r="26" spans="1:6" x14ac:dyDescent="0.3">
      <c r="A26" t="s">
        <v>45</v>
      </c>
      <c r="D26">
        <f t="shared" si="0"/>
        <v>388.37265626604392</v>
      </c>
      <c r="F26" s="25">
        <f>D26/D24</f>
        <v>20.740088780660557</v>
      </c>
    </row>
    <row r="27" spans="1:6" x14ac:dyDescent="0.3">
      <c r="A27" t="s">
        <v>47</v>
      </c>
      <c r="D27">
        <f t="shared" si="0"/>
        <v>18.608253379846168</v>
      </c>
      <c r="F27" s="25">
        <v>1</v>
      </c>
    </row>
    <row r="28" spans="1:6" x14ac:dyDescent="0.3">
      <c r="A28" t="s">
        <v>49</v>
      </c>
      <c r="D28">
        <f t="shared" si="0"/>
        <v>15.477665698351755</v>
      </c>
      <c r="F28" s="25">
        <f>D28/D27</f>
        <v>0.83176348593334271</v>
      </c>
    </row>
    <row r="29" spans="1:6" x14ac:dyDescent="0.3">
      <c r="A29" t="s">
        <v>51</v>
      </c>
      <c r="D29">
        <f t="shared" si="0"/>
        <v>465.79101401573843</v>
      </c>
      <c r="F29" s="25">
        <f>D29/D27</f>
        <v>25.031420440578128</v>
      </c>
    </row>
    <row r="30" spans="1:6" x14ac:dyDescent="0.3">
      <c r="F30" s="33" t="s">
        <v>101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29E3-A573-4861-9FEA-F1417B51EA0B}">
  <dimension ref="A1:N50"/>
  <sheetViews>
    <sheetView topLeftCell="A25" workbookViewId="0">
      <selection activeCell="G41" sqref="G41:H4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102</v>
      </c>
    </row>
    <row r="6" spans="1:12" x14ac:dyDescent="0.3">
      <c r="A6" t="s">
        <v>9</v>
      </c>
      <c r="B6" s="1" t="s">
        <v>125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65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66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6" x14ac:dyDescent="0.3">
      <c r="A19" t="s">
        <v>67</v>
      </c>
    </row>
    <row r="20" spans="1:6" x14ac:dyDescent="0.3">
      <c r="A20" t="s">
        <v>22</v>
      </c>
    </row>
    <row r="21" spans="1:6" x14ac:dyDescent="0.3">
      <c r="A21" t="s">
        <v>23</v>
      </c>
      <c r="E21">
        <v>3</v>
      </c>
    </row>
    <row r="22" spans="1:6" x14ac:dyDescent="0.3">
      <c r="A22" t="s">
        <v>24</v>
      </c>
      <c r="E22" s="3">
        <v>2.3148148148148146E-4</v>
      </c>
    </row>
    <row r="23" spans="1:6" x14ac:dyDescent="0.3">
      <c r="A23" t="s">
        <v>25</v>
      </c>
      <c r="E23" t="s">
        <v>68</v>
      </c>
    </row>
    <row r="24" spans="1:6" x14ac:dyDescent="0.3">
      <c r="A24" t="s">
        <v>69</v>
      </c>
      <c r="E24">
        <v>400</v>
      </c>
      <c r="F24" t="s">
        <v>27</v>
      </c>
    </row>
    <row r="25" spans="1:6" x14ac:dyDescent="0.3">
      <c r="A25" t="s">
        <v>70</v>
      </c>
      <c r="E25">
        <v>505</v>
      </c>
      <c r="F25" t="s">
        <v>27</v>
      </c>
    </row>
    <row r="26" spans="1:6" x14ac:dyDescent="0.3">
      <c r="A26" t="s">
        <v>71</v>
      </c>
      <c r="E26">
        <v>9</v>
      </c>
      <c r="F26" t="s">
        <v>27</v>
      </c>
    </row>
    <row r="27" spans="1:6" x14ac:dyDescent="0.3">
      <c r="A27" t="s">
        <v>72</v>
      </c>
      <c r="E27">
        <v>20</v>
      </c>
      <c r="F27" t="s">
        <v>27</v>
      </c>
    </row>
    <row r="28" spans="1:6" x14ac:dyDescent="0.3">
      <c r="A28" t="s">
        <v>73</v>
      </c>
      <c r="E28">
        <v>101</v>
      </c>
      <c r="F28" t="s">
        <v>74</v>
      </c>
    </row>
    <row r="29" spans="1:6" x14ac:dyDescent="0.3">
      <c r="A29" t="s">
        <v>29</v>
      </c>
      <c r="E29">
        <v>25</v>
      </c>
    </row>
    <row r="30" spans="1:6" x14ac:dyDescent="0.3">
      <c r="A30" t="s">
        <v>75</v>
      </c>
      <c r="E30">
        <v>20</v>
      </c>
      <c r="F30" t="s">
        <v>76</v>
      </c>
    </row>
    <row r="31" spans="1:6" x14ac:dyDescent="0.3">
      <c r="A31" t="s">
        <v>77</v>
      </c>
      <c r="E31">
        <v>0</v>
      </c>
      <c r="F31" t="s">
        <v>76</v>
      </c>
    </row>
    <row r="32" spans="1:6" x14ac:dyDescent="0.3">
      <c r="A32" t="s">
        <v>30</v>
      </c>
      <c r="E32">
        <v>0</v>
      </c>
      <c r="F32" t="s">
        <v>31</v>
      </c>
    </row>
    <row r="33" spans="1:14" x14ac:dyDescent="0.3">
      <c r="A33" t="s">
        <v>126</v>
      </c>
      <c r="E33">
        <v>15535</v>
      </c>
      <c r="F33" t="s">
        <v>79</v>
      </c>
    </row>
    <row r="34" spans="1:14" x14ac:dyDescent="0.3">
      <c r="A34" t="s">
        <v>32</v>
      </c>
      <c r="E34" t="s">
        <v>127</v>
      </c>
    </row>
    <row r="35" spans="1:14" x14ac:dyDescent="0.3">
      <c r="A35" t="s">
        <v>34</v>
      </c>
      <c r="B35" s="1" t="s">
        <v>128</v>
      </c>
    </row>
    <row r="36" spans="1:14" x14ac:dyDescent="0.3">
      <c r="M36" t="s">
        <v>251</v>
      </c>
    </row>
    <row r="37" spans="1:14" x14ac:dyDescent="0.3">
      <c r="M37" t="s">
        <v>252</v>
      </c>
    </row>
    <row r="38" spans="1:14" x14ac:dyDescent="0.3">
      <c r="A38" s="4" t="s">
        <v>36</v>
      </c>
      <c r="B38" s="4">
        <v>1</v>
      </c>
      <c r="C38" s="4">
        <v>2</v>
      </c>
      <c r="D38" s="4">
        <v>3</v>
      </c>
      <c r="K38" s="4" t="s">
        <v>36</v>
      </c>
      <c r="L38" s="4">
        <v>1</v>
      </c>
      <c r="M38" s="4">
        <v>2</v>
      </c>
      <c r="N38" s="4">
        <v>3</v>
      </c>
    </row>
    <row r="39" spans="1:14" x14ac:dyDescent="0.3">
      <c r="A39" s="4" t="s">
        <v>37</v>
      </c>
      <c r="B39">
        <v>0</v>
      </c>
      <c r="C39">
        <v>20</v>
      </c>
      <c r="D39">
        <v>40</v>
      </c>
      <c r="K39" s="4" t="s">
        <v>37</v>
      </c>
      <c r="L39">
        <v>0</v>
      </c>
      <c r="M39">
        <v>20</v>
      </c>
      <c r="N39">
        <v>40</v>
      </c>
    </row>
    <row r="40" spans="1:14" x14ac:dyDescent="0.3">
      <c r="A40" s="4" t="s">
        <v>38</v>
      </c>
      <c r="B40">
        <v>31.6</v>
      </c>
      <c r="C40">
        <v>31.7</v>
      </c>
      <c r="D40">
        <v>31.9</v>
      </c>
      <c r="H40" t="s">
        <v>39</v>
      </c>
      <c r="K40" s="4" t="s">
        <v>38</v>
      </c>
      <c r="L40">
        <v>31.7</v>
      </c>
      <c r="M40">
        <v>31.8</v>
      </c>
      <c r="N40">
        <v>31.7</v>
      </c>
    </row>
    <row r="41" spans="1:14" x14ac:dyDescent="0.3">
      <c r="A41" s="4" t="s">
        <v>129</v>
      </c>
      <c r="B41">
        <v>4072</v>
      </c>
      <c r="C41">
        <v>4105</v>
      </c>
      <c r="D41">
        <v>4114</v>
      </c>
      <c r="G41" t="s">
        <v>112</v>
      </c>
      <c r="H41" s="64">
        <f>AVERAGE(B41:D41)</f>
        <v>4097</v>
      </c>
      <c r="K41" s="4" t="s">
        <v>129</v>
      </c>
      <c r="L41">
        <v>3882</v>
      </c>
      <c r="M41">
        <v>3881</v>
      </c>
      <c r="N41">
        <v>3869</v>
      </c>
    </row>
    <row r="42" spans="1:14" x14ac:dyDescent="0.3">
      <c r="A42" s="4" t="s">
        <v>130</v>
      </c>
      <c r="B42">
        <v>6916</v>
      </c>
      <c r="C42">
        <v>6865</v>
      </c>
      <c r="D42">
        <v>6915</v>
      </c>
      <c r="G42" t="s">
        <v>114</v>
      </c>
      <c r="H42" s="64">
        <f t="shared" ref="H42:H46" si="0">AVERAGE(B42:D42)</f>
        <v>6898.666666666667</v>
      </c>
      <c r="K42" s="4" t="s">
        <v>130</v>
      </c>
      <c r="L42">
        <v>6512</v>
      </c>
      <c r="M42">
        <v>6472</v>
      </c>
      <c r="N42">
        <v>6538</v>
      </c>
    </row>
    <row r="43" spans="1:14" x14ac:dyDescent="0.3">
      <c r="A43" s="4" t="s">
        <v>131</v>
      </c>
      <c r="B43">
        <v>44098</v>
      </c>
      <c r="C43">
        <v>44240</v>
      </c>
      <c r="D43">
        <v>44491</v>
      </c>
      <c r="G43" t="s">
        <v>116</v>
      </c>
      <c r="H43" s="64">
        <f t="shared" si="0"/>
        <v>44276.333333333336</v>
      </c>
      <c r="K43" s="4" t="s">
        <v>131</v>
      </c>
      <c r="L43">
        <v>43405</v>
      </c>
      <c r="M43">
        <v>43275</v>
      </c>
      <c r="N43">
        <v>43407</v>
      </c>
    </row>
    <row r="44" spans="1:14" x14ac:dyDescent="0.3">
      <c r="A44" s="4" t="s">
        <v>132</v>
      </c>
      <c r="B44">
        <v>3611</v>
      </c>
      <c r="C44">
        <v>3636</v>
      </c>
      <c r="D44">
        <v>3602</v>
      </c>
      <c r="G44" t="s">
        <v>118</v>
      </c>
      <c r="H44" s="64">
        <f t="shared" si="0"/>
        <v>3616.3333333333335</v>
      </c>
      <c r="K44" s="4" t="s">
        <v>132</v>
      </c>
      <c r="L44">
        <v>3349</v>
      </c>
      <c r="M44">
        <v>3345</v>
      </c>
      <c r="N44">
        <v>3328</v>
      </c>
    </row>
    <row r="45" spans="1:14" x14ac:dyDescent="0.3">
      <c r="A45" s="4" t="s">
        <v>133</v>
      </c>
      <c r="B45">
        <v>3505</v>
      </c>
      <c r="C45">
        <v>3557</v>
      </c>
      <c r="D45">
        <v>3572</v>
      </c>
      <c r="G45" t="s">
        <v>120</v>
      </c>
      <c r="H45" s="64">
        <f>AVERAGE(B45:D45)</f>
        <v>3544.6666666666665</v>
      </c>
      <c r="K45" s="4" t="s">
        <v>133</v>
      </c>
      <c r="L45">
        <v>3232</v>
      </c>
      <c r="M45">
        <v>3186</v>
      </c>
      <c r="N45">
        <v>3212</v>
      </c>
    </row>
    <row r="46" spans="1:14" x14ac:dyDescent="0.3">
      <c r="A46" s="4" t="s">
        <v>134</v>
      </c>
      <c r="B46">
        <v>23277</v>
      </c>
      <c r="C46">
        <v>23355</v>
      </c>
      <c r="D46">
        <v>23376</v>
      </c>
      <c r="G46" t="s">
        <v>122</v>
      </c>
      <c r="H46" s="64">
        <f t="shared" si="0"/>
        <v>23336</v>
      </c>
      <c r="K46" s="4" t="s">
        <v>134</v>
      </c>
      <c r="L46">
        <v>23129</v>
      </c>
      <c r="M46">
        <v>22907</v>
      </c>
      <c r="N46">
        <v>23069</v>
      </c>
    </row>
    <row r="50" spans="1:2" x14ac:dyDescent="0.3">
      <c r="A50" t="s">
        <v>54</v>
      </c>
      <c r="B50" s="1" t="s">
        <v>135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70B2-D769-410C-873E-91C2349A4C0E}">
  <dimension ref="A1:AD30"/>
  <sheetViews>
    <sheetView workbookViewId="0">
      <selection activeCell="J4" sqref="J4:K9"/>
    </sheetView>
  </sheetViews>
  <sheetFormatPr defaultRowHeight="14.4" x14ac:dyDescent="0.3"/>
  <sheetData>
    <row r="1" spans="1:30" ht="15" thickBot="1" x14ac:dyDescent="0.35">
      <c r="A1" s="5" t="s">
        <v>56</v>
      </c>
      <c r="B1">
        <f>'1_C2_BCA_Plate_Read_Out'!$E$35</f>
        <v>0.11269999792178471</v>
      </c>
      <c r="S1" s="5" t="s">
        <v>56</v>
      </c>
      <c r="T1">
        <v>0.11299999927481</v>
      </c>
    </row>
    <row r="3" spans="1:30" x14ac:dyDescent="0.3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7" t="s">
        <v>62</v>
      </c>
      <c r="G3" s="8"/>
      <c r="H3" s="8"/>
      <c r="I3" s="8"/>
      <c r="J3" s="8" t="s">
        <v>63</v>
      </c>
      <c r="K3" s="8"/>
      <c r="L3" s="8"/>
      <c r="M3" s="8"/>
      <c r="S3" s="6" t="s">
        <v>57</v>
      </c>
      <c r="T3" s="6" t="s">
        <v>58</v>
      </c>
      <c r="U3" s="6" t="s">
        <v>59</v>
      </c>
      <c r="V3" s="6" t="s">
        <v>60</v>
      </c>
      <c r="W3" s="6" t="s">
        <v>61</v>
      </c>
      <c r="X3" s="7" t="s">
        <v>62</v>
      </c>
      <c r="Y3" s="8"/>
      <c r="Z3" s="8"/>
      <c r="AA3" s="8"/>
      <c r="AB3" s="8" t="s">
        <v>63</v>
      </c>
      <c r="AC3" s="8"/>
      <c r="AD3" s="8"/>
    </row>
    <row r="4" spans="1:30" x14ac:dyDescent="0.3">
      <c r="A4" t="s">
        <v>112</v>
      </c>
      <c r="B4" s="9">
        <f>'1_C2_BCA_Plate_Read_Out'!E36</f>
        <v>0.58893332878748572</v>
      </c>
      <c r="C4" s="10">
        <f t="shared" ref="C4:C9" si="0">B4-$B$1</f>
        <v>0.47623333086570102</v>
      </c>
      <c r="D4" s="10">
        <f t="shared" ref="D4:D9" si="1">C4*1044.2-14.563</f>
        <v>482.71984408996502</v>
      </c>
      <c r="E4" s="10">
        <f t="shared" ref="E4:E9" si="2">D4*10</f>
        <v>4827.1984408996504</v>
      </c>
      <c r="F4" s="11">
        <f t="shared" ref="F4:F9" si="3">E4/1000</f>
        <v>4.8271984408996502</v>
      </c>
      <c r="G4" s="12"/>
      <c r="H4" s="12"/>
      <c r="I4" s="8"/>
      <c r="J4" s="66">
        <f>F4*45</f>
        <v>217.22392984048426</v>
      </c>
      <c r="K4" t="s">
        <v>112</v>
      </c>
      <c r="L4" s="8"/>
      <c r="S4" t="s">
        <v>112</v>
      </c>
      <c r="T4" s="9">
        <v>0.59256666898727417</v>
      </c>
      <c r="U4" s="10">
        <f t="shared" ref="U4:U9" si="4">T4-$B$1</f>
        <v>0.47986667106548947</v>
      </c>
      <c r="V4" s="10">
        <f t="shared" ref="V4:V9" si="5">U4*1044.2-14.563</f>
        <v>486.51377792658411</v>
      </c>
      <c r="W4" s="10">
        <f t="shared" ref="W4:W9" si="6">V4*10</f>
        <v>4865.1377792658413</v>
      </c>
      <c r="X4" s="11">
        <f t="shared" ref="X4:X9" si="7">W4/1000</f>
        <v>4.865137779265841</v>
      </c>
      <c r="Y4" s="12"/>
      <c r="Z4" s="12"/>
      <c r="AA4" s="8"/>
      <c r="AB4" s="13">
        <f t="shared" ref="AB4:AB9" si="8">X4*45</f>
        <v>218.93120006696284</v>
      </c>
      <c r="AC4" t="s">
        <v>112</v>
      </c>
      <c r="AD4" s="8"/>
    </row>
    <row r="5" spans="1:30" x14ac:dyDescent="0.3">
      <c r="A5" t="s">
        <v>114</v>
      </c>
      <c r="B5" s="9">
        <f>'1_C2_BCA_Plate_Read_Out'!E37</f>
        <v>0.637666662534078</v>
      </c>
      <c r="C5" s="10">
        <f t="shared" si="0"/>
        <v>0.52496666461229324</v>
      </c>
      <c r="D5" s="10">
        <f t="shared" si="1"/>
        <v>533.60719118815666</v>
      </c>
      <c r="E5" s="10">
        <f t="shared" si="2"/>
        <v>5336.0719118815668</v>
      </c>
      <c r="F5" s="11">
        <f t="shared" si="3"/>
        <v>5.3360719118815672</v>
      </c>
      <c r="G5" s="12"/>
      <c r="H5" s="12"/>
      <c r="I5" s="8"/>
      <c r="J5" s="66">
        <f t="shared" ref="J5:J9" si="9">F5*45</f>
        <v>240.12323603467053</v>
      </c>
      <c r="K5" t="s">
        <v>114</v>
      </c>
      <c r="L5" s="8"/>
      <c r="S5" t="s">
        <v>114</v>
      </c>
      <c r="T5" s="9">
        <v>0.64856666326522827</v>
      </c>
      <c r="U5" s="10">
        <f t="shared" si="4"/>
        <v>0.53586666534344352</v>
      </c>
      <c r="V5" s="10">
        <f t="shared" si="5"/>
        <v>544.98897195162374</v>
      </c>
      <c r="W5" s="10">
        <f t="shared" si="6"/>
        <v>5449.8897195162372</v>
      </c>
      <c r="X5" s="11">
        <f t="shared" si="7"/>
        <v>5.4498897195162375</v>
      </c>
      <c r="Y5" s="12"/>
      <c r="Z5" s="12"/>
      <c r="AA5" s="8"/>
      <c r="AB5" s="13">
        <f t="shared" si="8"/>
        <v>245.24503737823068</v>
      </c>
      <c r="AC5" t="s">
        <v>114</v>
      </c>
      <c r="AD5" s="8"/>
    </row>
    <row r="6" spans="1:30" x14ac:dyDescent="0.3">
      <c r="A6" t="s">
        <v>116</v>
      </c>
      <c r="B6" s="9">
        <f>'1_C2_BCA_Plate_Read_Out'!E38</f>
        <v>0.36520000298817951</v>
      </c>
      <c r="C6" s="10">
        <f t="shared" si="0"/>
        <v>0.25250000506639481</v>
      </c>
      <c r="D6" s="10">
        <f t="shared" si="1"/>
        <v>249.09750529032948</v>
      </c>
      <c r="E6" s="10">
        <f t="shared" si="2"/>
        <v>2490.9750529032949</v>
      </c>
      <c r="F6" s="11">
        <f t="shared" si="3"/>
        <v>2.4909750529032948</v>
      </c>
      <c r="G6" s="12"/>
      <c r="H6" s="12"/>
      <c r="I6" s="8"/>
      <c r="J6" s="66">
        <f t="shared" si="9"/>
        <v>112.09387738064827</v>
      </c>
      <c r="K6" t="s">
        <v>116</v>
      </c>
      <c r="L6" s="8"/>
      <c r="R6" s="84" t="s">
        <v>291</v>
      </c>
      <c r="S6" t="s">
        <v>116</v>
      </c>
      <c r="T6" s="9">
        <v>0.36956667403380078</v>
      </c>
      <c r="U6" s="10">
        <f t="shared" si="4"/>
        <v>0.25686667611201608</v>
      </c>
      <c r="V6" s="10">
        <f t="shared" si="5"/>
        <v>253.65718319616724</v>
      </c>
      <c r="W6" s="10">
        <f t="shared" si="6"/>
        <v>2536.5718319616726</v>
      </c>
      <c r="X6" s="11">
        <f t="shared" si="7"/>
        <v>2.5365718319616728</v>
      </c>
      <c r="Y6" s="12"/>
      <c r="Z6" s="12"/>
      <c r="AA6" s="8"/>
      <c r="AB6" s="13">
        <f t="shared" si="8"/>
        <v>114.14573243827527</v>
      </c>
      <c r="AC6" t="s">
        <v>116</v>
      </c>
      <c r="AD6" s="8"/>
    </row>
    <row r="7" spans="1:30" x14ac:dyDescent="0.3">
      <c r="A7" t="s">
        <v>118</v>
      </c>
      <c r="B7" s="9">
        <f>'1_C2_BCA_Plate_Read_Out'!E39</f>
        <v>0.53296665350596106</v>
      </c>
      <c r="C7" s="10">
        <f t="shared" si="0"/>
        <v>0.42026665558417636</v>
      </c>
      <c r="D7" s="10">
        <f t="shared" si="1"/>
        <v>424.27944176099697</v>
      </c>
      <c r="E7" s="10">
        <f t="shared" si="2"/>
        <v>4242.79441760997</v>
      </c>
      <c r="F7" s="14">
        <f t="shared" si="3"/>
        <v>4.2427944176099697</v>
      </c>
      <c r="G7" s="15"/>
      <c r="H7" s="15"/>
      <c r="I7" s="8"/>
      <c r="J7" s="66">
        <f t="shared" si="9"/>
        <v>190.92574879244864</v>
      </c>
      <c r="K7" t="s">
        <v>118</v>
      </c>
      <c r="L7" s="8"/>
      <c r="S7" t="s">
        <v>118</v>
      </c>
      <c r="T7" s="9">
        <v>0.54053333401679993</v>
      </c>
      <c r="U7" s="10">
        <f t="shared" si="4"/>
        <v>0.42783333609501523</v>
      </c>
      <c r="V7" s="10">
        <f t="shared" si="5"/>
        <v>432.18056955041493</v>
      </c>
      <c r="W7" s="10">
        <f t="shared" si="6"/>
        <v>4321.8056955041493</v>
      </c>
      <c r="X7" s="14">
        <f t="shared" si="7"/>
        <v>4.3218056955041497</v>
      </c>
      <c r="Y7" s="15"/>
      <c r="Z7" s="15"/>
      <c r="AA7" s="8"/>
      <c r="AB7" s="13">
        <f t="shared" si="8"/>
        <v>194.48125629768674</v>
      </c>
      <c r="AC7" t="s">
        <v>118</v>
      </c>
      <c r="AD7" s="8"/>
    </row>
    <row r="8" spans="1:30" x14ac:dyDescent="0.3">
      <c r="A8" t="s">
        <v>120</v>
      </c>
      <c r="B8" s="9">
        <f>'1_C2_BCA_Plate_Read_Out'!E40</f>
        <v>0.60600000619888306</v>
      </c>
      <c r="C8" s="10">
        <f t="shared" si="0"/>
        <v>0.49330000827709836</v>
      </c>
      <c r="D8" s="10">
        <f t="shared" si="1"/>
        <v>500.54086864294618</v>
      </c>
      <c r="E8" s="10">
        <f t="shared" si="2"/>
        <v>5005.4086864294623</v>
      </c>
      <c r="F8" s="14">
        <f t="shared" si="3"/>
        <v>5.0054086864294627</v>
      </c>
      <c r="G8" s="12"/>
      <c r="H8" s="12"/>
      <c r="I8" s="8"/>
      <c r="J8" s="66">
        <f t="shared" si="9"/>
        <v>225.24339088932581</v>
      </c>
      <c r="K8" t="s">
        <v>120</v>
      </c>
      <c r="L8" s="8"/>
      <c r="S8" t="s">
        <v>120</v>
      </c>
      <c r="T8" s="9">
        <v>0.61433333158493042</v>
      </c>
      <c r="U8" s="10">
        <f t="shared" si="4"/>
        <v>0.50163333366314566</v>
      </c>
      <c r="V8" s="10">
        <f t="shared" si="5"/>
        <v>509.24252701105672</v>
      </c>
      <c r="W8" s="10">
        <f t="shared" si="6"/>
        <v>5092.425270110567</v>
      </c>
      <c r="X8" s="14">
        <f t="shared" si="7"/>
        <v>5.0924252701105672</v>
      </c>
      <c r="Y8" s="12"/>
      <c r="Z8" s="12"/>
      <c r="AA8" s="8"/>
      <c r="AB8" s="13">
        <f t="shared" si="8"/>
        <v>229.15913715497553</v>
      </c>
      <c r="AC8" t="s">
        <v>120</v>
      </c>
      <c r="AD8" s="8"/>
    </row>
    <row r="9" spans="1:30" x14ac:dyDescent="0.3">
      <c r="A9" t="s">
        <v>122</v>
      </c>
      <c r="B9" s="9">
        <f>'1_C2_BCA_Plate_Read_Out'!E41</f>
        <v>0.23153333365917206</v>
      </c>
      <c r="C9" s="10">
        <f t="shared" si="0"/>
        <v>0.11883333573738734</v>
      </c>
      <c r="D9" s="10">
        <f t="shared" si="1"/>
        <v>109.52276917697986</v>
      </c>
      <c r="E9" s="10">
        <f t="shared" si="2"/>
        <v>1095.2276917697986</v>
      </c>
      <c r="F9" s="14">
        <f t="shared" si="3"/>
        <v>1.0952276917697987</v>
      </c>
      <c r="G9" s="12"/>
      <c r="H9" s="12"/>
      <c r="I9" s="12"/>
      <c r="J9" s="66">
        <f t="shared" si="9"/>
        <v>49.285246129640946</v>
      </c>
      <c r="K9" t="s">
        <v>122</v>
      </c>
      <c r="M9" s="12"/>
      <c r="S9" t="s">
        <v>122</v>
      </c>
      <c r="T9" s="9">
        <v>0.2335666666428248</v>
      </c>
      <c r="U9" s="10">
        <f t="shared" si="4"/>
        <v>0.12086666872104009</v>
      </c>
      <c r="V9" s="10">
        <f t="shared" si="5"/>
        <v>111.64597547851007</v>
      </c>
      <c r="W9" s="10">
        <f t="shared" si="6"/>
        <v>1116.4597547851006</v>
      </c>
      <c r="X9" s="14">
        <f t="shared" si="7"/>
        <v>1.1164597547851005</v>
      </c>
      <c r="Y9" s="12"/>
      <c r="Z9" s="12"/>
      <c r="AA9" s="12"/>
      <c r="AB9" s="13">
        <f t="shared" si="8"/>
        <v>50.240688965329525</v>
      </c>
      <c r="AC9" t="s">
        <v>122</v>
      </c>
    </row>
    <row r="10" spans="1:30" x14ac:dyDescent="0.3">
      <c r="B10" s="6"/>
      <c r="C10" s="10"/>
      <c r="D10" s="10"/>
      <c r="E10" s="10"/>
      <c r="F10" s="14"/>
      <c r="G10" s="12"/>
      <c r="H10" s="12"/>
      <c r="I10" s="12"/>
      <c r="J10" s="12"/>
      <c r="K10" s="12"/>
      <c r="M10" s="8"/>
      <c r="T10" s="6"/>
      <c r="U10" s="10"/>
      <c r="V10" s="10"/>
      <c r="W10" s="10"/>
      <c r="X10" s="14"/>
      <c r="Y10" s="12"/>
      <c r="Z10" s="12"/>
      <c r="AA10" s="12"/>
      <c r="AB10" s="12"/>
      <c r="AC10" s="12"/>
    </row>
    <row r="11" spans="1:30" x14ac:dyDescent="0.3">
      <c r="A11" s="16"/>
      <c r="B11" s="8"/>
      <c r="C11" s="17"/>
      <c r="D11" s="17"/>
      <c r="E11" s="17"/>
      <c r="F11" s="12"/>
      <c r="G11" s="12"/>
      <c r="H11" s="12"/>
      <c r="I11" s="12"/>
      <c r="J11" s="12"/>
      <c r="K11" s="12"/>
      <c r="M11" s="8"/>
      <c r="S11" s="16"/>
      <c r="T11" s="8"/>
      <c r="U11" s="17"/>
      <c r="V11" s="17"/>
      <c r="W11" s="17"/>
      <c r="X11" s="12"/>
      <c r="Y11" s="12"/>
      <c r="Z11" s="12"/>
      <c r="AA11" s="12"/>
      <c r="AB11" s="12"/>
      <c r="AC11" s="12"/>
    </row>
    <row r="12" spans="1:30" x14ac:dyDescent="0.3">
      <c r="B12" s="8"/>
      <c r="C12" s="8"/>
      <c r="D12" s="8"/>
      <c r="E12" s="8"/>
      <c r="F12" s="12"/>
      <c r="G12" s="12"/>
      <c r="H12" s="12"/>
      <c r="I12" s="12"/>
      <c r="J12" s="12"/>
      <c r="K12" s="12"/>
      <c r="M12" s="8"/>
    </row>
    <row r="13" spans="1:30" x14ac:dyDescent="0.3">
      <c r="B13" s="8"/>
      <c r="C13" s="8"/>
      <c r="D13" s="8"/>
      <c r="G13" s="8"/>
      <c r="H13" s="12"/>
      <c r="I13" s="12"/>
      <c r="J13" s="12"/>
      <c r="K13" s="12"/>
      <c r="M13" s="8"/>
    </row>
    <row r="14" spans="1:30" x14ac:dyDescent="0.3">
      <c r="A14" s="8"/>
      <c r="M14" s="8"/>
    </row>
    <row r="15" spans="1:30" x14ac:dyDescent="0.3">
      <c r="M15" s="8"/>
    </row>
    <row r="16" spans="1:30" x14ac:dyDescent="0.3">
      <c r="G16" s="8"/>
      <c r="H16" s="8"/>
      <c r="I16" s="8"/>
      <c r="J16" s="8"/>
      <c r="K16" s="8"/>
      <c r="L16" s="8"/>
      <c r="M16" s="8"/>
    </row>
    <row r="17" spans="1:13" ht="15" thickBot="1" x14ac:dyDescent="0.35">
      <c r="G17" s="12"/>
      <c r="H17" s="12"/>
      <c r="I17" s="8"/>
      <c r="J17" s="12"/>
      <c r="L17" s="8"/>
      <c r="M17" s="12"/>
    </row>
    <row r="18" spans="1:13" ht="15" thickBot="1" x14ac:dyDescent="0.35">
      <c r="A18" s="72" t="s">
        <v>56</v>
      </c>
      <c r="B18" s="73">
        <v>0.20573332899999999</v>
      </c>
      <c r="C18" s="71"/>
      <c r="D18" s="71"/>
      <c r="E18" s="71"/>
      <c r="F18" s="71"/>
      <c r="G18" s="71"/>
      <c r="J18" s="71" t="s">
        <v>124</v>
      </c>
      <c r="M18" s="12"/>
    </row>
    <row r="19" spans="1:13" x14ac:dyDescent="0.3">
      <c r="A19" s="71"/>
      <c r="B19" s="71"/>
      <c r="C19" s="71"/>
      <c r="D19" s="71"/>
      <c r="E19" s="71"/>
      <c r="F19" s="71"/>
      <c r="G19" s="71"/>
      <c r="M19" s="12"/>
    </row>
    <row r="20" spans="1:13" x14ac:dyDescent="0.3">
      <c r="A20" s="74" t="s">
        <v>57</v>
      </c>
      <c r="B20" s="74" t="s">
        <v>58</v>
      </c>
      <c r="C20" s="74" t="s">
        <v>59</v>
      </c>
      <c r="D20" s="74" t="s">
        <v>60</v>
      </c>
      <c r="E20" s="74" t="s">
        <v>61</v>
      </c>
      <c r="F20" s="75" t="s">
        <v>62</v>
      </c>
      <c r="G20" s="76"/>
      <c r="H20" s="8"/>
      <c r="I20" s="8"/>
      <c r="J20" s="8" t="s">
        <v>63</v>
      </c>
      <c r="K20" s="8"/>
      <c r="L20" s="8"/>
      <c r="M20" s="12"/>
    </row>
    <row r="21" spans="1:13" x14ac:dyDescent="0.3">
      <c r="A21" s="71" t="s">
        <v>112</v>
      </c>
      <c r="B21" s="73">
        <v>1.069000006</v>
      </c>
      <c r="C21" s="77">
        <f t="shared" ref="C21:C26" si="10">B21-$B$18</f>
        <v>0.86326667700000004</v>
      </c>
      <c r="D21" s="77">
        <f t="shared" ref="D21:D26" si="11">C21*1044.2-14.563</f>
        <v>886.86006412340009</v>
      </c>
      <c r="E21" s="77">
        <f t="shared" ref="E21:E26" si="12">D21*10</f>
        <v>8868.6006412340012</v>
      </c>
      <c r="F21" s="78">
        <f t="shared" ref="F21:F26" si="13">E21/1000</f>
        <v>8.8686006412340017</v>
      </c>
      <c r="G21" s="79"/>
      <c r="H21" s="12"/>
      <c r="I21" s="8"/>
      <c r="J21" s="13">
        <f t="shared" ref="J21:J26" si="14">F21*45</f>
        <v>399.08702885553009</v>
      </c>
      <c r="K21" t="s">
        <v>112</v>
      </c>
      <c r="L21" s="8"/>
    </row>
    <row r="22" spans="1:13" x14ac:dyDescent="0.3">
      <c r="A22" s="71" t="s">
        <v>114</v>
      </c>
      <c r="B22" s="73">
        <v>1.343866666</v>
      </c>
      <c r="C22" s="77">
        <f t="shared" si="10"/>
        <v>1.138133337</v>
      </c>
      <c r="D22" s="77">
        <f t="shared" si="11"/>
        <v>1173.8758304953999</v>
      </c>
      <c r="E22" s="77">
        <f t="shared" si="12"/>
        <v>11738.758304953999</v>
      </c>
      <c r="F22" s="78">
        <f t="shared" si="13"/>
        <v>11.738758304953999</v>
      </c>
      <c r="G22" s="79"/>
      <c r="H22" s="12"/>
      <c r="I22" s="8"/>
      <c r="J22" s="13">
        <f t="shared" si="14"/>
        <v>528.24412372293</v>
      </c>
      <c r="K22" t="s">
        <v>114</v>
      </c>
      <c r="L22" s="8"/>
    </row>
    <row r="23" spans="1:13" x14ac:dyDescent="0.3">
      <c r="A23" s="71" t="s">
        <v>116</v>
      </c>
      <c r="B23" s="73">
        <v>0.78486667099999996</v>
      </c>
      <c r="C23" s="77">
        <f t="shared" si="10"/>
        <v>0.579133342</v>
      </c>
      <c r="D23" s="77">
        <f t="shared" si="11"/>
        <v>590.16803571640003</v>
      </c>
      <c r="E23" s="77">
        <f t="shared" si="12"/>
        <v>5901.6803571640003</v>
      </c>
      <c r="F23" s="78">
        <f t="shared" si="13"/>
        <v>5.9016803571640004</v>
      </c>
      <c r="G23" s="79"/>
      <c r="H23" s="12"/>
      <c r="I23" s="8"/>
      <c r="J23" s="13">
        <f t="shared" si="14"/>
        <v>265.57561607238</v>
      </c>
      <c r="K23" t="s">
        <v>116</v>
      </c>
      <c r="L23" s="8"/>
    </row>
    <row r="24" spans="1:13" x14ac:dyDescent="0.3">
      <c r="A24" s="71" t="s">
        <v>118</v>
      </c>
      <c r="B24" s="73">
        <v>1.1331333320000001</v>
      </c>
      <c r="C24" s="77">
        <f t="shared" si="10"/>
        <v>0.92740000300000014</v>
      </c>
      <c r="D24" s="77">
        <f t="shared" si="11"/>
        <v>953.82808313260023</v>
      </c>
      <c r="E24" s="77">
        <f t="shared" si="12"/>
        <v>9538.280831326003</v>
      </c>
      <c r="F24" s="80">
        <f t="shared" si="13"/>
        <v>9.5382808313260021</v>
      </c>
      <c r="G24" s="79"/>
      <c r="H24" s="15"/>
      <c r="I24" s="8"/>
      <c r="J24" s="13">
        <f t="shared" si="14"/>
        <v>429.22263740967009</v>
      </c>
      <c r="K24" t="s">
        <v>118</v>
      </c>
      <c r="L24" s="8"/>
    </row>
    <row r="25" spans="1:13" x14ac:dyDescent="0.3">
      <c r="A25" s="71" t="s">
        <v>120</v>
      </c>
      <c r="B25" s="81">
        <v>1.3664999799999999</v>
      </c>
      <c r="C25" s="77">
        <f t="shared" si="10"/>
        <v>1.1607666509999999</v>
      </c>
      <c r="D25" s="77">
        <f>C25*1044.2-14.563</f>
        <v>1197.5095369741998</v>
      </c>
      <c r="E25" s="77">
        <f t="shared" si="12"/>
        <v>11975.095369741997</v>
      </c>
      <c r="F25" s="80">
        <f t="shared" si="13"/>
        <v>11.975095369741997</v>
      </c>
      <c r="G25" s="79"/>
      <c r="H25" s="12"/>
      <c r="I25" s="8"/>
      <c r="J25" s="13">
        <f t="shared" si="14"/>
        <v>538.87929163838987</v>
      </c>
      <c r="K25" t="s">
        <v>120</v>
      </c>
      <c r="L25" s="8"/>
    </row>
    <row r="26" spans="1:13" x14ac:dyDescent="0.3">
      <c r="A26" s="71" t="s">
        <v>122</v>
      </c>
      <c r="B26" s="81">
        <v>0.4909</v>
      </c>
      <c r="C26" s="77">
        <f t="shared" si="10"/>
        <v>0.28516667100000004</v>
      </c>
      <c r="D26" s="77">
        <f t="shared" si="11"/>
        <v>283.20803785820004</v>
      </c>
      <c r="E26" s="77">
        <f t="shared" si="12"/>
        <v>2832.0803785820003</v>
      </c>
      <c r="F26" s="80">
        <f t="shared" si="13"/>
        <v>2.8320803785820003</v>
      </c>
      <c r="G26" s="79"/>
      <c r="H26" s="12"/>
      <c r="I26" s="12"/>
      <c r="J26" s="13">
        <f t="shared" si="14"/>
        <v>127.44361703619002</v>
      </c>
      <c r="K26" t="s">
        <v>122</v>
      </c>
    </row>
    <row r="27" spans="1:13" x14ac:dyDescent="0.3">
      <c r="A27" s="71"/>
      <c r="B27" s="74"/>
      <c r="C27" s="77"/>
      <c r="D27" s="77"/>
      <c r="E27" s="77"/>
      <c r="F27" s="80"/>
      <c r="G27" s="79"/>
      <c r="H27" s="12"/>
      <c r="I27" s="12"/>
      <c r="J27" s="12"/>
      <c r="K27" s="12"/>
    </row>
    <row r="28" spans="1:13" x14ac:dyDescent="0.3">
      <c r="A28" s="82"/>
      <c r="B28" s="76"/>
      <c r="C28" s="83"/>
      <c r="D28" s="83"/>
      <c r="E28" s="83"/>
      <c r="F28" s="79"/>
      <c r="G28" s="79"/>
      <c r="H28" s="12"/>
      <c r="I28" s="12"/>
      <c r="J28" s="12"/>
      <c r="K28" s="12"/>
    </row>
    <row r="29" spans="1:13" x14ac:dyDescent="0.3">
      <c r="B29" s="8"/>
      <c r="C29" s="8"/>
      <c r="D29" s="8"/>
      <c r="E29" s="8"/>
      <c r="F29" s="12"/>
      <c r="G29" s="12"/>
      <c r="H29" s="12"/>
      <c r="I29" s="12"/>
      <c r="J29" s="12"/>
      <c r="K29" s="12"/>
    </row>
    <row r="30" spans="1:13" x14ac:dyDescent="0.3">
      <c r="B30" s="8"/>
      <c r="C30" s="8"/>
      <c r="D30" s="8"/>
      <c r="G30" s="8"/>
      <c r="H30" s="12"/>
      <c r="I30" s="12"/>
      <c r="J30" s="12"/>
      <c r="K30" s="1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3314-FBDA-488B-959F-632701BD0A6D}">
  <dimension ref="A1:V45"/>
  <sheetViews>
    <sheetView topLeftCell="A19" workbookViewId="0">
      <selection activeCell="E36" sqref="E36:E41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102</v>
      </c>
    </row>
    <row r="6" spans="1:12" x14ac:dyDescent="0.3">
      <c r="A6" t="s">
        <v>9</v>
      </c>
      <c r="B6" s="1" t="s">
        <v>103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19" x14ac:dyDescent="0.3">
      <c r="A19" t="s">
        <v>21</v>
      </c>
    </row>
    <row r="20" spans="1:19" x14ac:dyDescent="0.3">
      <c r="A20" t="s">
        <v>22</v>
      </c>
    </row>
    <row r="21" spans="1:19" x14ac:dyDescent="0.3">
      <c r="A21" t="s">
        <v>23</v>
      </c>
      <c r="E21">
        <v>3</v>
      </c>
    </row>
    <row r="22" spans="1:19" x14ac:dyDescent="0.3">
      <c r="A22" t="s">
        <v>24</v>
      </c>
      <c r="E22" s="3">
        <v>2.3148148148148146E-4</v>
      </c>
    </row>
    <row r="23" spans="1:19" x14ac:dyDescent="0.3">
      <c r="A23" t="s">
        <v>25</v>
      </c>
      <c r="E23" t="s">
        <v>20</v>
      </c>
    </row>
    <row r="24" spans="1:19" x14ac:dyDescent="0.3">
      <c r="A24" t="s">
        <v>26</v>
      </c>
      <c r="E24">
        <v>562</v>
      </c>
      <c r="F24" t="s">
        <v>27</v>
      </c>
    </row>
    <row r="25" spans="1:19" x14ac:dyDescent="0.3">
      <c r="A25" t="s">
        <v>28</v>
      </c>
      <c r="E25">
        <v>9</v>
      </c>
      <c r="F25" t="s">
        <v>27</v>
      </c>
    </row>
    <row r="26" spans="1:19" x14ac:dyDescent="0.3">
      <c r="A26" t="s">
        <v>29</v>
      </c>
      <c r="E26">
        <v>10</v>
      </c>
    </row>
    <row r="27" spans="1:19" x14ac:dyDescent="0.3">
      <c r="A27" t="s">
        <v>30</v>
      </c>
      <c r="E27">
        <v>0</v>
      </c>
      <c r="F27" t="s">
        <v>31</v>
      </c>
    </row>
    <row r="28" spans="1:19" x14ac:dyDescent="0.3">
      <c r="A28" t="s">
        <v>32</v>
      </c>
      <c r="E28" t="s">
        <v>104</v>
      </c>
    </row>
    <row r="29" spans="1:19" x14ac:dyDescent="0.3">
      <c r="A29" t="s">
        <v>34</v>
      </c>
      <c r="B29" s="1" t="s">
        <v>105</v>
      </c>
      <c r="H29" t="s">
        <v>34</v>
      </c>
      <c r="I29" s="1" t="s">
        <v>290</v>
      </c>
    </row>
    <row r="31" spans="1:19" x14ac:dyDescent="0.3">
      <c r="H31" t="s">
        <v>106</v>
      </c>
      <c r="Q31" t="s">
        <v>107</v>
      </c>
    </row>
    <row r="32" spans="1:19" x14ac:dyDescent="0.3">
      <c r="A32" s="4" t="s">
        <v>36</v>
      </c>
      <c r="B32" s="4">
        <v>1</v>
      </c>
      <c r="C32" s="4">
        <v>2</v>
      </c>
      <c r="D32" s="4">
        <v>3</v>
      </c>
      <c r="E32" t="s">
        <v>286</v>
      </c>
      <c r="G32" s="4" t="s">
        <v>36</v>
      </c>
      <c r="H32" s="4">
        <v>1</v>
      </c>
      <c r="I32" s="4">
        <v>2</v>
      </c>
      <c r="J32" s="4">
        <v>3</v>
      </c>
      <c r="P32" t="s">
        <v>36</v>
      </c>
      <c r="Q32">
        <v>1</v>
      </c>
      <c r="R32">
        <v>2</v>
      </c>
      <c r="S32">
        <v>3</v>
      </c>
    </row>
    <row r="33" spans="1:22" x14ac:dyDescent="0.3">
      <c r="A33" s="4" t="s">
        <v>37</v>
      </c>
      <c r="B33">
        <v>0</v>
      </c>
      <c r="C33">
        <v>20</v>
      </c>
      <c r="D33">
        <v>40</v>
      </c>
      <c r="G33" s="4" t="s">
        <v>37</v>
      </c>
      <c r="H33">
        <v>0</v>
      </c>
      <c r="I33">
        <v>20</v>
      </c>
      <c r="J33">
        <v>40</v>
      </c>
      <c r="P33" t="s">
        <v>37</v>
      </c>
      <c r="Q33">
        <v>0</v>
      </c>
      <c r="R33">
        <v>20</v>
      </c>
      <c r="S33">
        <v>40</v>
      </c>
    </row>
    <row r="34" spans="1:22" x14ac:dyDescent="0.3">
      <c r="A34" s="4" t="s">
        <v>38</v>
      </c>
      <c r="B34">
        <v>31.5</v>
      </c>
      <c r="C34">
        <v>31.5</v>
      </c>
      <c r="D34">
        <v>31.7</v>
      </c>
      <c r="E34" t="s">
        <v>39</v>
      </c>
      <c r="G34" s="4" t="s">
        <v>38</v>
      </c>
      <c r="H34">
        <v>31.8</v>
      </c>
      <c r="I34">
        <v>31.6</v>
      </c>
      <c r="J34">
        <v>31.6</v>
      </c>
      <c r="M34" t="s">
        <v>39</v>
      </c>
      <c r="P34" t="s">
        <v>38</v>
      </c>
      <c r="Q34">
        <v>29.3</v>
      </c>
      <c r="R34">
        <v>29.3</v>
      </c>
      <c r="S34">
        <v>29.4</v>
      </c>
      <c r="U34" t="s">
        <v>108</v>
      </c>
    </row>
    <row r="35" spans="1:22" x14ac:dyDescent="0.3">
      <c r="A35" s="4" t="s">
        <v>109</v>
      </c>
      <c r="B35">
        <v>0.11249999701976776</v>
      </c>
      <c r="C35">
        <v>0.11289999634027481</v>
      </c>
      <c r="D35">
        <v>0.11270000040531158</v>
      </c>
      <c r="E35" s="64">
        <f>AVERAGE(B35:D35)</f>
        <v>0.11269999792178471</v>
      </c>
      <c r="F35" t="s">
        <v>110</v>
      </c>
      <c r="G35" s="4" t="s">
        <v>109</v>
      </c>
      <c r="H35">
        <v>0.11320000141859055</v>
      </c>
      <c r="I35">
        <v>0.11330000311136246</v>
      </c>
      <c r="J35">
        <v>0.11339999735355377</v>
      </c>
      <c r="L35" t="s">
        <v>110</v>
      </c>
      <c r="M35">
        <f t="shared" ref="M35:M41" si="0">AVERAGE(B35:D35,H35:J35)</f>
        <v>0.11299999927481015</v>
      </c>
      <c r="P35" t="s">
        <v>109</v>
      </c>
      <c r="Q35">
        <v>0.205699995</v>
      </c>
      <c r="R35">
        <v>0.205699995</v>
      </c>
      <c r="S35">
        <v>0.20579999700000001</v>
      </c>
      <c r="U35" s="28">
        <v>0.20573332899999999</v>
      </c>
      <c r="V35" t="s">
        <v>110</v>
      </c>
    </row>
    <row r="36" spans="1:22" x14ac:dyDescent="0.3">
      <c r="A36" s="4" t="s">
        <v>111</v>
      </c>
      <c r="B36">
        <v>0.58950001001358032</v>
      </c>
      <c r="C36">
        <v>0.58829998970031738</v>
      </c>
      <c r="D36">
        <v>0.58899998664855957</v>
      </c>
      <c r="E36" s="64">
        <f t="shared" ref="E36:E41" si="1">AVERAGE(B36:D36)</f>
        <v>0.58893332878748572</v>
      </c>
      <c r="F36" t="s">
        <v>112</v>
      </c>
      <c r="G36" s="4" t="s">
        <v>111</v>
      </c>
      <c r="H36">
        <v>0.59600001573562622</v>
      </c>
      <c r="I36">
        <v>0.59589999914169312</v>
      </c>
      <c r="J36">
        <v>0.59670001268386841</v>
      </c>
      <c r="L36" t="s">
        <v>112</v>
      </c>
      <c r="M36">
        <f t="shared" si="0"/>
        <v>0.59256666898727417</v>
      </c>
      <c r="P36" t="s">
        <v>111</v>
      </c>
      <c r="Q36">
        <v>1.0698000190000001</v>
      </c>
      <c r="R36">
        <v>1.0685000419999999</v>
      </c>
      <c r="S36">
        <v>1.0686999559999999</v>
      </c>
      <c r="U36" s="28">
        <v>1.069000006</v>
      </c>
      <c r="V36" t="s">
        <v>112</v>
      </c>
    </row>
    <row r="37" spans="1:22" x14ac:dyDescent="0.3">
      <c r="A37" s="4" t="s">
        <v>113</v>
      </c>
      <c r="B37">
        <v>0.6305999755859375</v>
      </c>
      <c r="C37">
        <v>0.63749998807907104</v>
      </c>
      <c r="D37">
        <v>0.64490002393722534</v>
      </c>
      <c r="E37" s="64">
        <f t="shared" si="1"/>
        <v>0.637666662534078</v>
      </c>
      <c r="F37" t="s">
        <v>114</v>
      </c>
      <c r="G37" s="4" t="s">
        <v>113</v>
      </c>
      <c r="H37">
        <v>0.65859997272491455</v>
      </c>
      <c r="I37">
        <v>0.65880000591278076</v>
      </c>
      <c r="J37">
        <v>0.66100001335144043</v>
      </c>
      <c r="L37" t="s">
        <v>114</v>
      </c>
      <c r="M37">
        <f t="shared" si="0"/>
        <v>0.64856666326522827</v>
      </c>
      <c r="P37" t="s">
        <v>113</v>
      </c>
      <c r="Q37">
        <v>1.339100003</v>
      </c>
      <c r="R37">
        <v>1.3474999670000001</v>
      </c>
      <c r="S37">
        <v>1.3450000289999999</v>
      </c>
      <c r="U37" s="28">
        <v>1.343866666</v>
      </c>
      <c r="V37" t="s">
        <v>114</v>
      </c>
    </row>
    <row r="38" spans="1:22" x14ac:dyDescent="0.3">
      <c r="A38" s="4" t="s">
        <v>115</v>
      </c>
      <c r="B38">
        <v>0.36370000243186951</v>
      </c>
      <c r="C38">
        <v>0.36550000309944153</v>
      </c>
      <c r="D38">
        <v>0.36640000343322754</v>
      </c>
      <c r="E38" s="64">
        <f t="shared" si="1"/>
        <v>0.36520000298817951</v>
      </c>
      <c r="F38" t="s">
        <v>116</v>
      </c>
      <c r="G38" s="4" t="s">
        <v>115</v>
      </c>
      <c r="H38">
        <v>0.37310001254081726</v>
      </c>
      <c r="I38">
        <v>0.37380000948905945</v>
      </c>
      <c r="J38">
        <v>0.37490001320838928</v>
      </c>
      <c r="L38" t="s">
        <v>116</v>
      </c>
      <c r="M38">
        <f t="shared" si="0"/>
        <v>0.36956667403380078</v>
      </c>
      <c r="P38" t="s">
        <v>115</v>
      </c>
      <c r="Q38">
        <v>0.78490000999999998</v>
      </c>
      <c r="R38">
        <v>0.78500002599999996</v>
      </c>
      <c r="S38">
        <v>0.78469997599999997</v>
      </c>
      <c r="U38" s="28">
        <v>0.78486667099999996</v>
      </c>
      <c r="V38" t="s">
        <v>116</v>
      </c>
    </row>
    <row r="39" spans="1:22" x14ac:dyDescent="0.3">
      <c r="A39" s="4" t="s">
        <v>117</v>
      </c>
      <c r="B39">
        <v>0.52609997987747192</v>
      </c>
      <c r="C39">
        <v>0.5339999794960022</v>
      </c>
      <c r="D39">
        <v>0.53880000114440918</v>
      </c>
      <c r="E39" s="64">
        <f>AVERAGE(B39:D39)</f>
        <v>0.53296665350596106</v>
      </c>
      <c r="F39" t="s">
        <v>118</v>
      </c>
      <c r="G39" s="4" t="s">
        <v>117</v>
      </c>
      <c r="H39">
        <v>0.54680001735687256</v>
      </c>
      <c r="I39">
        <v>0.54820001125335693</v>
      </c>
      <c r="J39">
        <v>0.54930001497268677</v>
      </c>
      <c r="L39" t="s">
        <v>118</v>
      </c>
      <c r="M39">
        <f t="shared" si="0"/>
        <v>0.54053333401679993</v>
      </c>
      <c r="P39" t="s">
        <v>117</v>
      </c>
      <c r="Q39">
        <v>1.1311999559999999</v>
      </c>
      <c r="R39">
        <v>1.134299994</v>
      </c>
      <c r="S39">
        <v>1.1339000459999999</v>
      </c>
      <c r="U39" s="28">
        <v>1.1331333320000001</v>
      </c>
      <c r="V39" t="s">
        <v>118</v>
      </c>
    </row>
    <row r="40" spans="1:22" x14ac:dyDescent="0.3">
      <c r="A40" s="4" t="s">
        <v>119</v>
      </c>
      <c r="B40">
        <v>0.59909999370574951</v>
      </c>
      <c r="C40">
        <v>0.60680001974105835</v>
      </c>
      <c r="D40">
        <v>0.61210000514984131</v>
      </c>
      <c r="E40" s="64">
        <f t="shared" si="1"/>
        <v>0.60600000619888306</v>
      </c>
      <c r="F40" t="s">
        <v>120</v>
      </c>
      <c r="G40" s="4" t="s">
        <v>119</v>
      </c>
      <c r="H40">
        <v>0.62159997224807739</v>
      </c>
      <c r="I40">
        <v>0.62239998579025269</v>
      </c>
      <c r="J40">
        <v>0.62400001287460327</v>
      </c>
      <c r="L40" t="s">
        <v>120</v>
      </c>
      <c r="M40">
        <f t="shared" si="0"/>
        <v>0.61433333158493042</v>
      </c>
      <c r="P40" s="18" t="s">
        <v>119</v>
      </c>
      <c r="Q40" s="8">
        <v>1.364300013</v>
      </c>
      <c r="R40" s="17">
        <v>1.3668999669999999</v>
      </c>
      <c r="S40" s="17">
        <v>1.368299961</v>
      </c>
      <c r="T40" s="17"/>
      <c r="U40" s="29">
        <v>1.3664999799999999</v>
      </c>
      <c r="V40" t="s">
        <v>120</v>
      </c>
    </row>
    <row r="41" spans="1:22" x14ac:dyDescent="0.3">
      <c r="A41" s="4" t="s">
        <v>121</v>
      </c>
      <c r="B41">
        <v>0.23109999299049377</v>
      </c>
      <c r="C41">
        <v>0.23160000145435333</v>
      </c>
      <c r="D41">
        <v>0.23190000653266907</v>
      </c>
      <c r="E41" s="64">
        <f t="shared" si="1"/>
        <v>0.23153333365917206</v>
      </c>
      <c r="F41" t="s">
        <v>122</v>
      </c>
      <c r="G41" s="4" t="s">
        <v>121</v>
      </c>
      <c r="H41">
        <v>0.23499999940395355</v>
      </c>
      <c r="I41">
        <v>0.23559999465942383</v>
      </c>
      <c r="J41">
        <v>0.2362000048160553</v>
      </c>
      <c r="L41" t="s">
        <v>122</v>
      </c>
      <c r="M41">
        <f t="shared" si="0"/>
        <v>0.2335666666428248</v>
      </c>
      <c r="P41" t="s">
        <v>121</v>
      </c>
      <c r="Q41" s="8">
        <v>0.49039998699999998</v>
      </c>
      <c r="R41" s="8">
        <v>0.49160000700000001</v>
      </c>
      <c r="S41" s="8">
        <v>0.49070000600000002</v>
      </c>
      <c r="T41" s="8"/>
      <c r="U41" s="29">
        <v>0.4909</v>
      </c>
      <c r="V41" t="s">
        <v>122</v>
      </c>
    </row>
    <row r="45" spans="1:22" x14ac:dyDescent="0.3">
      <c r="A45" t="s">
        <v>54</v>
      </c>
      <c r="B45" s="1" t="s">
        <v>123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DB7E-B112-4BB9-A239-8400044A3E02}">
  <dimension ref="A1:H56"/>
  <sheetViews>
    <sheetView workbookViewId="0">
      <selection activeCell="O30" sqref="O30"/>
    </sheetView>
  </sheetViews>
  <sheetFormatPr defaultRowHeight="14.4" x14ac:dyDescent="0.3"/>
  <sheetData>
    <row r="1" spans="1:8" s="46" customFormat="1" x14ac:dyDescent="0.3">
      <c r="A1" s="67" t="s">
        <v>84</v>
      </c>
      <c r="G1" s="67" t="s">
        <v>277</v>
      </c>
    </row>
    <row r="2" spans="1:8" x14ac:dyDescent="0.3">
      <c r="A2" t="s">
        <v>280</v>
      </c>
      <c r="B2" t="s">
        <v>285</v>
      </c>
      <c r="D2" t="s">
        <v>281</v>
      </c>
      <c r="F2" t="s">
        <v>99</v>
      </c>
      <c r="H2" t="s">
        <v>283</v>
      </c>
    </row>
    <row r="3" spans="1:8" x14ac:dyDescent="0.3">
      <c r="A3" s="65" t="s">
        <v>120</v>
      </c>
      <c r="B3">
        <f>'1_C3_BCA calculations'!J8</f>
        <v>190.01730858900547</v>
      </c>
      <c r="D3">
        <f>'1_C3_Fluorescenc_Plate_Read_Out'!O45</f>
        <v>1265.3333333333333</v>
      </c>
      <c r="F3">
        <f>D3/B3</f>
        <v>6.6590424984397778</v>
      </c>
      <c r="H3">
        <f t="shared" ref="H3:H6" si="0">F3/$F$8</f>
        <v>1.0315899261571093</v>
      </c>
    </row>
    <row r="4" spans="1:8" x14ac:dyDescent="0.3">
      <c r="A4" s="65" t="s">
        <v>242</v>
      </c>
      <c r="B4">
        <f>'1_C3_BCA calculations'!J5</f>
        <v>229.78565492370129</v>
      </c>
      <c r="D4">
        <f>'1_C3_Fluorescenc_Plate_Read_Out'!O42</f>
        <v>2144</v>
      </c>
      <c r="F4">
        <f t="shared" ref="F4:F8" si="1">D4/B4</f>
        <v>9.330434489968054</v>
      </c>
      <c r="H4">
        <f t="shared" si="0"/>
        <v>1.4454303646169977</v>
      </c>
    </row>
    <row r="5" spans="1:8" x14ac:dyDescent="0.3">
      <c r="A5" s="65" t="s">
        <v>245</v>
      </c>
      <c r="B5">
        <f>'1_C3_BCA calculations'!J9</f>
        <v>45.400820559346684</v>
      </c>
      <c r="D5">
        <f>'1_C3_Fluorescenc_Plate_Read_Out'!O46</f>
        <v>32938</v>
      </c>
      <c r="F5">
        <f t="shared" si="1"/>
        <v>725.49349536412819</v>
      </c>
      <c r="H5">
        <f t="shared" si="0"/>
        <v>112.39029957918095</v>
      </c>
    </row>
    <row r="6" spans="1:8" x14ac:dyDescent="0.3">
      <c r="A6" s="65" t="s">
        <v>243</v>
      </c>
      <c r="B6">
        <f>'1_C3_BCA calculations'!J6</f>
        <v>91.825949549460432</v>
      </c>
      <c r="D6">
        <f>'1_C3_Fluorescenc_Plate_Read_Out'!O43</f>
        <v>43142</v>
      </c>
      <c r="F6">
        <f t="shared" si="1"/>
        <v>469.82361970308102</v>
      </c>
      <c r="H6">
        <f t="shared" si="0"/>
        <v>72.783033487160495</v>
      </c>
    </row>
    <row r="7" spans="1:8" x14ac:dyDescent="0.3">
      <c r="A7" s="65" t="s">
        <v>118</v>
      </c>
      <c r="B7">
        <f>'1_C3_BCA calculations'!J7</f>
        <v>197.12830492773057</v>
      </c>
      <c r="D7">
        <f>'1_C3_Fluorescenc_Plate_Read_Out'!O44</f>
        <v>993.33333333333337</v>
      </c>
      <c r="F7">
        <f>D7/B7</f>
        <v>5.0390193011475466</v>
      </c>
      <c r="H7">
        <f>F7/$F$8</f>
        <v>0.78062297244581214</v>
      </c>
    </row>
    <row r="8" spans="1:8" x14ac:dyDescent="0.3">
      <c r="A8" s="65" t="s">
        <v>244</v>
      </c>
      <c r="B8">
        <f>'1_C3_BCA calculations'!J4</f>
        <v>201.54526634194852</v>
      </c>
      <c r="D8">
        <f>'1_C3_Fluorescenc_Plate_Read_Out'!O41</f>
        <v>1301</v>
      </c>
      <c r="F8">
        <f t="shared" si="1"/>
        <v>6.4551255587054044</v>
      </c>
      <c r="H8">
        <f>F8/$F$8</f>
        <v>1</v>
      </c>
    </row>
    <row r="12" spans="1:8" s="46" customFormat="1" x14ac:dyDescent="0.3">
      <c r="A12" s="67" t="s">
        <v>84</v>
      </c>
      <c r="G12" s="67" t="s">
        <v>278</v>
      </c>
    </row>
    <row r="13" spans="1:8" x14ac:dyDescent="0.3">
      <c r="A13" s="65" t="s">
        <v>120</v>
      </c>
      <c r="B13">
        <f>'2_3_C3_BCA Calculations'!J7</f>
        <v>214.09132349208892</v>
      </c>
      <c r="D13">
        <f>'2_3_C3_FLuor. Plate Read Out'!N44</f>
        <v>1096</v>
      </c>
      <c r="F13">
        <f>D13/B13</f>
        <v>5.1193106853790802</v>
      </c>
      <c r="H13">
        <f>F13/$F$18</f>
        <v>0.76005333323649615</v>
      </c>
    </row>
    <row r="14" spans="1:8" x14ac:dyDescent="0.3">
      <c r="A14" s="65" t="s">
        <v>242</v>
      </c>
      <c r="B14">
        <f>'2_3_C3_BCA Calculations'!J4</f>
        <v>132.48709849611819</v>
      </c>
      <c r="D14">
        <f>'2_3_C3_FLuor. Plate Read Out'!N41</f>
        <v>955.66666666666663</v>
      </c>
      <c r="F14">
        <f t="shared" ref="F14:F18" si="2">D14/B14</f>
        <v>7.2132809723708089</v>
      </c>
      <c r="H14">
        <f>F14/$F$18</f>
        <v>1.0709407151786989</v>
      </c>
    </row>
    <row r="15" spans="1:8" x14ac:dyDescent="0.3">
      <c r="A15" s="65" t="s">
        <v>245</v>
      </c>
      <c r="B15">
        <f>'2_3_C3_BCA Calculations'!J8</f>
        <v>47.468335381159186</v>
      </c>
      <c r="D15">
        <f>'2_3_C3_FLuor. Plate Read Out'!N45</f>
        <v>19541.333333333332</v>
      </c>
      <c r="F15">
        <f t="shared" si="2"/>
        <v>411.67092076056974</v>
      </c>
      <c r="H15">
        <f>F15/$F$18</f>
        <v>61.119919213779689</v>
      </c>
    </row>
    <row r="16" spans="1:8" x14ac:dyDescent="0.3">
      <c r="A16" s="65" t="s">
        <v>243</v>
      </c>
      <c r="B16">
        <f>'2_3_C3_BCA Calculations'!J5</f>
        <v>186.61842790023388</v>
      </c>
      <c r="D16">
        <f>'2_3_C3_FLuor. Plate Read Out'!N42</f>
        <v>40018.333333333336</v>
      </c>
      <c r="F16">
        <f>D16/B16</f>
        <v>214.43934440776189</v>
      </c>
      <c r="H16">
        <f t="shared" ref="H16:H18" si="3">F16/$F$18</f>
        <v>31.837360244546186</v>
      </c>
    </row>
    <row r="17" spans="1:8" x14ac:dyDescent="0.3">
      <c r="A17" s="65" t="s">
        <v>118</v>
      </c>
      <c r="B17">
        <f>'2_3_C3_BCA Calculations'!J9</f>
        <v>178.45800446704928</v>
      </c>
      <c r="D17">
        <f>'2_3_C3_FLuor. Plate Read Out'!N46</f>
        <v>1041.6666666666667</v>
      </c>
      <c r="F17">
        <f>D17/B17</f>
        <v>5.8370408756812111</v>
      </c>
      <c r="H17">
        <f>F17/$F$18</f>
        <v>0.86661323104883303</v>
      </c>
    </row>
    <row r="18" spans="1:8" x14ac:dyDescent="0.3">
      <c r="A18" s="65" t="s">
        <v>244</v>
      </c>
      <c r="B18">
        <f>'2_3_C3_BCA Calculations'!J6</f>
        <v>155.19845017657579</v>
      </c>
      <c r="D18">
        <f>'2_3_C3_FLuor. Plate Read Out'!N43</f>
        <v>1045.3333333333333</v>
      </c>
      <c r="F18">
        <f t="shared" si="2"/>
        <v>6.7354624491675894</v>
      </c>
      <c r="H18">
        <f t="shared" si="3"/>
        <v>1</v>
      </c>
    </row>
    <row r="22" spans="1:8" s="46" customFormat="1" x14ac:dyDescent="0.3">
      <c r="A22" s="67" t="s">
        <v>84</v>
      </c>
      <c r="G22" s="67" t="s">
        <v>279</v>
      </c>
    </row>
    <row r="23" spans="1:8" x14ac:dyDescent="0.3">
      <c r="A23" s="65" t="s">
        <v>120</v>
      </c>
      <c r="B23">
        <f>'2_3_C3_BCA Calculations'!J13</f>
        <v>186.00756289378705</v>
      </c>
      <c r="D23">
        <f>'2_3_C3_FLuor. Plate Read Out'!N50</f>
        <v>938.33333333333337</v>
      </c>
      <c r="F23">
        <f>D23/B23</f>
        <v>5.0445977504104764</v>
      </c>
      <c r="H23">
        <f>F23/$F$28</f>
        <v>0.88743690447939161</v>
      </c>
    </row>
    <row r="24" spans="1:8" x14ac:dyDescent="0.3">
      <c r="A24" s="65" t="s">
        <v>242</v>
      </c>
      <c r="B24">
        <f>'2_3_C3_BCA Calculations'!J10</f>
        <v>178.17607503042518</v>
      </c>
      <c r="D24">
        <f>'2_3_C3_FLuor. Plate Read Out'!N47</f>
        <v>1558.6666666666667</v>
      </c>
      <c r="F24">
        <f t="shared" ref="F24:F28" si="4">D24/B24</f>
        <v>8.7479010097203584</v>
      </c>
      <c r="H24">
        <f>F24/$F$28</f>
        <v>1.538915603751893</v>
      </c>
    </row>
    <row r="25" spans="1:8" x14ac:dyDescent="0.3">
      <c r="A25" s="65" t="s">
        <v>245</v>
      </c>
      <c r="B25">
        <f>'2_3_C3_BCA Calculations'!J14</f>
        <v>100.55024469272193</v>
      </c>
      <c r="D25">
        <f>'2_3_C3_FLuor. Plate Read Out'!N51</f>
        <v>32137.666666666668</v>
      </c>
      <c r="F25">
        <f>D25/B25</f>
        <v>319.61798566356816</v>
      </c>
      <c r="H25">
        <f t="shared" ref="H25:H28" si="5">F25/$F$28</f>
        <v>56.226642806185247</v>
      </c>
    </row>
    <row r="26" spans="1:8" x14ac:dyDescent="0.3">
      <c r="A26" s="65" t="s">
        <v>243</v>
      </c>
      <c r="B26">
        <f>'2_3_C3_BCA Calculations'!J11</f>
        <v>242.19074968949863</v>
      </c>
      <c r="D26">
        <f>'2_3_C3_FLuor. Plate Read Out'!N48</f>
        <v>41339</v>
      </c>
      <c r="F26">
        <f t="shared" si="4"/>
        <v>170.68777421515392</v>
      </c>
      <c r="H26">
        <f>F26/$F$28</f>
        <v>30.027097793802906</v>
      </c>
    </row>
    <row r="27" spans="1:8" x14ac:dyDescent="0.3">
      <c r="A27" s="65" t="s">
        <v>118</v>
      </c>
      <c r="B27">
        <f>'2_3_C3_BCA Calculations'!J15</f>
        <v>241.97147798136774</v>
      </c>
      <c r="D27">
        <f>'2_3_C3_FLuor. Plate Read Out'!N52</f>
        <v>881</v>
      </c>
      <c r="F27">
        <f>D27/B27</f>
        <v>3.6409249856623127</v>
      </c>
      <c r="H27">
        <f t="shared" si="5"/>
        <v>0.64050522134394638</v>
      </c>
    </row>
    <row r="28" spans="1:8" x14ac:dyDescent="0.3">
      <c r="A28" s="65" t="s">
        <v>244</v>
      </c>
      <c r="B28">
        <f>'2_3_C3_BCA Calculations'!J12</f>
        <v>233.79537961319988</v>
      </c>
      <c r="D28">
        <f>'2_3_C3_FLuor. Plate Read Out'!N49</f>
        <v>1329</v>
      </c>
      <c r="F28">
        <f t="shared" si="4"/>
        <v>5.6844579315414574</v>
      </c>
      <c r="H28">
        <f t="shared" si="5"/>
        <v>1</v>
      </c>
    </row>
    <row r="56" s="46" customFormat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C981-79DE-4CA7-BDDA-4CC9238DD77A}">
  <dimension ref="A1:V30"/>
  <sheetViews>
    <sheetView zoomScale="85" zoomScaleNormal="85" workbookViewId="0">
      <selection activeCell="G23" sqref="G23"/>
    </sheetView>
  </sheetViews>
  <sheetFormatPr defaultRowHeight="14.4" x14ac:dyDescent="0.3"/>
  <cols>
    <col min="4" max="4" width="23.77734375" customWidth="1"/>
    <col min="260" max="260" width="23.77734375" customWidth="1"/>
    <col min="516" max="516" width="23.77734375" customWidth="1"/>
    <col min="772" max="772" width="23.77734375" customWidth="1"/>
    <col min="1028" max="1028" width="23.77734375" customWidth="1"/>
    <col min="1284" max="1284" width="23.77734375" customWidth="1"/>
    <col min="1540" max="1540" width="23.77734375" customWidth="1"/>
    <col min="1796" max="1796" width="23.77734375" customWidth="1"/>
    <col min="2052" max="2052" width="23.77734375" customWidth="1"/>
    <col min="2308" max="2308" width="23.77734375" customWidth="1"/>
    <col min="2564" max="2564" width="23.77734375" customWidth="1"/>
    <col min="2820" max="2820" width="23.77734375" customWidth="1"/>
    <col min="3076" max="3076" width="23.77734375" customWidth="1"/>
    <col min="3332" max="3332" width="23.77734375" customWidth="1"/>
    <col min="3588" max="3588" width="23.77734375" customWidth="1"/>
    <col min="3844" max="3844" width="23.77734375" customWidth="1"/>
    <col min="4100" max="4100" width="23.77734375" customWidth="1"/>
    <col min="4356" max="4356" width="23.77734375" customWidth="1"/>
    <col min="4612" max="4612" width="23.77734375" customWidth="1"/>
    <col min="4868" max="4868" width="23.77734375" customWidth="1"/>
    <col min="5124" max="5124" width="23.77734375" customWidth="1"/>
    <col min="5380" max="5380" width="23.77734375" customWidth="1"/>
    <col min="5636" max="5636" width="23.77734375" customWidth="1"/>
    <col min="5892" max="5892" width="23.77734375" customWidth="1"/>
    <col min="6148" max="6148" width="23.77734375" customWidth="1"/>
    <col min="6404" max="6404" width="23.77734375" customWidth="1"/>
    <col min="6660" max="6660" width="23.77734375" customWidth="1"/>
    <col min="6916" max="6916" width="23.77734375" customWidth="1"/>
    <col min="7172" max="7172" width="23.77734375" customWidth="1"/>
    <col min="7428" max="7428" width="23.77734375" customWidth="1"/>
    <col min="7684" max="7684" width="23.77734375" customWidth="1"/>
    <col min="7940" max="7940" width="23.77734375" customWidth="1"/>
    <col min="8196" max="8196" width="23.77734375" customWidth="1"/>
    <col min="8452" max="8452" width="23.77734375" customWidth="1"/>
    <col min="8708" max="8708" width="23.77734375" customWidth="1"/>
    <col min="8964" max="8964" width="23.77734375" customWidth="1"/>
    <col min="9220" max="9220" width="23.77734375" customWidth="1"/>
    <col min="9476" max="9476" width="23.77734375" customWidth="1"/>
    <col min="9732" max="9732" width="23.77734375" customWidth="1"/>
    <col min="9988" max="9988" width="23.77734375" customWidth="1"/>
    <col min="10244" max="10244" width="23.77734375" customWidth="1"/>
    <col min="10500" max="10500" width="23.77734375" customWidth="1"/>
    <col min="10756" max="10756" width="23.77734375" customWidth="1"/>
    <col min="11012" max="11012" width="23.77734375" customWidth="1"/>
    <col min="11268" max="11268" width="23.77734375" customWidth="1"/>
    <col min="11524" max="11524" width="23.77734375" customWidth="1"/>
    <col min="11780" max="11780" width="23.77734375" customWidth="1"/>
    <col min="12036" max="12036" width="23.77734375" customWidth="1"/>
    <col min="12292" max="12292" width="23.77734375" customWidth="1"/>
    <col min="12548" max="12548" width="23.77734375" customWidth="1"/>
    <col min="12804" max="12804" width="23.77734375" customWidth="1"/>
    <col min="13060" max="13060" width="23.77734375" customWidth="1"/>
    <col min="13316" max="13316" width="23.77734375" customWidth="1"/>
    <col min="13572" max="13572" width="23.77734375" customWidth="1"/>
    <col min="13828" max="13828" width="23.77734375" customWidth="1"/>
    <col min="14084" max="14084" width="23.77734375" customWidth="1"/>
    <col min="14340" max="14340" width="23.77734375" customWidth="1"/>
    <col min="14596" max="14596" width="23.77734375" customWidth="1"/>
    <col min="14852" max="14852" width="23.77734375" customWidth="1"/>
    <col min="15108" max="15108" width="23.77734375" customWidth="1"/>
    <col min="15364" max="15364" width="23.77734375" customWidth="1"/>
    <col min="15620" max="15620" width="23.77734375" customWidth="1"/>
    <col min="15876" max="15876" width="23.77734375" customWidth="1"/>
    <col min="16132" max="16132" width="23.77734375" customWidth="1"/>
  </cols>
  <sheetData>
    <row r="1" spans="1:22" x14ac:dyDescent="0.3">
      <c r="A1" s="20" t="s">
        <v>89</v>
      </c>
    </row>
    <row r="2" spans="1:22" x14ac:dyDescent="0.3">
      <c r="A2" t="s">
        <v>63</v>
      </c>
      <c r="V2" t="s">
        <v>90</v>
      </c>
    </row>
    <row r="3" spans="1:22" x14ac:dyDescent="0.3">
      <c r="A3" s="21">
        <v>205.83692513600886</v>
      </c>
      <c r="B3" t="s">
        <v>41</v>
      </c>
      <c r="V3" t="s">
        <v>91</v>
      </c>
    </row>
    <row r="4" spans="1:22" x14ac:dyDescent="0.3">
      <c r="A4" s="21">
        <v>234.18695890770263</v>
      </c>
      <c r="B4" t="s">
        <v>43</v>
      </c>
    </row>
    <row r="5" spans="1:22" x14ac:dyDescent="0.3">
      <c r="A5" s="21">
        <v>93.666355195650453</v>
      </c>
      <c r="B5" t="s">
        <v>45</v>
      </c>
    </row>
    <row r="6" spans="1:22" x14ac:dyDescent="0.3">
      <c r="A6" s="21">
        <v>201.1928498782307</v>
      </c>
      <c r="B6" t="s">
        <v>47</v>
      </c>
    </row>
    <row r="7" spans="1:22" x14ac:dyDescent="0.3">
      <c r="A7" s="21">
        <v>193.6432914514929</v>
      </c>
      <c r="B7" t="s">
        <v>49</v>
      </c>
    </row>
    <row r="8" spans="1:22" x14ac:dyDescent="0.3">
      <c r="A8" s="21">
        <v>46.536387443178889</v>
      </c>
      <c r="B8" t="s">
        <v>51</v>
      </c>
    </row>
    <row r="11" spans="1:22" x14ac:dyDescent="0.3">
      <c r="A11" s="20" t="s">
        <v>92</v>
      </c>
    </row>
    <row r="12" spans="1:22" x14ac:dyDescent="0.3">
      <c r="A12" t="s">
        <v>93</v>
      </c>
      <c r="D12" t="s">
        <v>94</v>
      </c>
      <c r="F12" t="s">
        <v>95</v>
      </c>
    </row>
    <row r="13" spans="1:22" x14ac:dyDescent="0.3">
      <c r="A13" t="s">
        <v>41</v>
      </c>
      <c r="D13">
        <v>1303.8333333333333</v>
      </c>
      <c r="F13" s="22">
        <v>1</v>
      </c>
    </row>
    <row r="14" spans="1:22" x14ac:dyDescent="0.3">
      <c r="A14" t="s">
        <v>43</v>
      </c>
      <c r="D14">
        <v>2148.6666666666665</v>
      </c>
      <c r="F14" s="22">
        <f>D14/D13</f>
        <v>1.6479611402275343</v>
      </c>
    </row>
    <row r="15" spans="1:22" x14ac:dyDescent="0.3">
      <c r="A15" t="s">
        <v>45</v>
      </c>
      <c r="D15">
        <v>43240</v>
      </c>
      <c r="F15" s="22">
        <f>D15/D13</f>
        <v>33.163747922791771</v>
      </c>
    </row>
    <row r="16" spans="1:22" x14ac:dyDescent="0.3">
      <c r="A16" t="s">
        <v>47</v>
      </c>
      <c r="D16">
        <v>1012.5</v>
      </c>
      <c r="F16" s="22">
        <v>1</v>
      </c>
    </row>
    <row r="17" spans="1:6" x14ac:dyDescent="0.3">
      <c r="A17" t="s">
        <v>49</v>
      </c>
      <c r="D17">
        <v>1268.3333333333333</v>
      </c>
      <c r="F17" s="22">
        <f>D17/D16</f>
        <v>1.2526748971193415</v>
      </c>
    </row>
    <row r="18" spans="1:6" x14ac:dyDescent="0.3">
      <c r="A18" t="s">
        <v>51</v>
      </c>
      <c r="D18">
        <v>33094.833333333336</v>
      </c>
      <c r="F18" s="22">
        <f>D18/D16</f>
        <v>32.686255144032927</v>
      </c>
    </row>
    <row r="19" spans="1:6" x14ac:dyDescent="0.3">
      <c r="D19" s="23" t="s">
        <v>96</v>
      </c>
      <c r="F19" s="24" t="s">
        <v>97</v>
      </c>
    </row>
    <row r="22" spans="1:6" x14ac:dyDescent="0.3">
      <c r="A22" s="20" t="s">
        <v>98</v>
      </c>
      <c r="D22" t="s">
        <v>99</v>
      </c>
      <c r="F22" t="s">
        <v>100</v>
      </c>
    </row>
    <row r="23" spans="1:6" x14ac:dyDescent="0.3">
      <c r="A23" t="s">
        <v>93</v>
      </c>
    </row>
    <row r="24" spans="1:6" x14ac:dyDescent="0.3">
      <c r="A24" t="s">
        <v>41</v>
      </c>
      <c r="D24">
        <f>D13/A3</f>
        <v>6.3343024215495447</v>
      </c>
      <c r="F24" s="25">
        <v>1</v>
      </c>
    </row>
    <row r="25" spans="1:6" x14ac:dyDescent="0.3">
      <c r="A25" t="s">
        <v>43</v>
      </c>
      <c r="D25" s="26">
        <f t="shared" ref="D25:D29" si="0">D14/A4</f>
        <v>9.1750056309219818</v>
      </c>
      <c r="F25" s="25">
        <f>D25/D24</f>
        <v>1.4484634645337193</v>
      </c>
    </row>
    <row r="26" spans="1:6" x14ac:dyDescent="0.3">
      <c r="A26" t="s">
        <v>45</v>
      </c>
      <c r="D26">
        <f>D15/A5</f>
        <v>461.63854576897126</v>
      </c>
      <c r="F26" s="25">
        <f>D26/D24</f>
        <v>72.879145176027407</v>
      </c>
    </row>
    <row r="27" spans="1:6" x14ac:dyDescent="0.3">
      <c r="A27" t="s">
        <v>47</v>
      </c>
      <c r="D27">
        <f t="shared" si="0"/>
        <v>5.0324850043766576</v>
      </c>
      <c r="F27" s="25">
        <v>1</v>
      </c>
    </row>
    <row r="28" spans="1:6" x14ac:dyDescent="0.3">
      <c r="A28" t="s">
        <v>49</v>
      </c>
      <c r="D28" s="26">
        <f t="shared" si="0"/>
        <v>6.5498439105547179</v>
      </c>
      <c r="F28" s="25">
        <f>D28/D27</f>
        <v>1.3015128519724235</v>
      </c>
    </row>
    <row r="29" spans="1:6" x14ac:dyDescent="0.3">
      <c r="A29" t="s">
        <v>51</v>
      </c>
      <c r="D29">
        <f t="shared" si="0"/>
        <v>711.16034466023507</v>
      </c>
      <c r="F29" s="25">
        <f>D29/D27</f>
        <v>141.31395206180491</v>
      </c>
    </row>
    <row r="30" spans="1:6" x14ac:dyDescent="0.3">
      <c r="F30" s="27" t="s">
        <v>101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69A6-B9D3-44AE-ACCD-4D61AAC34927}">
  <dimension ref="A1:P50"/>
  <sheetViews>
    <sheetView topLeftCell="A22" workbookViewId="0">
      <selection activeCell="A44" sqref="A44:XFD4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64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65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66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6" x14ac:dyDescent="0.3">
      <c r="A19" t="s">
        <v>67</v>
      </c>
    </row>
    <row r="20" spans="1:6" x14ac:dyDescent="0.3">
      <c r="A20" t="s">
        <v>22</v>
      </c>
    </row>
    <row r="21" spans="1:6" x14ac:dyDescent="0.3">
      <c r="A21" t="s">
        <v>23</v>
      </c>
      <c r="E21">
        <v>3</v>
      </c>
    </row>
    <row r="22" spans="1:6" x14ac:dyDescent="0.3">
      <c r="A22" t="s">
        <v>24</v>
      </c>
      <c r="E22" s="3">
        <v>2.3148148148148146E-4</v>
      </c>
    </row>
    <row r="23" spans="1:6" x14ac:dyDescent="0.3">
      <c r="A23" t="s">
        <v>25</v>
      </c>
      <c r="E23" t="s">
        <v>68</v>
      </c>
    </row>
    <row r="24" spans="1:6" x14ac:dyDescent="0.3">
      <c r="A24" t="s">
        <v>69</v>
      </c>
      <c r="E24">
        <v>400</v>
      </c>
      <c r="F24" t="s">
        <v>27</v>
      </c>
    </row>
    <row r="25" spans="1:6" x14ac:dyDescent="0.3">
      <c r="A25" t="s">
        <v>70</v>
      </c>
      <c r="E25">
        <v>505</v>
      </c>
      <c r="F25" t="s">
        <v>27</v>
      </c>
    </row>
    <row r="26" spans="1:6" x14ac:dyDescent="0.3">
      <c r="A26" t="s">
        <v>71</v>
      </c>
      <c r="E26">
        <v>9</v>
      </c>
      <c r="F26" t="s">
        <v>27</v>
      </c>
    </row>
    <row r="27" spans="1:6" x14ac:dyDescent="0.3">
      <c r="A27" t="s">
        <v>72</v>
      </c>
      <c r="E27">
        <v>20</v>
      </c>
      <c r="F27" t="s">
        <v>27</v>
      </c>
    </row>
    <row r="28" spans="1:6" x14ac:dyDescent="0.3">
      <c r="A28" t="s">
        <v>73</v>
      </c>
      <c r="E28">
        <v>91</v>
      </c>
      <c r="F28" t="s">
        <v>74</v>
      </c>
    </row>
    <row r="29" spans="1:6" x14ac:dyDescent="0.3">
      <c r="A29" t="s">
        <v>29</v>
      </c>
      <c r="E29">
        <v>25</v>
      </c>
    </row>
    <row r="30" spans="1:6" x14ac:dyDescent="0.3">
      <c r="A30" t="s">
        <v>75</v>
      </c>
      <c r="E30">
        <v>20</v>
      </c>
      <c r="F30" t="s">
        <v>76</v>
      </c>
    </row>
    <row r="31" spans="1:6" x14ac:dyDescent="0.3">
      <c r="A31" t="s">
        <v>77</v>
      </c>
      <c r="E31">
        <v>0</v>
      </c>
      <c r="F31" t="s">
        <v>76</v>
      </c>
    </row>
    <row r="32" spans="1:6" x14ac:dyDescent="0.3">
      <c r="A32" t="s">
        <v>30</v>
      </c>
      <c r="E32">
        <v>0</v>
      </c>
      <c r="F32" t="s">
        <v>31</v>
      </c>
    </row>
    <row r="33" spans="1:16" x14ac:dyDescent="0.3">
      <c r="A33" t="s">
        <v>78</v>
      </c>
      <c r="E33">
        <v>15535</v>
      </c>
      <c r="F33" t="s">
        <v>79</v>
      </c>
    </row>
    <row r="34" spans="1:16" x14ac:dyDescent="0.3">
      <c r="A34" t="s">
        <v>32</v>
      </c>
      <c r="E34" t="s">
        <v>80</v>
      </c>
    </row>
    <row r="35" spans="1:16" x14ac:dyDescent="0.3">
      <c r="A35" t="s">
        <v>34</v>
      </c>
      <c r="B35" s="1" t="s">
        <v>81</v>
      </c>
    </row>
    <row r="38" spans="1:16" x14ac:dyDescent="0.3">
      <c r="A38" s="4" t="s">
        <v>36</v>
      </c>
      <c r="B38" s="4">
        <v>1</v>
      </c>
      <c r="C38" s="4">
        <v>2</v>
      </c>
      <c r="D38" s="4">
        <v>3</v>
      </c>
      <c r="F38" s="4" t="s">
        <v>36</v>
      </c>
      <c r="G38" s="4">
        <v>1</v>
      </c>
      <c r="H38" s="4">
        <v>2</v>
      </c>
      <c r="I38" s="4">
        <v>3</v>
      </c>
      <c r="O38" s="64" t="s">
        <v>276</v>
      </c>
    </row>
    <row r="39" spans="1:16" x14ac:dyDescent="0.3">
      <c r="A39" s="4" t="s">
        <v>37</v>
      </c>
      <c r="B39">
        <v>0</v>
      </c>
      <c r="C39">
        <v>20</v>
      </c>
      <c r="D39">
        <v>40</v>
      </c>
      <c r="F39" s="4" t="s">
        <v>37</v>
      </c>
      <c r="G39">
        <v>0</v>
      </c>
      <c r="H39">
        <v>20</v>
      </c>
      <c r="I39">
        <v>40</v>
      </c>
    </row>
    <row r="40" spans="1:16" x14ac:dyDescent="0.3">
      <c r="A40" s="4" t="s">
        <v>38</v>
      </c>
      <c r="B40">
        <v>33.1</v>
      </c>
      <c r="C40">
        <v>33.1</v>
      </c>
      <c r="D40">
        <v>33</v>
      </c>
      <c r="F40" s="4" t="s">
        <v>38</v>
      </c>
      <c r="G40">
        <v>33</v>
      </c>
      <c r="H40">
        <v>32.799999999999997</v>
      </c>
      <c r="I40">
        <v>33.1</v>
      </c>
      <c r="L40" t="s">
        <v>39</v>
      </c>
    </row>
    <row r="41" spans="1:16" x14ac:dyDescent="0.3">
      <c r="A41" s="4" t="s">
        <v>82</v>
      </c>
      <c r="B41">
        <v>1294</v>
      </c>
      <c r="C41">
        <v>1301</v>
      </c>
      <c r="D41">
        <v>1308</v>
      </c>
      <c r="F41" s="4" t="s">
        <v>82</v>
      </c>
      <c r="G41">
        <v>1302</v>
      </c>
      <c r="H41">
        <v>1312</v>
      </c>
      <c r="I41">
        <v>1306</v>
      </c>
      <c r="J41" t="s">
        <v>41</v>
      </c>
      <c r="L41">
        <f>AVERAGE(B41:D41,G41:I41)</f>
        <v>1303.8333333333333</v>
      </c>
      <c r="O41" s="64">
        <f>AVERAGE(B41:D41)</f>
        <v>1301</v>
      </c>
      <c r="P41" s="64" t="s">
        <v>41</v>
      </c>
    </row>
    <row r="42" spans="1:16" x14ac:dyDescent="0.3">
      <c r="A42" s="4" t="s">
        <v>83</v>
      </c>
      <c r="B42">
        <v>2139</v>
      </c>
      <c r="C42">
        <v>2139</v>
      </c>
      <c r="D42">
        <v>2154</v>
      </c>
      <c r="F42" s="4" t="s">
        <v>83</v>
      </c>
      <c r="G42">
        <v>2135</v>
      </c>
      <c r="H42">
        <v>2165</v>
      </c>
      <c r="I42">
        <v>2160</v>
      </c>
      <c r="J42" t="s">
        <v>43</v>
      </c>
      <c r="L42">
        <f t="shared" ref="L42:L46" si="0">AVERAGE(B42:D42,G42:I42)</f>
        <v>2148.6666666666665</v>
      </c>
      <c r="O42" s="64">
        <f t="shared" ref="O42:O46" si="1">AVERAGE(B42:D42)</f>
        <v>2144</v>
      </c>
      <c r="P42" s="64" t="s">
        <v>43</v>
      </c>
    </row>
    <row r="43" spans="1:16" x14ac:dyDescent="0.3">
      <c r="A43" s="4" t="s">
        <v>84</v>
      </c>
      <c r="B43">
        <v>43129</v>
      </c>
      <c r="C43">
        <v>43082</v>
      </c>
      <c r="D43">
        <v>43215</v>
      </c>
      <c r="F43" s="4" t="s">
        <v>84</v>
      </c>
      <c r="G43">
        <v>43244</v>
      </c>
      <c r="H43">
        <v>43404</v>
      </c>
      <c r="I43">
        <v>43366</v>
      </c>
      <c r="J43" t="s">
        <v>45</v>
      </c>
      <c r="L43">
        <f t="shared" si="0"/>
        <v>43240</v>
      </c>
      <c r="O43" s="64">
        <f t="shared" si="1"/>
        <v>43142</v>
      </c>
      <c r="P43" s="64" t="s">
        <v>45</v>
      </c>
    </row>
    <row r="44" spans="1:16" x14ac:dyDescent="0.3">
      <c r="A44" s="4" t="s">
        <v>85</v>
      </c>
      <c r="B44">
        <v>992</v>
      </c>
      <c r="C44">
        <v>991</v>
      </c>
      <c r="D44">
        <v>997</v>
      </c>
      <c r="F44" s="4" t="s">
        <v>85</v>
      </c>
      <c r="G44">
        <v>1025</v>
      </c>
      <c r="H44">
        <v>1037</v>
      </c>
      <c r="I44">
        <v>1033</v>
      </c>
      <c r="J44" t="s">
        <v>47</v>
      </c>
      <c r="L44">
        <f t="shared" si="0"/>
        <v>1012.5</v>
      </c>
      <c r="O44" s="64">
        <f t="shared" si="1"/>
        <v>993.33333333333337</v>
      </c>
      <c r="P44" s="64" t="s">
        <v>47</v>
      </c>
    </row>
    <row r="45" spans="1:16" x14ac:dyDescent="0.3">
      <c r="A45" s="4" t="s">
        <v>86</v>
      </c>
      <c r="B45">
        <v>1260</v>
      </c>
      <c r="C45">
        <v>1261</v>
      </c>
      <c r="D45">
        <v>1275</v>
      </c>
      <c r="F45" s="4" t="s">
        <v>86</v>
      </c>
      <c r="G45">
        <v>1280</v>
      </c>
      <c r="H45">
        <v>1270</v>
      </c>
      <c r="I45">
        <v>1264</v>
      </c>
      <c r="J45" t="s">
        <v>49</v>
      </c>
      <c r="L45">
        <f t="shared" si="0"/>
        <v>1268.3333333333333</v>
      </c>
      <c r="O45" s="64">
        <f t="shared" si="1"/>
        <v>1265.3333333333333</v>
      </c>
      <c r="P45" s="64" t="s">
        <v>49</v>
      </c>
    </row>
    <row r="46" spans="1:16" x14ac:dyDescent="0.3">
      <c r="A46" s="4" t="s">
        <v>87</v>
      </c>
      <c r="B46">
        <v>32939</v>
      </c>
      <c r="C46">
        <v>32892</v>
      </c>
      <c r="D46">
        <v>32983</v>
      </c>
      <c r="F46" s="4" t="s">
        <v>87</v>
      </c>
      <c r="G46">
        <v>33228</v>
      </c>
      <c r="H46">
        <v>33228</v>
      </c>
      <c r="I46">
        <v>33299</v>
      </c>
      <c r="J46" t="s">
        <v>51</v>
      </c>
      <c r="L46">
        <f t="shared" si="0"/>
        <v>33094.833333333336</v>
      </c>
      <c r="O46" s="64">
        <f t="shared" si="1"/>
        <v>32938</v>
      </c>
      <c r="P46" s="64" t="s">
        <v>51</v>
      </c>
    </row>
    <row r="50" spans="1:2" x14ac:dyDescent="0.3">
      <c r="A50" t="s">
        <v>54</v>
      </c>
      <c r="B50" s="1" t="s">
        <v>88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AF8F-6E73-4798-AAE7-2794A4E9701C}">
  <dimension ref="A1:M28"/>
  <sheetViews>
    <sheetView workbookViewId="0">
      <selection activeCell="I18" sqref="I18"/>
    </sheetView>
  </sheetViews>
  <sheetFormatPr defaultRowHeight="14.4" x14ac:dyDescent="0.3"/>
  <sheetData>
    <row r="1" spans="1:13" ht="15" thickBot="1" x14ac:dyDescent="0.35">
      <c r="A1" s="5" t="s">
        <v>56</v>
      </c>
      <c r="B1">
        <f>'1_C3_BCA_Plate_Read_Out'!$K$41</f>
        <v>8.9800000190734863E-2</v>
      </c>
    </row>
    <row r="3" spans="1:13" x14ac:dyDescent="0.3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7" t="s">
        <v>62</v>
      </c>
      <c r="G3" s="8"/>
      <c r="H3" s="8"/>
      <c r="I3" s="8"/>
      <c r="J3" s="8" t="s">
        <v>63</v>
      </c>
      <c r="K3" s="8"/>
      <c r="L3" s="8"/>
      <c r="M3" s="8"/>
    </row>
    <row r="4" spans="1:13" x14ac:dyDescent="0.3">
      <c r="A4" t="s">
        <v>41</v>
      </c>
      <c r="B4" s="64">
        <f>'1_C3_BCA_Plate_Read_Out'!K35</f>
        <v>0.53266666332880652</v>
      </c>
      <c r="C4" s="10">
        <f t="shared" ref="C4:C9" si="0">B4-$B$1</f>
        <v>0.44286666313807166</v>
      </c>
      <c r="D4" s="10">
        <f t="shared" ref="D4:D9" si="1">C4*1044.2-14.563</f>
        <v>447.87836964877448</v>
      </c>
      <c r="E4" s="10">
        <f t="shared" ref="E4:E9" si="2">D4*10</f>
        <v>4478.7836964877451</v>
      </c>
      <c r="F4" s="11">
        <f t="shared" ref="F4:F9" si="3">E4/1000</f>
        <v>4.4787836964877448</v>
      </c>
      <c r="G4" s="12"/>
      <c r="H4" s="12"/>
      <c r="I4" s="8"/>
      <c r="J4" s="66">
        <f>F4*45</f>
        <v>201.54526634194852</v>
      </c>
      <c r="K4" s="64" t="s">
        <v>41</v>
      </c>
      <c r="L4" s="8"/>
    </row>
    <row r="5" spans="1:13" x14ac:dyDescent="0.3">
      <c r="A5" t="s">
        <v>43</v>
      </c>
      <c r="B5" s="64">
        <f>'1_C3_BCA_Plate_Read_Out'!K36</f>
        <v>0.59276666243871057</v>
      </c>
      <c r="C5" s="10">
        <f t="shared" si="0"/>
        <v>0.5029666622479757</v>
      </c>
      <c r="D5" s="10">
        <f t="shared" si="1"/>
        <v>510.63478871933626</v>
      </c>
      <c r="E5" s="10">
        <f t="shared" si="2"/>
        <v>5106.3478871933621</v>
      </c>
      <c r="F5" s="11">
        <f t="shared" si="3"/>
        <v>5.1063478871933619</v>
      </c>
      <c r="G5" s="12"/>
      <c r="H5" s="12"/>
      <c r="I5" s="8"/>
      <c r="J5" s="66">
        <f t="shared" ref="J5:J8" si="4">F5*45</f>
        <v>229.78565492370129</v>
      </c>
      <c r="K5" s="64" t="s">
        <v>43</v>
      </c>
      <c r="L5" s="8"/>
    </row>
    <row r="6" spans="1:13" x14ac:dyDescent="0.3">
      <c r="A6" t="s">
        <v>45</v>
      </c>
      <c r="B6" s="64">
        <f>'1_C3_BCA_Plate_Read_Out'!K37</f>
        <v>0.29916665951410931</v>
      </c>
      <c r="C6" s="10">
        <f t="shared" si="0"/>
        <v>0.20936665932337445</v>
      </c>
      <c r="D6" s="10">
        <f t="shared" si="1"/>
        <v>204.05766566546762</v>
      </c>
      <c r="E6" s="10">
        <f t="shared" si="2"/>
        <v>2040.5766566546763</v>
      </c>
      <c r="F6" s="11">
        <f t="shared" si="3"/>
        <v>2.0405766566546761</v>
      </c>
      <c r="G6" s="12"/>
      <c r="H6" s="12"/>
      <c r="I6" s="8"/>
      <c r="J6" s="66">
        <f t="shared" si="4"/>
        <v>91.825949549460432</v>
      </c>
      <c r="K6" s="64" t="s">
        <v>45</v>
      </c>
      <c r="L6" s="8"/>
    </row>
    <row r="7" spans="1:13" x14ac:dyDescent="0.3">
      <c r="A7" t="s">
        <v>47</v>
      </c>
      <c r="B7" s="64">
        <f>'1_C3_BCA_Plate_Read_Out'!K38</f>
        <v>0.52326667308807373</v>
      </c>
      <c r="C7" s="10">
        <f t="shared" si="0"/>
        <v>0.43346667289733887</v>
      </c>
      <c r="D7" s="10">
        <f t="shared" si="1"/>
        <v>438.06289983940127</v>
      </c>
      <c r="E7" s="10">
        <f t="shared" si="2"/>
        <v>4380.6289983940123</v>
      </c>
      <c r="F7" s="14">
        <f t="shared" si="3"/>
        <v>4.3806289983940125</v>
      </c>
      <c r="G7" s="15"/>
      <c r="H7" s="15"/>
      <c r="I7" s="8"/>
      <c r="J7" s="66">
        <f>F7*45</f>
        <v>197.12830492773057</v>
      </c>
      <c r="K7" s="64" t="s">
        <v>47</v>
      </c>
      <c r="L7" s="8"/>
    </row>
    <row r="8" spans="1:13" x14ac:dyDescent="0.3">
      <c r="A8" t="s">
        <v>49</v>
      </c>
      <c r="B8" s="64">
        <f>'1_C3_BCA_Plate_Read_Out'!K39</f>
        <v>0.50813335180282593</v>
      </c>
      <c r="C8" s="10">
        <f>B8-$B$1</f>
        <v>0.41833335161209106</v>
      </c>
      <c r="D8" s="10">
        <f t="shared" si="1"/>
        <v>422.26068575334551</v>
      </c>
      <c r="E8" s="10">
        <f t="shared" si="2"/>
        <v>4222.6068575334548</v>
      </c>
      <c r="F8" s="14">
        <f t="shared" si="3"/>
        <v>4.2226068575334548</v>
      </c>
      <c r="G8" s="12"/>
      <c r="H8" s="12"/>
      <c r="I8" s="8"/>
      <c r="J8" s="66">
        <f t="shared" si="4"/>
        <v>190.01730858900547</v>
      </c>
      <c r="K8" s="64" t="s">
        <v>49</v>
      </c>
      <c r="L8" s="8"/>
    </row>
    <row r="9" spans="1:13" x14ac:dyDescent="0.3">
      <c r="A9" t="s">
        <v>51</v>
      </c>
      <c r="B9" s="64">
        <f>'1_C3_BCA_Plate_Read_Out'!K40</f>
        <v>0.20036666591962179</v>
      </c>
      <c r="C9" s="10">
        <f t="shared" si="0"/>
        <v>0.11056666572888693</v>
      </c>
      <c r="D9" s="10">
        <f t="shared" si="1"/>
        <v>100.89071235410374</v>
      </c>
      <c r="E9" s="10">
        <f t="shared" si="2"/>
        <v>1008.9071235410374</v>
      </c>
      <c r="F9" s="14">
        <f t="shared" si="3"/>
        <v>1.0089071235410374</v>
      </c>
      <c r="G9" s="12"/>
      <c r="H9" s="12"/>
      <c r="I9" s="12"/>
      <c r="J9" s="66">
        <f>F9*45</f>
        <v>45.400820559346684</v>
      </c>
      <c r="K9" s="64" t="s">
        <v>51</v>
      </c>
      <c r="M9" s="12"/>
    </row>
    <row r="10" spans="1:13" x14ac:dyDescent="0.3">
      <c r="B10" s="6"/>
      <c r="C10" s="10"/>
      <c r="D10" s="10"/>
      <c r="E10" s="10"/>
      <c r="F10" s="14"/>
      <c r="G10" s="12"/>
      <c r="H10" s="12"/>
      <c r="I10" s="12"/>
      <c r="J10" s="12"/>
      <c r="K10" s="12"/>
      <c r="M10" s="8"/>
    </row>
    <row r="11" spans="1:13" x14ac:dyDescent="0.3">
      <c r="A11" s="16"/>
      <c r="B11" s="8"/>
      <c r="C11" s="17"/>
      <c r="D11" s="17"/>
      <c r="E11" s="17"/>
      <c r="F11" s="12"/>
      <c r="G11" s="12"/>
      <c r="H11" s="12"/>
      <c r="I11" s="12"/>
      <c r="J11" s="12"/>
      <c r="K11" s="12"/>
      <c r="M11" s="8"/>
    </row>
    <row r="12" spans="1:13" x14ac:dyDescent="0.3">
      <c r="B12" s="8"/>
      <c r="C12" s="8"/>
      <c r="D12" s="8"/>
      <c r="E12" s="8"/>
      <c r="F12" s="12"/>
      <c r="G12" s="12"/>
      <c r="H12" s="12"/>
      <c r="I12" s="12"/>
      <c r="J12" s="12"/>
      <c r="K12" s="12"/>
      <c r="M12" s="8"/>
    </row>
    <row r="13" spans="1:13" x14ac:dyDescent="0.3">
      <c r="B13" s="8"/>
      <c r="C13" s="8"/>
      <c r="D13" s="8"/>
      <c r="G13" s="8"/>
      <c r="H13" s="12"/>
      <c r="I13" s="12"/>
      <c r="J13" s="12"/>
      <c r="K13" s="12"/>
      <c r="M13" s="8"/>
    </row>
    <row r="14" spans="1:13" x14ac:dyDescent="0.3">
      <c r="A14" s="8"/>
      <c r="M14" s="8"/>
    </row>
    <row r="15" spans="1:13" x14ac:dyDescent="0.3">
      <c r="M15" s="8"/>
    </row>
    <row r="16" spans="1:13" x14ac:dyDescent="0.3">
      <c r="G16" s="8"/>
      <c r="H16" s="8"/>
      <c r="I16" s="8"/>
      <c r="J16" s="8"/>
      <c r="K16" s="8"/>
      <c r="L16" s="8"/>
      <c r="M16" s="8"/>
    </row>
    <row r="17" spans="1:13" x14ac:dyDescent="0.3">
      <c r="G17" s="12"/>
      <c r="H17" s="12"/>
      <c r="I17" s="8"/>
      <c r="J17" s="12"/>
      <c r="L17" s="8"/>
      <c r="M17" s="12"/>
    </row>
    <row r="18" spans="1:13" x14ac:dyDescent="0.3">
      <c r="G18" s="12"/>
      <c r="H18" s="12"/>
      <c r="I18" s="8"/>
      <c r="J18" s="12"/>
      <c r="L18" s="8"/>
      <c r="M18" s="12"/>
    </row>
    <row r="19" spans="1:13" x14ac:dyDescent="0.3">
      <c r="G19" s="12"/>
      <c r="H19" s="12"/>
      <c r="I19" s="8"/>
      <c r="J19" s="12"/>
      <c r="L19" s="8"/>
      <c r="M19" s="12"/>
    </row>
    <row r="20" spans="1:13" x14ac:dyDescent="0.3">
      <c r="G20" s="15"/>
      <c r="H20" s="15"/>
      <c r="I20" s="8"/>
      <c r="J20" s="12"/>
      <c r="L20" s="8"/>
      <c r="M20" s="12"/>
    </row>
    <row r="21" spans="1:13" x14ac:dyDescent="0.3">
      <c r="G21" s="12"/>
      <c r="H21" s="12"/>
      <c r="I21" s="8"/>
      <c r="J21" s="12"/>
      <c r="L21" s="8"/>
    </row>
    <row r="22" spans="1:13" x14ac:dyDescent="0.3">
      <c r="G22" s="12"/>
      <c r="H22" s="12"/>
      <c r="I22" s="12"/>
      <c r="J22" s="12"/>
    </row>
    <row r="23" spans="1:13" x14ac:dyDescent="0.3">
      <c r="G23" s="12"/>
      <c r="H23" s="12"/>
      <c r="I23" s="12"/>
      <c r="J23" s="12"/>
      <c r="K23" s="12"/>
    </row>
    <row r="24" spans="1:13" x14ac:dyDescent="0.3">
      <c r="A24" s="16"/>
      <c r="B24" s="8"/>
      <c r="C24" s="17"/>
      <c r="D24" s="17"/>
      <c r="E24" s="17"/>
      <c r="F24" s="12"/>
      <c r="G24" s="12"/>
      <c r="H24" s="12"/>
      <c r="I24" s="12"/>
      <c r="J24" s="12"/>
      <c r="K24" s="12"/>
    </row>
    <row r="25" spans="1:13" x14ac:dyDescent="0.3">
      <c r="B25" s="8"/>
      <c r="C25" s="8"/>
      <c r="D25" s="8"/>
      <c r="E25" s="8"/>
      <c r="F25" s="12"/>
      <c r="G25" s="12"/>
      <c r="H25" s="12"/>
      <c r="I25" s="12"/>
      <c r="J25" s="12"/>
      <c r="K25" s="12"/>
    </row>
    <row r="26" spans="1:13" x14ac:dyDescent="0.3">
      <c r="B26" s="8"/>
      <c r="C26" s="8"/>
      <c r="D26" s="8"/>
      <c r="G26" s="8"/>
      <c r="H26" s="12"/>
      <c r="I26" s="12"/>
      <c r="J26" s="12"/>
      <c r="K26" s="12"/>
    </row>
    <row r="27" spans="1:13" x14ac:dyDescent="0.3">
      <c r="A27" s="18"/>
      <c r="B27" s="8"/>
      <c r="C27" s="8"/>
      <c r="D27" s="8"/>
      <c r="E27" s="8"/>
      <c r="F27" s="8"/>
      <c r="G27" s="19"/>
      <c r="H27" s="12"/>
      <c r="I27" s="12"/>
      <c r="J27" s="12"/>
      <c r="K27" s="12"/>
    </row>
    <row r="28" spans="1:13" x14ac:dyDescent="0.3">
      <c r="D28" s="8"/>
      <c r="E28" s="8"/>
      <c r="F28" s="8"/>
      <c r="G28" s="16"/>
      <c r="H28" s="12"/>
      <c r="I28" s="12"/>
      <c r="J28" s="12"/>
      <c r="K28" s="1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D8B5-E800-476F-AB11-3625DC873741}">
  <dimension ref="A1:Q45"/>
  <sheetViews>
    <sheetView topLeftCell="A19" workbookViewId="0">
      <selection activeCell="K41" sqref="K41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17" x14ac:dyDescent="0.3">
      <c r="A19" t="s">
        <v>21</v>
      </c>
    </row>
    <row r="20" spans="1:17" x14ac:dyDescent="0.3">
      <c r="A20" t="s">
        <v>22</v>
      </c>
    </row>
    <row r="21" spans="1:17" x14ac:dyDescent="0.3">
      <c r="A21" t="s">
        <v>23</v>
      </c>
      <c r="E21">
        <v>3</v>
      </c>
    </row>
    <row r="22" spans="1:17" x14ac:dyDescent="0.3">
      <c r="A22" t="s">
        <v>24</v>
      </c>
      <c r="E22" s="3">
        <v>2.3148148148148146E-4</v>
      </c>
    </row>
    <row r="23" spans="1:17" x14ac:dyDescent="0.3">
      <c r="A23" t="s">
        <v>25</v>
      </c>
      <c r="E23" t="s">
        <v>20</v>
      </c>
    </row>
    <row r="24" spans="1:17" x14ac:dyDescent="0.3">
      <c r="A24" t="s">
        <v>26</v>
      </c>
      <c r="E24">
        <v>562</v>
      </c>
      <c r="F24" t="s">
        <v>27</v>
      </c>
    </row>
    <row r="25" spans="1:17" x14ac:dyDescent="0.3">
      <c r="A25" t="s">
        <v>28</v>
      </c>
      <c r="E25">
        <v>9</v>
      </c>
      <c r="F25" t="s">
        <v>27</v>
      </c>
    </row>
    <row r="26" spans="1:17" x14ac:dyDescent="0.3">
      <c r="A26" t="s">
        <v>29</v>
      </c>
      <c r="E26">
        <v>10</v>
      </c>
      <c r="P26" t="s">
        <v>83</v>
      </c>
      <c r="Q26" t="s">
        <v>273</v>
      </c>
    </row>
    <row r="27" spans="1:17" x14ac:dyDescent="0.3">
      <c r="A27" t="s">
        <v>30</v>
      </c>
      <c r="E27">
        <v>0</v>
      </c>
      <c r="F27" t="s">
        <v>31</v>
      </c>
      <c r="P27" t="s">
        <v>83</v>
      </c>
      <c r="Q27" t="s">
        <v>274</v>
      </c>
    </row>
    <row r="28" spans="1:17" x14ac:dyDescent="0.3">
      <c r="A28" t="s">
        <v>32</v>
      </c>
      <c r="E28" t="s">
        <v>33</v>
      </c>
      <c r="P28" t="s">
        <v>83</v>
      </c>
      <c r="Q28" t="s">
        <v>275</v>
      </c>
    </row>
    <row r="29" spans="1:17" x14ac:dyDescent="0.3">
      <c r="A29" t="s">
        <v>34</v>
      </c>
      <c r="B29" s="1" t="s">
        <v>35</v>
      </c>
    </row>
    <row r="30" spans="1:17" x14ac:dyDescent="0.3">
      <c r="G30" t="s">
        <v>34</v>
      </c>
      <c r="H30" s="1" t="s">
        <v>282</v>
      </c>
      <c r="P30" t="s">
        <v>84</v>
      </c>
      <c r="Q30" t="s">
        <v>273</v>
      </c>
    </row>
    <row r="31" spans="1:17" x14ac:dyDescent="0.3">
      <c r="P31" t="s">
        <v>84</v>
      </c>
      <c r="Q31" t="s">
        <v>274</v>
      </c>
    </row>
    <row r="32" spans="1:17" x14ac:dyDescent="0.3">
      <c r="A32" s="4" t="s">
        <v>36</v>
      </c>
      <c r="B32" s="4">
        <v>1</v>
      </c>
      <c r="C32" s="4">
        <v>2</v>
      </c>
      <c r="D32" s="4">
        <v>3</v>
      </c>
      <c r="E32" s="4" t="s">
        <v>36</v>
      </c>
      <c r="F32" s="4">
        <v>1</v>
      </c>
      <c r="G32" s="4">
        <v>2</v>
      </c>
      <c r="H32" s="4">
        <v>3</v>
      </c>
      <c r="P32" t="s">
        <v>84</v>
      </c>
      <c r="Q32" t="s">
        <v>275</v>
      </c>
    </row>
    <row r="33" spans="1:15" x14ac:dyDescent="0.3">
      <c r="A33" s="4" t="s">
        <v>37</v>
      </c>
      <c r="B33">
        <v>0</v>
      </c>
      <c r="C33">
        <v>20</v>
      </c>
      <c r="D33">
        <v>40</v>
      </c>
      <c r="E33" s="4" t="s">
        <v>37</v>
      </c>
      <c r="F33">
        <v>0</v>
      </c>
      <c r="G33">
        <v>20</v>
      </c>
      <c r="H33">
        <v>40</v>
      </c>
      <c r="K33" s="64" t="s">
        <v>276</v>
      </c>
    </row>
    <row r="34" spans="1:15" x14ac:dyDescent="0.3">
      <c r="A34" s="4" t="s">
        <v>38</v>
      </c>
      <c r="B34">
        <v>32.799999999999997</v>
      </c>
      <c r="C34">
        <v>32.9</v>
      </c>
      <c r="D34">
        <v>32.799999999999997</v>
      </c>
      <c r="E34" s="4" t="s">
        <v>38</v>
      </c>
      <c r="F34">
        <v>32.9</v>
      </c>
      <c r="G34">
        <v>32.799999999999997</v>
      </c>
      <c r="H34">
        <v>32.799999999999997</v>
      </c>
      <c r="K34" s="64" t="s">
        <v>39</v>
      </c>
      <c r="N34" s="64"/>
    </row>
    <row r="35" spans="1:15" x14ac:dyDescent="0.3">
      <c r="A35" s="4" t="s">
        <v>40</v>
      </c>
      <c r="B35">
        <v>0.52799999713897705</v>
      </c>
      <c r="C35">
        <v>0.53229999542236328</v>
      </c>
      <c r="D35">
        <v>0.53769999742507935</v>
      </c>
      <c r="E35" s="4" t="s">
        <v>40</v>
      </c>
      <c r="F35">
        <v>0.55059999227523804</v>
      </c>
      <c r="G35">
        <v>0.55229997634887695</v>
      </c>
      <c r="H35">
        <v>0.55409997701644897</v>
      </c>
      <c r="I35" t="s">
        <v>41</v>
      </c>
      <c r="K35" s="64">
        <f>AVERAGE(B35:D35)</f>
        <v>0.53266666332880652</v>
      </c>
      <c r="N35" s="64"/>
      <c r="O35" s="64"/>
    </row>
    <row r="36" spans="1:15" x14ac:dyDescent="0.3">
      <c r="A36" s="4" t="s">
        <v>42</v>
      </c>
      <c r="B36">
        <v>0.58799999952316284</v>
      </c>
      <c r="C36">
        <v>0.59229999780654907</v>
      </c>
      <c r="D36">
        <v>0.59799998998641968</v>
      </c>
      <c r="E36" s="4" t="s">
        <v>42</v>
      </c>
      <c r="F36">
        <v>0.61049997806549072</v>
      </c>
      <c r="G36">
        <v>0.6128000020980835</v>
      </c>
      <c r="H36">
        <v>0.61540001630783081</v>
      </c>
      <c r="I36" t="s">
        <v>43</v>
      </c>
      <c r="K36" s="64">
        <f>AVERAGE(B36:D36)</f>
        <v>0.59276666243871057</v>
      </c>
      <c r="N36" s="64"/>
      <c r="O36" s="64"/>
    </row>
    <row r="37" spans="1:15" x14ac:dyDescent="0.3">
      <c r="A37" s="4" t="s">
        <v>44</v>
      </c>
      <c r="B37">
        <v>0.29670000076293945</v>
      </c>
      <c r="C37">
        <v>0.29929998517036438</v>
      </c>
      <c r="D37">
        <v>0.30149999260902405</v>
      </c>
      <c r="E37" s="4" t="s">
        <v>44</v>
      </c>
      <c r="F37">
        <v>0.30660000443458557</v>
      </c>
      <c r="G37">
        <v>0.30860000848770142</v>
      </c>
      <c r="H37">
        <v>0.31000000238418579</v>
      </c>
      <c r="I37" t="s">
        <v>45</v>
      </c>
      <c r="K37" s="64">
        <f t="shared" ref="K37:K39" si="0">AVERAGE(B37:D37)</f>
        <v>0.29916665951410931</v>
      </c>
      <c r="N37" s="64"/>
      <c r="O37" s="64"/>
    </row>
    <row r="38" spans="1:15" x14ac:dyDescent="0.3">
      <c r="A38" s="4" t="s">
        <v>46</v>
      </c>
      <c r="B38">
        <v>0.51889997720718384</v>
      </c>
      <c r="C38">
        <v>0.52310001850128174</v>
      </c>
      <c r="D38">
        <v>0.52780002355575562</v>
      </c>
      <c r="E38" s="4" t="s">
        <v>46</v>
      </c>
      <c r="F38">
        <v>0.53829997777938843</v>
      </c>
      <c r="G38">
        <v>0.54189997911453247</v>
      </c>
      <c r="H38">
        <v>0.54570001363754272</v>
      </c>
      <c r="I38" t="s">
        <v>47</v>
      </c>
      <c r="K38" s="64">
        <f t="shared" si="0"/>
        <v>0.52326667308807373</v>
      </c>
      <c r="N38" s="64"/>
      <c r="O38" s="64"/>
    </row>
    <row r="39" spans="1:15" x14ac:dyDescent="0.3">
      <c r="A39" s="4" t="s">
        <v>48</v>
      </c>
      <c r="B39">
        <v>0.50360000133514404</v>
      </c>
      <c r="C39">
        <v>0.50880002975463867</v>
      </c>
      <c r="D39">
        <v>0.51200002431869507</v>
      </c>
      <c r="E39" s="4" t="s">
        <v>48</v>
      </c>
      <c r="F39">
        <v>0.5218999981880188</v>
      </c>
      <c r="G39">
        <v>0.5252000093460083</v>
      </c>
      <c r="H39">
        <v>0.52780002355575562</v>
      </c>
      <c r="I39" t="s">
        <v>49</v>
      </c>
      <c r="K39" s="64">
        <f t="shared" si="0"/>
        <v>0.50813335180282593</v>
      </c>
      <c r="N39" s="64"/>
      <c r="O39" s="64"/>
    </row>
    <row r="40" spans="1:15" x14ac:dyDescent="0.3">
      <c r="A40" s="4" t="s">
        <v>50</v>
      </c>
      <c r="B40">
        <v>0.19820000231266022</v>
      </c>
      <c r="C40">
        <v>0.20069999992847443</v>
      </c>
      <c r="D40">
        <v>0.20219999551773071</v>
      </c>
      <c r="E40" s="4" t="s">
        <v>50</v>
      </c>
      <c r="F40">
        <v>0.20559999346733093</v>
      </c>
      <c r="G40">
        <v>0.20659999549388885</v>
      </c>
      <c r="H40">
        <v>0.20759999752044678</v>
      </c>
      <c r="I40" t="s">
        <v>51</v>
      </c>
      <c r="K40" s="64">
        <f>AVERAGE(B40:D40)</f>
        <v>0.20036666591962179</v>
      </c>
      <c r="N40" s="64"/>
      <c r="O40" s="64"/>
    </row>
    <row r="41" spans="1:15" x14ac:dyDescent="0.3">
      <c r="A41" s="4" t="s">
        <v>52</v>
      </c>
      <c r="B41">
        <v>8.919999748468399E-2</v>
      </c>
      <c r="C41">
        <v>8.9900001883506775E-2</v>
      </c>
      <c r="D41">
        <v>9.0300001204013824E-2</v>
      </c>
      <c r="E41" s="4" t="s">
        <v>52</v>
      </c>
      <c r="F41">
        <v>9.0499997138977051E-2</v>
      </c>
      <c r="G41">
        <v>9.1300003230571747E-2</v>
      </c>
      <c r="H41">
        <v>9.1799996793270111E-2</v>
      </c>
      <c r="I41" t="s">
        <v>53</v>
      </c>
      <c r="K41" s="64">
        <f>AVERAGE(B41:D41)</f>
        <v>8.9800000190734863E-2</v>
      </c>
      <c r="N41" s="64"/>
      <c r="O41" s="64"/>
    </row>
    <row r="45" spans="1:15" x14ac:dyDescent="0.3">
      <c r="A45" t="s">
        <v>54</v>
      </c>
      <c r="B45" s="1" t="s">
        <v>55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BE82-BC5D-4444-AC54-85B8A1286D56}">
  <dimension ref="A1:AQ53"/>
  <sheetViews>
    <sheetView topLeftCell="Q1" zoomScale="70" zoomScaleNormal="70" workbookViewId="0">
      <selection activeCell="R14" sqref="R14:R21"/>
    </sheetView>
  </sheetViews>
  <sheetFormatPr defaultRowHeight="14.4" x14ac:dyDescent="0.3"/>
  <cols>
    <col min="17" max="17" width="8.88671875" style="46"/>
    <col min="25" max="25" width="8.88671875" style="46"/>
    <col min="35" max="35" width="8.88671875" style="46"/>
    <col min="43" max="43" width="8.88671875" style="46"/>
  </cols>
  <sheetData>
    <row r="1" spans="1:39" ht="18" x14ac:dyDescent="0.35">
      <c r="D1" s="47" t="s">
        <v>247</v>
      </c>
      <c r="T1" s="44" t="s">
        <v>235</v>
      </c>
      <c r="AC1" s="44" t="s">
        <v>236</v>
      </c>
      <c r="AM1" s="44" t="s">
        <v>237</v>
      </c>
    </row>
    <row r="2" spans="1:39" x14ac:dyDescent="0.3">
      <c r="A2" s="20" t="s">
        <v>246</v>
      </c>
      <c r="R2" s="20" t="s">
        <v>89</v>
      </c>
      <c r="Z2" s="20" t="s">
        <v>89</v>
      </c>
      <c r="AJ2" s="20" t="s">
        <v>89</v>
      </c>
    </row>
    <row r="3" spans="1:39" x14ac:dyDescent="0.3">
      <c r="A3" t="s">
        <v>63</v>
      </c>
      <c r="R3" t="s">
        <v>63</v>
      </c>
      <c r="Z3" t="s">
        <v>63</v>
      </c>
      <c r="AJ3" t="s">
        <v>63</v>
      </c>
    </row>
    <row r="4" spans="1:39" x14ac:dyDescent="0.3">
      <c r="A4" s="21">
        <f>AVERAGE(AJ4,Z4,R5)</f>
        <v>181.61671081141535</v>
      </c>
      <c r="B4" t="s">
        <v>242</v>
      </c>
      <c r="R4" s="21">
        <v>205.83692513600886</v>
      </c>
      <c r="S4" t="s">
        <v>229</v>
      </c>
      <c r="Z4" s="38">
        <v>132.48709849611819</v>
      </c>
      <c r="AA4" t="s">
        <v>213</v>
      </c>
      <c r="AJ4" s="38">
        <v>178.17607503042518</v>
      </c>
      <c r="AK4" t="s">
        <v>216</v>
      </c>
    </row>
    <row r="5" spans="1:39" x14ac:dyDescent="0.3">
      <c r="A5" s="21">
        <f>AVERAGE(AJ5,Z5,R6)</f>
        <v>174.15851092846097</v>
      </c>
      <c r="B5" t="s">
        <v>243</v>
      </c>
      <c r="R5" s="21">
        <v>234.18695890770263</v>
      </c>
      <c r="S5" t="s">
        <v>230</v>
      </c>
      <c r="Z5" s="38">
        <v>186.61842790023388</v>
      </c>
      <c r="AA5" t="s">
        <v>214</v>
      </c>
      <c r="AJ5" s="38">
        <v>242.19074968949863</v>
      </c>
      <c r="AK5" t="s">
        <v>217</v>
      </c>
    </row>
    <row r="6" spans="1:39" x14ac:dyDescent="0.3">
      <c r="A6" s="21">
        <f>AVERAGE(AJ6,Z6,R4)</f>
        <v>198.27691830859484</v>
      </c>
      <c r="B6" t="s">
        <v>244</v>
      </c>
      <c r="R6" s="21">
        <v>93.666355195650453</v>
      </c>
      <c r="S6" t="s">
        <v>231</v>
      </c>
      <c r="Z6" s="38">
        <v>155.19845017657579</v>
      </c>
      <c r="AA6" t="s">
        <v>191</v>
      </c>
      <c r="AJ6" s="38">
        <v>233.79537961319988</v>
      </c>
      <c r="AK6" t="s">
        <v>221</v>
      </c>
    </row>
    <row r="7" spans="1:39" x14ac:dyDescent="0.3">
      <c r="A7" s="21">
        <f>AVERAGE(AJ7,Z7,R8)</f>
        <v>197.91405927912297</v>
      </c>
      <c r="B7" t="s">
        <v>120</v>
      </c>
      <c r="R7" s="21">
        <v>201.1928498782307</v>
      </c>
      <c r="S7" t="s">
        <v>232</v>
      </c>
      <c r="Z7" s="38">
        <v>214.09132349208892</v>
      </c>
      <c r="AA7" t="s">
        <v>155</v>
      </c>
      <c r="AJ7" s="38">
        <v>186.00756289378705</v>
      </c>
      <c r="AK7" t="s">
        <v>173</v>
      </c>
    </row>
    <row r="8" spans="1:39" x14ac:dyDescent="0.3">
      <c r="A8" s="21">
        <f>AVERAGE(AJ8,Z8,R9)</f>
        <v>64.851655839019998</v>
      </c>
      <c r="B8" t="s">
        <v>245</v>
      </c>
      <c r="R8" s="21">
        <v>193.6432914514929</v>
      </c>
      <c r="S8" t="s">
        <v>233</v>
      </c>
      <c r="Z8" s="38">
        <v>47.468335381159186</v>
      </c>
      <c r="AA8" t="s">
        <v>158</v>
      </c>
      <c r="AJ8" s="38">
        <v>100.55024469272193</v>
      </c>
      <c r="AK8" t="s">
        <v>176</v>
      </c>
    </row>
    <row r="9" spans="1:39" x14ac:dyDescent="0.3">
      <c r="A9" s="21">
        <f>AVERAGE(AJ9,Z9,R7)</f>
        <v>207.20744410888258</v>
      </c>
      <c r="B9" t="s">
        <v>118</v>
      </c>
      <c r="R9" s="21">
        <v>46.536387443178889</v>
      </c>
      <c r="S9" t="s">
        <v>234</v>
      </c>
      <c r="Z9" s="38">
        <v>178.45800446704928</v>
      </c>
      <c r="AA9" t="s">
        <v>161</v>
      </c>
      <c r="AJ9" s="38">
        <v>241.97147798136774</v>
      </c>
      <c r="AK9" t="s">
        <v>179</v>
      </c>
    </row>
    <row r="10" spans="1:39" x14ac:dyDescent="0.3">
      <c r="Z10" s="21"/>
      <c r="AJ10" s="21"/>
    </row>
    <row r="11" spans="1:39" x14ac:dyDescent="0.3">
      <c r="Z11" s="21"/>
      <c r="AJ11" s="21"/>
    </row>
    <row r="12" spans="1:39" x14ac:dyDescent="0.3">
      <c r="R12" s="20" t="s">
        <v>92</v>
      </c>
      <c r="S12" s="45"/>
      <c r="Z12" s="21"/>
      <c r="AJ12" s="21"/>
    </row>
    <row r="13" spans="1:39" x14ac:dyDescent="0.3">
      <c r="R13" t="s">
        <v>93</v>
      </c>
      <c r="U13" t="s">
        <v>94</v>
      </c>
      <c r="W13" t="s">
        <v>95</v>
      </c>
      <c r="Z13" s="21"/>
      <c r="AJ13" s="21"/>
    </row>
    <row r="14" spans="1:39" x14ac:dyDescent="0.3">
      <c r="R14" t="s">
        <v>229</v>
      </c>
      <c r="U14">
        <v>1303.8333333333333</v>
      </c>
      <c r="W14" s="22">
        <v>1</v>
      </c>
    </row>
    <row r="15" spans="1:39" x14ac:dyDescent="0.3">
      <c r="R15" t="s">
        <v>230</v>
      </c>
      <c r="U15">
        <v>2148.6666666666702</v>
      </c>
      <c r="W15" s="22">
        <f>U15/U14</f>
        <v>1.6479611402275369</v>
      </c>
    </row>
    <row r="16" spans="1:39" x14ac:dyDescent="0.3">
      <c r="A16" s="20" t="s">
        <v>92</v>
      </c>
      <c r="R16" t="s">
        <v>231</v>
      </c>
      <c r="U16">
        <v>43240</v>
      </c>
      <c r="W16" s="22">
        <f>U16/U14</f>
        <v>33.163747922791771</v>
      </c>
      <c r="Z16" s="20" t="s">
        <v>92</v>
      </c>
      <c r="AJ16" s="20" t="s">
        <v>92</v>
      </c>
    </row>
    <row r="17" spans="1:42" x14ac:dyDescent="0.3">
      <c r="D17" t="s">
        <v>94</v>
      </c>
      <c r="G17" t="s">
        <v>95</v>
      </c>
      <c r="H17" t="s">
        <v>250</v>
      </c>
      <c r="W17" s="22"/>
      <c r="Z17" s="53"/>
      <c r="AJ17" s="53"/>
    </row>
    <row r="18" spans="1:42" x14ac:dyDescent="0.3">
      <c r="A18" t="s">
        <v>253</v>
      </c>
      <c r="B18" t="s">
        <v>254</v>
      </c>
      <c r="D18" s="49">
        <f>AVERAGE(AM25,AC25,U19)</f>
        <v>1128.3333333333333</v>
      </c>
      <c r="E18">
        <f>STDEV(U19,AC25,AM25)</f>
        <v>146.3693957082551</v>
      </c>
      <c r="G18" s="35">
        <f>D18/D22</f>
        <v>1.1249584579594549</v>
      </c>
      <c r="H18">
        <f>STDEV(W19,AE25,AO25)</f>
        <v>0.11115954426025274</v>
      </c>
      <c r="R18" t="s">
        <v>232</v>
      </c>
      <c r="U18">
        <v>1012.5</v>
      </c>
      <c r="W18" s="22">
        <v>1</v>
      </c>
      <c r="Z18" t="s">
        <v>93</v>
      </c>
      <c r="AC18" t="s">
        <v>94</v>
      </c>
      <c r="AE18" t="s">
        <v>95</v>
      </c>
      <c r="AJ18" t="s">
        <v>93</v>
      </c>
      <c r="AM18" t="s">
        <v>94</v>
      </c>
      <c r="AO18" t="s">
        <v>95</v>
      </c>
    </row>
    <row r="19" spans="1:42" x14ac:dyDescent="0.3">
      <c r="A19" t="s">
        <v>253</v>
      </c>
      <c r="D19" s="49">
        <f>AVERAGE(U15,AC19,AM19)</f>
        <v>1590.2222222222235</v>
      </c>
      <c r="E19">
        <f>STDEV(U15,AC19, AM19)</f>
        <v>577.89438994155955</v>
      </c>
      <c r="G19" s="35">
        <f>D19/D23</f>
        <v>1.2632508054194813</v>
      </c>
      <c r="H19">
        <f>STDEV(W15,AE19,AO19)</f>
        <v>0.37168175529343417</v>
      </c>
      <c r="R19" t="s">
        <v>233</v>
      </c>
      <c r="U19">
        <v>1268.3333333333333</v>
      </c>
      <c r="W19" s="22">
        <f>U19/U18</f>
        <v>1.2526748971193415</v>
      </c>
      <c r="Z19" t="s">
        <v>146</v>
      </c>
      <c r="AC19">
        <v>994.66666666666697</v>
      </c>
      <c r="AE19" s="22">
        <f>AC19/$AC$23</f>
        <v>0.9149164494864328</v>
      </c>
      <c r="AJ19" t="s">
        <v>164</v>
      </c>
      <c r="AM19">
        <v>1627.3333333333333</v>
      </c>
      <c r="AO19" s="51">
        <f>AM19/$AM$23</f>
        <v>1.1745458919764225</v>
      </c>
    </row>
    <row r="20" spans="1:42" x14ac:dyDescent="0.3">
      <c r="A20" t="s">
        <v>255</v>
      </c>
      <c r="B20" t="s">
        <v>254</v>
      </c>
      <c r="D20" s="49">
        <f>AVERAGE(AM27,AC27,U21)</f>
        <v>28816.388888888887</v>
      </c>
      <c r="E20">
        <f>STDEV(U21,AC27,AM27)</f>
        <v>7388.6988975156037</v>
      </c>
      <c r="G20" s="35">
        <f>D20/D22</f>
        <v>28.730198294006865</v>
      </c>
      <c r="H20">
        <f>STDEV(W21,AE27,AO27)</f>
        <v>9.3321040960771295</v>
      </c>
      <c r="W20" s="22"/>
      <c r="AE20" s="22"/>
      <c r="AO20" s="51"/>
    </row>
    <row r="21" spans="1:42" x14ac:dyDescent="0.3">
      <c r="A21" t="s">
        <v>257</v>
      </c>
      <c r="D21" s="49">
        <f>AVERAGE(AM21,AC21,U16)</f>
        <v>42281.666666666664</v>
      </c>
      <c r="E21">
        <f>STDEV(U16,AC21,AM21)</f>
        <v>1083.1519207079555</v>
      </c>
      <c r="G21" s="35">
        <f>D21/D23</f>
        <v>33.58797828677347</v>
      </c>
      <c r="H21">
        <f>STDEV(W16,AE21,AO21)</f>
        <v>3.6223687186847546</v>
      </c>
      <c r="R21" t="s">
        <v>234</v>
      </c>
      <c r="U21">
        <v>33094.833333333336</v>
      </c>
      <c r="W21" s="22">
        <f>U21/U18</f>
        <v>32.686255144032927</v>
      </c>
      <c r="Z21" t="s">
        <v>149</v>
      </c>
      <c r="AC21">
        <v>41106.5</v>
      </c>
      <c r="AE21" s="22">
        <f>AC21/$AC$23</f>
        <v>37.810669937145484</v>
      </c>
      <c r="AJ21" t="s">
        <v>167</v>
      </c>
      <c r="AM21">
        <v>42498.5</v>
      </c>
      <c r="AO21" s="51">
        <f>AM21/$AM$23</f>
        <v>30.673763984121255</v>
      </c>
    </row>
    <row r="22" spans="1:42" x14ac:dyDescent="0.3">
      <c r="A22" t="s">
        <v>256</v>
      </c>
      <c r="B22" t="s">
        <v>254</v>
      </c>
      <c r="D22" s="49">
        <f>AVERAGE(AM29,AC29,U18)</f>
        <v>1003</v>
      </c>
      <c r="E22">
        <f>STDEV(U18,AC29,AM29)</f>
        <v>88.798617356603287</v>
      </c>
      <c r="G22" s="35">
        <f>D22/D22</f>
        <v>1</v>
      </c>
      <c r="H22">
        <f>STDEV(W18,AE29,AO29)</f>
        <v>0</v>
      </c>
      <c r="W22" s="52"/>
      <c r="AE22" s="22"/>
      <c r="AO22" s="51"/>
    </row>
    <row r="23" spans="1:42" x14ac:dyDescent="0.3">
      <c r="A23" t="s">
        <v>256</v>
      </c>
      <c r="D23" s="49">
        <f>AVERAGE(AM23,AC23,U14)</f>
        <v>1258.8333333333333</v>
      </c>
      <c r="E23">
        <f>STDEV(U14,AC23,AM23)</f>
        <v>154.1734232753636</v>
      </c>
      <c r="G23" s="35">
        <f>D23/D23</f>
        <v>1</v>
      </c>
      <c r="H23">
        <f>STDEV(W14,AE23,AO23)</f>
        <v>0</v>
      </c>
      <c r="U23" s="23" t="s">
        <v>96</v>
      </c>
      <c r="W23" s="24" t="s">
        <v>97</v>
      </c>
      <c r="Z23" t="s">
        <v>152</v>
      </c>
      <c r="AC23">
        <v>1087.1666666666667</v>
      </c>
      <c r="AE23" s="22">
        <f>AC23/$AC$23</f>
        <v>1</v>
      </c>
      <c r="AJ23" t="s">
        <v>170</v>
      </c>
      <c r="AM23">
        <v>1385.5</v>
      </c>
      <c r="AO23" s="51">
        <f>AM23/$AM$23</f>
        <v>1</v>
      </c>
    </row>
    <row r="24" spans="1:42" x14ac:dyDescent="0.3">
      <c r="D24" s="49"/>
      <c r="G24" s="35"/>
      <c r="U24" s="23"/>
      <c r="W24" s="24"/>
      <c r="AE24" s="22"/>
      <c r="AO24" s="51"/>
    </row>
    <row r="25" spans="1:42" x14ac:dyDescent="0.3">
      <c r="Z25" t="s">
        <v>155</v>
      </c>
      <c r="AC25">
        <v>1140.3333333333333</v>
      </c>
      <c r="AE25" s="22">
        <f>AC25/$AC$29</f>
        <v>1.0493865030674845</v>
      </c>
      <c r="AJ25" t="s">
        <v>173</v>
      </c>
      <c r="AM25">
        <v>976.33333333333337</v>
      </c>
      <c r="AO25" s="51">
        <f>AM25/$AM$29</f>
        <v>1.0730903095805093</v>
      </c>
    </row>
    <row r="26" spans="1:42" x14ac:dyDescent="0.3">
      <c r="D26" s="54"/>
      <c r="E26" s="54"/>
      <c r="F26" s="54"/>
      <c r="G26" s="54"/>
      <c r="AE26" s="22"/>
      <c r="AO26" s="51"/>
    </row>
    <row r="27" spans="1:42" ht="18" x14ac:dyDescent="0.3">
      <c r="D27" s="54"/>
      <c r="E27" s="54"/>
      <c r="F27" s="54"/>
      <c r="G27" s="54"/>
      <c r="Z27" t="s">
        <v>158</v>
      </c>
      <c r="AC27">
        <v>20284.666666666668</v>
      </c>
      <c r="AE27" s="22">
        <f>AC27/$AC$29</f>
        <v>18.666871165644171</v>
      </c>
      <c r="AF27" s="39"/>
      <c r="AJ27" t="s">
        <v>176</v>
      </c>
      <c r="AM27">
        <v>33069.666666666664</v>
      </c>
      <c r="AO27" s="51">
        <f>AM27/$AM$29</f>
        <v>36.346949990840812</v>
      </c>
      <c r="AP27" s="39"/>
    </row>
    <row r="28" spans="1:42" ht="18" x14ac:dyDescent="0.3">
      <c r="D28" s="54"/>
      <c r="E28" s="54"/>
      <c r="F28" s="54"/>
      <c r="G28" s="54"/>
      <c r="AE28" s="22"/>
      <c r="AF28" s="39"/>
      <c r="AO28" s="51"/>
      <c r="AP28" s="39"/>
    </row>
    <row r="29" spans="1:42" x14ac:dyDescent="0.3">
      <c r="R29" s="20" t="s">
        <v>98</v>
      </c>
      <c r="S29" s="45"/>
      <c r="T29" s="45"/>
      <c r="U29" t="s">
        <v>99</v>
      </c>
      <c r="W29" t="s">
        <v>100</v>
      </c>
      <c r="Z29" t="s">
        <v>161</v>
      </c>
      <c r="AC29">
        <v>1086.6666666666667</v>
      </c>
      <c r="AE29" s="22">
        <f>AC29/$AC$29</f>
        <v>1</v>
      </c>
      <c r="AJ29" t="s">
        <v>179</v>
      </c>
      <c r="AM29">
        <v>909.83333333333337</v>
      </c>
      <c r="AO29" s="51">
        <f>AM29/$AM$29</f>
        <v>1</v>
      </c>
    </row>
    <row r="30" spans="1:42" x14ac:dyDescent="0.3">
      <c r="R30" t="s">
        <v>93</v>
      </c>
      <c r="AC30" s="23" t="s">
        <v>96</v>
      </c>
      <c r="AE30" s="24" t="s">
        <v>97</v>
      </c>
      <c r="AM30" s="23" t="s">
        <v>96</v>
      </c>
      <c r="AO30" s="24" t="s">
        <v>97</v>
      </c>
    </row>
    <row r="31" spans="1:42" x14ac:dyDescent="0.3">
      <c r="R31" t="s">
        <v>229</v>
      </c>
      <c r="U31">
        <f>U14/R4</f>
        <v>6.3343024215495447</v>
      </c>
      <c r="W31" s="25">
        <f>U31/$U$31</f>
        <v>1</v>
      </c>
    </row>
    <row r="32" spans="1:42" x14ac:dyDescent="0.3">
      <c r="D32" t="s">
        <v>99</v>
      </c>
      <c r="G32" t="s">
        <v>100</v>
      </c>
      <c r="R32" t="s">
        <v>230</v>
      </c>
      <c r="U32" s="26">
        <f>U15/R5</f>
        <v>9.1750056309219978</v>
      </c>
      <c r="W32" s="25">
        <f t="shared" ref="W32:W36" si="0">U32/$U$31</f>
        <v>1.448463464533722</v>
      </c>
    </row>
    <row r="33" spans="1:41" x14ac:dyDescent="0.3">
      <c r="R33" t="s">
        <v>231</v>
      </c>
      <c r="U33">
        <f>U16/R6</f>
        <v>461.63854576897126</v>
      </c>
      <c r="W33" s="25">
        <f t="shared" si="0"/>
        <v>72.879145176027407</v>
      </c>
      <c r="Z33" s="20" t="s">
        <v>98</v>
      </c>
      <c r="AC33" t="s">
        <v>99</v>
      </c>
      <c r="AE33" t="s">
        <v>100</v>
      </c>
      <c r="AJ33" s="20" t="s">
        <v>98</v>
      </c>
      <c r="AM33" t="s">
        <v>99</v>
      </c>
      <c r="AO33" t="s">
        <v>100</v>
      </c>
    </row>
    <row r="34" spans="1:41" x14ac:dyDescent="0.3">
      <c r="A34" t="s">
        <v>242</v>
      </c>
      <c r="D34">
        <f>D19/A4</f>
        <v>8.7559245793932288</v>
      </c>
      <c r="G34" s="48">
        <f>D34/$D$36</f>
        <v>1.3791323256014052</v>
      </c>
      <c r="R34" t="s">
        <v>232</v>
      </c>
      <c r="U34">
        <f>U18/R7</f>
        <v>5.0324850043766576</v>
      </c>
      <c r="W34" s="25">
        <f t="shared" si="0"/>
        <v>0.79448132871836785</v>
      </c>
      <c r="Z34" t="s">
        <v>93</v>
      </c>
      <c r="AJ34" t="s">
        <v>93</v>
      </c>
    </row>
    <row r="35" spans="1:41" x14ac:dyDescent="0.3">
      <c r="A35" t="s">
        <v>243</v>
      </c>
      <c r="D35">
        <f>D21/A5</f>
        <v>242.77691880378265</v>
      </c>
      <c r="G35" s="48">
        <f t="shared" ref="G35:G39" si="1">D35/$D$36</f>
        <v>38.239422187371886</v>
      </c>
      <c r="R35" t="s">
        <v>233</v>
      </c>
      <c r="U35" s="26">
        <f>U19/R8</f>
        <v>6.5498439105547179</v>
      </c>
      <c r="W35" s="25">
        <f>U35/$U$31</f>
        <v>1.0340276599790834</v>
      </c>
      <c r="Z35" t="s">
        <v>146</v>
      </c>
      <c r="AC35">
        <f>AC19/Z4</f>
        <v>7.5076492576053377</v>
      </c>
      <c r="AE35" s="25">
        <f>AC35/$AC$37</f>
        <v>1.0717542810820189</v>
      </c>
      <c r="AJ35" t="s">
        <v>164</v>
      </c>
      <c r="AM35">
        <f>AM19/AJ4</f>
        <v>9.1332875811494407</v>
      </c>
      <c r="AO35" s="25">
        <f>AM35/$AM$37</f>
        <v>1.5411912213290202</v>
      </c>
    </row>
    <row r="36" spans="1:41" x14ac:dyDescent="0.3">
      <c r="A36" t="s">
        <v>244</v>
      </c>
      <c r="D36">
        <f>D23/A6</f>
        <v>6.3488647295501455</v>
      </c>
      <c r="G36" s="48">
        <f t="shared" si="1"/>
        <v>1</v>
      </c>
      <c r="R36" t="s">
        <v>234</v>
      </c>
      <c r="U36">
        <f>U21/R9</f>
        <v>711.16034466023507</v>
      </c>
      <c r="W36" s="25">
        <f t="shared" si="0"/>
        <v>112.27129640050651</v>
      </c>
      <c r="Z36" t="s">
        <v>149</v>
      </c>
      <c r="AC36" s="26">
        <f>AC21/Z5</f>
        <v>220.27031554448371</v>
      </c>
      <c r="AE36" s="25">
        <f t="shared" ref="AE36:AE40" si="2">AC36/$AC$37</f>
        <v>31.444683359566927</v>
      </c>
      <c r="AJ36" t="s">
        <v>167</v>
      </c>
      <c r="AM36" s="26">
        <f>AM21/AJ5</f>
        <v>175.47532287870337</v>
      </c>
      <c r="AO36" s="25">
        <f t="shared" ref="AO36:AO40" si="3">AM36/$AM$37</f>
        <v>29.610479772771757</v>
      </c>
    </row>
    <row r="37" spans="1:41" x14ac:dyDescent="0.3">
      <c r="A37" t="s">
        <v>120</v>
      </c>
      <c r="D37">
        <f>D18/A7</f>
        <v>5.7011277391972319</v>
      </c>
      <c r="G37" s="48">
        <f t="shared" si="1"/>
        <v>0.8979759346047983</v>
      </c>
      <c r="W37" s="27" t="s">
        <v>101</v>
      </c>
      <c r="Z37" t="s">
        <v>152</v>
      </c>
      <c r="AC37">
        <f>AC23/Z6</f>
        <v>7.005009814400541</v>
      </c>
      <c r="AE37" s="25">
        <f t="shared" si="2"/>
        <v>1</v>
      </c>
      <c r="AJ37" t="s">
        <v>170</v>
      </c>
      <c r="AM37">
        <f>AM23/AJ6</f>
        <v>5.9261222454106015</v>
      </c>
      <c r="AO37" s="25">
        <f t="shared" si="3"/>
        <v>1</v>
      </c>
    </row>
    <row r="38" spans="1:41" x14ac:dyDescent="0.3">
      <c r="A38" t="s">
        <v>245</v>
      </c>
      <c r="D38">
        <f>D20/A8</f>
        <v>444.34314769725</v>
      </c>
      <c r="G38" s="48">
        <f t="shared" si="1"/>
        <v>69.987811463221135</v>
      </c>
      <c r="Z38" t="s">
        <v>155</v>
      </c>
      <c r="AC38">
        <f>AC25/Z7</f>
        <v>5.3263874253898509</v>
      </c>
      <c r="AE38" s="25">
        <f t="shared" si="2"/>
        <v>0.76036830304507719</v>
      </c>
      <c r="AJ38" t="s">
        <v>173</v>
      </c>
      <c r="AM38">
        <f>AM25/AJ7</f>
        <v>5.2488905189883788</v>
      </c>
      <c r="AO38" s="25">
        <f t="shared" si="3"/>
        <v>0.88572093210755232</v>
      </c>
    </row>
    <row r="39" spans="1:41" x14ac:dyDescent="0.3">
      <c r="A39" t="s">
        <v>118</v>
      </c>
      <c r="D39">
        <f>D22/A9</f>
        <v>4.8405596831402802</v>
      </c>
      <c r="G39" s="48">
        <f t="shared" si="1"/>
        <v>0.76242917266930998</v>
      </c>
      <c r="Z39" t="s">
        <v>158</v>
      </c>
      <c r="AC39" s="26">
        <f>AC27/Z8</f>
        <v>427.33048260036355</v>
      </c>
      <c r="AE39" s="25">
        <f t="shared" si="2"/>
        <v>61.003552303649798</v>
      </c>
      <c r="AJ39" t="s">
        <v>176</v>
      </c>
      <c r="AM39" s="26">
        <f>AM27/AJ8</f>
        <v>328.88698349493251</v>
      </c>
      <c r="AO39" s="25">
        <f t="shared" si="3"/>
        <v>55.497839881658571</v>
      </c>
    </row>
    <row r="40" spans="1:41" x14ac:dyDescent="0.3">
      <c r="Z40" t="s">
        <v>161</v>
      </c>
      <c r="AC40">
        <f>AC29/Z9</f>
        <v>6.0892010415106395</v>
      </c>
      <c r="AE40" s="25">
        <f t="shared" si="2"/>
        <v>0.86926374164284126</v>
      </c>
      <c r="AJ40" t="s">
        <v>179</v>
      </c>
      <c r="AM40">
        <f>AM29/AJ9</f>
        <v>3.7600850353254951</v>
      </c>
      <c r="AO40" s="25">
        <f t="shared" si="3"/>
        <v>0.63449332963683591</v>
      </c>
    </row>
    <row r="41" spans="1:41" x14ac:dyDescent="0.3">
      <c r="AE41" s="27" t="s">
        <v>101</v>
      </c>
      <c r="AO41" s="25"/>
    </row>
    <row r="45" spans="1:41" x14ac:dyDescent="0.3">
      <c r="A45" t="s">
        <v>267</v>
      </c>
    </row>
    <row r="46" spans="1:41" x14ac:dyDescent="0.3">
      <c r="A46" s="63">
        <v>0.47013888888888888</v>
      </c>
    </row>
    <row r="47" spans="1:41" x14ac:dyDescent="0.3">
      <c r="A47" t="s">
        <v>268</v>
      </c>
    </row>
    <row r="48" spans="1:41" x14ac:dyDescent="0.3">
      <c r="A48" s="63">
        <v>0.47222222222222227</v>
      </c>
    </row>
    <row r="49" spans="1:1" x14ac:dyDescent="0.3">
      <c r="A49" t="s">
        <v>269</v>
      </c>
    </row>
    <row r="50" spans="1:1" x14ac:dyDescent="0.3">
      <c r="A50" t="s">
        <v>272</v>
      </c>
    </row>
    <row r="51" spans="1:1" x14ac:dyDescent="0.3">
      <c r="A51" t="s">
        <v>270</v>
      </c>
    </row>
    <row r="52" spans="1:1" x14ac:dyDescent="0.3">
      <c r="A52" s="63">
        <v>0.48541666666666666</v>
      </c>
    </row>
    <row r="53" spans="1:1" x14ac:dyDescent="0.3">
      <c r="A53" t="s">
        <v>271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DA19-182F-49AF-8FB0-9EF7D16A5690}">
  <dimension ref="A1:AK35"/>
  <sheetViews>
    <sheetView topLeftCell="A10" zoomScale="85" zoomScaleNormal="85" workbookViewId="0">
      <selection activeCell="F33" sqref="F33"/>
    </sheetView>
  </sheetViews>
  <sheetFormatPr defaultRowHeight="14.4" x14ac:dyDescent="0.3"/>
  <cols>
    <col min="1" max="5" width="8.88671875" customWidth="1"/>
    <col min="10" max="10" width="8.88671875" style="46"/>
    <col min="18" max="18" width="8.88671875" style="46"/>
    <col min="28" max="28" width="8.88671875" style="46"/>
    <col min="37" max="37" width="8.88671875" style="46"/>
  </cols>
  <sheetData>
    <row r="1" spans="1:33" ht="18" x14ac:dyDescent="0.35">
      <c r="D1" s="47" t="s">
        <v>248</v>
      </c>
      <c r="M1" s="44" t="s">
        <v>239</v>
      </c>
      <c r="V1" s="44" t="s">
        <v>240</v>
      </c>
      <c r="AG1" s="44" t="s">
        <v>241</v>
      </c>
    </row>
    <row r="2" spans="1:33" x14ac:dyDescent="0.3">
      <c r="A2" s="20" t="s">
        <v>249</v>
      </c>
      <c r="K2" s="20" t="s">
        <v>238</v>
      </c>
      <c r="S2" s="20" t="s">
        <v>238</v>
      </c>
      <c r="AC2" s="20" t="s">
        <v>238</v>
      </c>
    </row>
    <row r="3" spans="1:33" x14ac:dyDescent="0.3">
      <c r="A3" t="s">
        <v>63</v>
      </c>
      <c r="K3" t="s">
        <v>63</v>
      </c>
      <c r="S3" t="s">
        <v>63</v>
      </c>
      <c r="AC3" t="s">
        <v>63</v>
      </c>
    </row>
    <row r="4" spans="1:33" x14ac:dyDescent="0.3">
      <c r="A4" s="21">
        <f>AVERAGE(K5,S4,AC4)</f>
        <v>192.60169501711576</v>
      </c>
      <c r="B4" t="s">
        <v>242</v>
      </c>
      <c r="K4" s="21">
        <v>218.79023243118974</v>
      </c>
      <c r="L4" t="s">
        <v>112</v>
      </c>
      <c r="S4" s="38">
        <v>124.82006149639338</v>
      </c>
      <c r="T4" t="s">
        <v>146</v>
      </c>
      <c r="AC4" s="38">
        <v>207.88095381249633</v>
      </c>
      <c r="AD4" t="s">
        <v>164</v>
      </c>
    </row>
    <row r="5" spans="1:33" x14ac:dyDescent="0.3">
      <c r="A5" s="21">
        <f>AVERAGE(K6,S5,AC5)</f>
        <v>185.50896898676606</v>
      </c>
      <c r="B5" t="s">
        <v>243</v>
      </c>
      <c r="K5" s="21">
        <v>245.10406974245757</v>
      </c>
      <c r="L5" t="s">
        <v>114</v>
      </c>
      <c r="S5" s="38">
        <v>171.99702487920374</v>
      </c>
      <c r="T5" t="s">
        <v>149</v>
      </c>
      <c r="AC5" s="38">
        <v>270.52511727859235</v>
      </c>
      <c r="AD5" t="s">
        <v>167</v>
      </c>
    </row>
    <row r="6" spans="1:33" x14ac:dyDescent="0.3">
      <c r="A6" s="21">
        <f>AVERAGE(K4,S6,AC6)</f>
        <v>190.64381877233237</v>
      </c>
      <c r="B6" t="s">
        <v>244</v>
      </c>
      <c r="K6" s="21">
        <v>114.00476480250211</v>
      </c>
      <c r="L6" t="s">
        <v>116</v>
      </c>
      <c r="S6" s="38">
        <v>136.25405366231652</v>
      </c>
      <c r="T6" t="s">
        <v>152</v>
      </c>
      <c r="AC6" s="38">
        <v>216.88717022349087</v>
      </c>
      <c r="AD6" t="s">
        <v>170</v>
      </c>
    </row>
    <row r="7" spans="1:33" x14ac:dyDescent="0.3">
      <c r="A7" s="21">
        <f>AVERAGE(K8,S7,AC7)</f>
        <v>164.67195613701793</v>
      </c>
      <c r="B7" t="s">
        <v>120</v>
      </c>
      <c r="K7" s="21">
        <v>194.3402886619136</v>
      </c>
      <c r="L7" t="s">
        <v>118</v>
      </c>
      <c r="S7" s="38">
        <v>149.25434433449954</v>
      </c>
      <c r="T7" t="s">
        <v>155</v>
      </c>
      <c r="AC7" s="38">
        <v>115.74335455735178</v>
      </c>
      <c r="AD7" t="s">
        <v>173</v>
      </c>
    </row>
    <row r="8" spans="1:33" x14ac:dyDescent="0.3">
      <c r="A8" s="21">
        <f>AVERAGE(K9,S8,AC8)</f>
        <v>49.011142685161531</v>
      </c>
      <c r="B8" t="s">
        <v>245</v>
      </c>
      <c r="K8" s="21">
        <v>229.01816951920242</v>
      </c>
      <c r="L8" t="s">
        <v>120</v>
      </c>
      <c r="S8" s="38">
        <v>28.782376906768967</v>
      </c>
      <c r="T8" t="s">
        <v>158</v>
      </c>
      <c r="AC8" s="38">
        <v>68.151329819159216</v>
      </c>
      <c r="AD8" t="s">
        <v>176</v>
      </c>
    </row>
    <row r="9" spans="1:33" x14ac:dyDescent="0.3">
      <c r="A9" s="21">
        <f>AVERAGE(S9,K7,AC9)</f>
        <v>160.11663237978669</v>
      </c>
      <c r="B9" t="s">
        <v>118</v>
      </c>
      <c r="K9" s="21">
        <v>50.099721329556409</v>
      </c>
      <c r="L9" t="s">
        <v>122</v>
      </c>
      <c r="S9" s="38">
        <v>145.66751496692152</v>
      </c>
      <c r="T9" t="s">
        <v>161</v>
      </c>
      <c r="AC9" s="38">
        <v>140.34209351052493</v>
      </c>
      <c r="AD9" t="s">
        <v>179</v>
      </c>
    </row>
    <row r="10" spans="1:33" x14ac:dyDescent="0.3">
      <c r="S10" s="21"/>
      <c r="AC10" s="21"/>
    </row>
    <row r="11" spans="1:33" x14ac:dyDescent="0.3">
      <c r="S11" s="21"/>
      <c r="AC11" s="21"/>
    </row>
    <row r="12" spans="1:33" x14ac:dyDescent="0.3">
      <c r="K12" s="20" t="s">
        <v>136</v>
      </c>
      <c r="S12" s="21"/>
      <c r="AC12" s="21"/>
    </row>
    <row r="13" spans="1:33" x14ac:dyDescent="0.3">
      <c r="K13" t="s">
        <v>93</v>
      </c>
      <c r="N13" t="s">
        <v>94</v>
      </c>
      <c r="P13" t="s">
        <v>95</v>
      </c>
      <c r="S13" s="21"/>
      <c r="AC13" s="21"/>
    </row>
    <row r="14" spans="1:33" x14ac:dyDescent="0.3">
      <c r="K14" t="s">
        <v>112</v>
      </c>
      <c r="N14" s="30">
        <v>4097</v>
      </c>
      <c r="P14" s="22">
        <v>1</v>
      </c>
    </row>
    <row r="15" spans="1:33" x14ac:dyDescent="0.3">
      <c r="K15" t="s">
        <v>114</v>
      </c>
      <c r="N15" s="30">
        <v>6898.666666666667</v>
      </c>
      <c r="P15" s="22">
        <f>N15/N14</f>
        <v>1.6838336994548857</v>
      </c>
    </row>
    <row r="16" spans="1:33" x14ac:dyDescent="0.3">
      <c r="A16" s="20" t="s">
        <v>136</v>
      </c>
      <c r="K16" t="s">
        <v>116</v>
      </c>
      <c r="N16" s="30">
        <v>44276.333333333336</v>
      </c>
      <c r="P16" s="22">
        <f>N16/N14</f>
        <v>10.80701326173623</v>
      </c>
      <c r="S16" s="20" t="s">
        <v>136</v>
      </c>
      <c r="AC16" s="20" t="s">
        <v>136</v>
      </c>
    </row>
    <row r="17" spans="1:35" x14ac:dyDescent="0.3">
      <c r="D17" t="s">
        <v>94</v>
      </c>
      <c r="G17" t="s">
        <v>95</v>
      </c>
      <c r="K17" t="s">
        <v>118</v>
      </c>
      <c r="N17" s="30">
        <v>3616.3333333333335</v>
      </c>
      <c r="P17" s="22">
        <v>1</v>
      </c>
      <c r="S17" t="s">
        <v>93</v>
      </c>
      <c r="V17" t="s">
        <v>94</v>
      </c>
      <c r="X17" t="s">
        <v>95</v>
      </c>
      <c r="AC17" t="s">
        <v>93</v>
      </c>
      <c r="AF17" t="s">
        <v>94</v>
      </c>
      <c r="AH17" t="s">
        <v>95</v>
      </c>
    </row>
    <row r="18" spans="1:35" x14ac:dyDescent="0.3">
      <c r="A18" t="s">
        <v>242</v>
      </c>
      <c r="D18" s="50">
        <f>AVERAGE(N15,V18,AF18)</f>
        <v>3804.3333333333335</v>
      </c>
      <c r="G18" s="35">
        <f>D18/$D$20</f>
        <v>1.5568607241917638</v>
      </c>
      <c r="K18" t="s">
        <v>120</v>
      </c>
      <c r="N18" s="30">
        <v>3544.6666666666665</v>
      </c>
      <c r="P18" s="22">
        <f>N18/N17</f>
        <v>0.9801825053000276</v>
      </c>
      <c r="S18" t="s">
        <v>146</v>
      </c>
      <c r="V18" s="35">
        <v>1571.3333333333333</v>
      </c>
      <c r="X18" s="22">
        <v>1</v>
      </c>
      <c r="AC18" t="s">
        <v>164</v>
      </c>
      <c r="AF18" s="35">
        <v>2943</v>
      </c>
      <c r="AH18" s="22">
        <v>1</v>
      </c>
    </row>
    <row r="19" spans="1:35" x14ac:dyDescent="0.3">
      <c r="A19" t="s">
        <v>243</v>
      </c>
      <c r="D19" s="50">
        <f>AVERAGE(N16,V19,AF19)</f>
        <v>37634.444444444445</v>
      </c>
      <c r="G19" s="35">
        <f>D19/$D$20</f>
        <v>15.401276202312927</v>
      </c>
      <c r="K19" t="s">
        <v>122</v>
      </c>
      <c r="N19" s="30">
        <v>23336</v>
      </c>
      <c r="P19" s="22">
        <f>N19/N17</f>
        <v>6.4529449718868097</v>
      </c>
      <c r="S19" t="s">
        <v>149</v>
      </c>
      <c r="V19" s="35">
        <v>25181.777777777777</v>
      </c>
      <c r="X19" s="22">
        <f>V19/V18</f>
        <v>16.025738933672748</v>
      </c>
      <c r="AC19" t="s">
        <v>167</v>
      </c>
      <c r="AF19" s="35">
        <v>43445.222222222219</v>
      </c>
      <c r="AH19" s="22">
        <f>AF19/AF18</f>
        <v>14.762222977309623</v>
      </c>
    </row>
    <row r="20" spans="1:35" x14ac:dyDescent="0.3">
      <c r="A20" t="s">
        <v>244</v>
      </c>
      <c r="D20" s="50">
        <f>AVERAGE(N14,V20,AF20)</f>
        <v>2443.5925925925926</v>
      </c>
      <c r="G20" s="35">
        <f>D20/$D$20</f>
        <v>1</v>
      </c>
      <c r="N20" s="31" t="s">
        <v>96</v>
      </c>
      <c r="P20" s="32" t="s">
        <v>97</v>
      </c>
      <c r="S20" t="s">
        <v>152</v>
      </c>
      <c r="V20" s="35">
        <v>1173.2222222222222</v>
      </c>
      <c r="X20" s="22">
        <f>V20/V18</f>
        <v>0.74664121057841892</v>
      </c>
      <c r="AC20" t="s">
        <v>170</v>
      </c>
      <c r="AF20" s="35">
        <v>2060.5555555555557</v>
      </c>
      <c r="AH20" s="22">
        <f>AF20/AF18</f>
        <v>0.70015479291728022</v>
      </c>
    </row>
    <row r="21" spans="1:35" x14ac:dyDescent="0.3">
      <c r="A21" t="s">
        <v>120</v>
      </c>
      <c r="D21" s="50">
        <f>AVERAGE(N18,V21,AF21)</f>
        <v>2053.4814814814813</v>
      </c>
      <c r="G21" s="35">
        <f>D21/$D$23</f>
        <v>1.0616778047986519</v>
      </c>
      <c r="S21" t="s">
        <v>155</v>
      </c>
      <c r="V21" s="35">
        <v>1452.2222222222222</v>
      </c>
      <c r="X21" s="22">
        <v>1</v>
      </c>
      <c r="AC21" t="s">
        <v>173</v>
      </c>
      <c r="AF21" s="35">
        <v>1163.5555555555557</v>
      </c>
      <c r="AH21" s="22">
        <v>1</v>
      </c>
    </row>
    <row r="22" spans="1:35" ht="18" x14ac:dyDescent="0.3">
      <c r="A22" t="s">
        <v>245</v>
      </c>
      <c r="D22" s="50">
        <f>AVERAGE(N19,V22,AF22)</f>
        <v>18369.370370370369</v>
      </c>
      <c r="G22" s="35">
        <f>D22/$D$23</f>
        <v>9.4972138712827672</v>
      </c>
      <c r="S22" t="s">
        <v>158</v>
      </c>
      <c r="V22" s="35">
        <v>11558.666666666666</v>
      </c>
      <c r="X22" s="22">
        <f>V22/V21</f>
        <v>7.9592960979342005</v>
      </c>
      <c r="Y22" s="39"/>
      <c r="Z22" s="39"/>
      <c r="AC22" t="s">
        <v>176</v>
      </c>
      <c r="AF22" s="35">
        <v>20213.444444444445</v>
      </c>
      <c r="AH22" s="22">
        <f>AF22/AF21</f>
        <v>17.372135217723454</v>
      </c>
      <c r="AI22" s="39"/>
    </row>
    <row r="23" spans="1:35" x14ac:dyDescent="0.3">
      <c r="A23" t="s">
        <v>118</v>
      </c>
      <c r="D23" s="50">
        <f>AVERAGE(N17,V23,AF23)</f>
        <v>1934.1851851851852</v>
      </c>
      <c r="G23" s="35">
        <f>D23/$D$23</f>
        <v>1</v>
      </c>
      <c r="K23" s="20" t="s">
        <v>98</v>
      </c>
      <c r="N23" t="s">
        <v>99</v>
      </c>
      <c r="P23" t="s">
        <v>100</v>
      </c>
      <c r="S23" t="s">
        <v>161</v>
      </c>
      <c r="V23" s="35">
        <v>1207.5555555555557</v>
      </c>
      <c r="X23" s="22">
        <f>V23/V21</f>
        <v>0.83152257077276215</v>
      </c>
      <c r="AC23" t="s">
        <v>179</v>
      </c>
      <c r="AF23" s="35">
        <v>978.66666666666663</v>
      </c>
      <c r="AH23" s="22">
        <f>AF23/AF21</f>
        <v>0.84110007639419393</v>
      </c>
    </row>
    <row r="24" spans="1:35" x14ac:dyDescent="0.3">
      <c r="K24" t="s">
        <v>93</v>
      </c>
      <c r="V24" s="23" t="s">
        <v>96</v>
      </c>
      <c r="X24" s="24" t="s">
        <v>97</v>
      </c>
      <c r="AF24" s="23" t="s">
        <v>96</v>
      </c>
      <c r="AH24" s="24" t="s">
        <v>97</v>
      </c>
    </row>
    <row r="25" spans="1:35" x14ac:dyDescent="0.3">
      <c r="K25" t="s">
        <v>41</v>
      </c>
      <c r="N25">
        <f>N14/K4</f>
        <v>18.725698832503962</v>
      </c>
      <c r="P25" s="25">
        <f>N25/$N$25</f>
        <v>1</v>
      </c>
    </row>
    <row r="26" spans="1:35" x14ac:dyDescent="0.3">
      <c r="D26" t="s">
        <v>99</v>
      </c>
      <c r="G26" t="s">
        <v>266</v>
      </c>
      <c r="K26" t="s">
        <v>43</v>
      </c>
      <c r="N26">
        <f t="shared" ref="N26:N30" si="0">N15/K5</f>
        <v>28.145867483617966</v>
      </c>
      <c r="P26" s="25">
        <f t="shared" ref="P26:P30" si="1">N26/$N$25</f>
        <v>1.5030609930969587</v>
      </c>
    </row>
    <row r="27" spans="1:35" x14ac:dyDescent="0.3">
      <c r="A27" t="s">
        <v>242</v>
      </c>
      <c r="D27">
        <f>D18/A4</f>
        <v>19.75233568424856</v>
      </c>
      <c r="G27" s="48">
        <f>D27/$D$29</f>
        <v>1.5410345881442051</v>
      </c>
      <c r="K27" t="s">
        <v>45</v>
      </c>
      <c r="N27">
        <f t="shared" si="0"/>
        <v>388.37265626604392</v>
      </c>
      <c r="P27" s="25">
        <f t="shared" si="1"/>
        <v>20.740088780660557</v>
      </c>
      <c r="S27" s="20" t="s">
        <v>98</v>
      </c>
      <c r="V27" t="s">
        <v>99</v>
      </c>
      <c r="X27" t="s">
        <v>100</v>
      </c>
      <c r="AC27" s="20" t="s">
        <v>98</v>
      </c>
      <c r="AF27" t="s">
        <v>99</v>
      </c>
      <c r="AH27" t="s">
        <v>100</v>
      </c>
    </row>
    <row r="28" spans="1:35" x14ac:dyDescent="0.3">
      <c r="A28" t="s">
        <v>243</v>
      </c>
      <c r="D28">
        <f t="shared" ref="D28:D32" si="2">D19/A5</f>
        <v>202.87129323180719</v>
      </c>
      <c r="G28" s="48">
        <f>D28/$D$29</f>
        <v>15.827580333249776</v>
      </c>
      <c r="K28" t="s">
        <v>47</v>
      </c>
      <c r="N28">
        <f>N17/K7</f>
        <v>18.608253379846168</v>
      </c>
      <c r="P28" s="25">
        <f>N28/$N$25</f>
        <v>0.99372811376983528</v>
      </c>
      <c r="S28" t="s">
        <v>93</v>
      </c>
      <c r="AC28" t="s">
        <v>93</v>
      </c>
    </row>
    <row r="29" spans="1:35" x14ac:dyDescent="0.3">
      <c r="A29" t="s">
        <v>244</v>
      </c>
      <c r="D29">
        <f t="shared" si="2"/>
        <v>12.817581017461368</v>
      </c>
      <c r="G29" s="48">
        <f t="shared" ref="G29:G32" si="3">D29/$D$29</f>
        <v>1</v>
      </c>
      <c r="K29" t="s">
        <v>49</v>
      </c>
      <c r="N29">
        <f t="shared" si="0"/>
        <v>15.477665698351755</v>
      </c>
      <c r="P29" s="25">
        <f t="shared" si="1"/>
        <v>0.82654675997916349</v>
      </c>
      <c r="S29" t="s">
        <v>146</v>
      </c>
      <c r="V29">
        <f t="shared" ref="V29:V34" si="4">V18/S4</f>
        <v>12.588788328539129</v>
      </c>
      <c r="X29" s="25">
        <f>V29/$V$31</f>
        <v>1.4620192219095396</v>
      </c>
      <c r="AC29" t="s">
        <v>164</v>
      </c>
      <c r="AF29">
        <f t="shared" ref="AF29:AF34" si="5">AF18/AC4</f>
        <v>14.157141123445662</v>
      </c>
      <c r="AH29" s="25">
        <f>AF29/$AF$31</f>
        <v>1.490133215986448</v>
      </c>
    </row>
    <row r="30" spans="1:35" x14ac:dyDescent="0.3">
      <c r="A30" t="s">
        <v>120</v>
      </c>
      <c r="D30">
        <f t="shared" si="2"/>
        <v>12.470134743361214</v>
      </c>
      <c r="G30" s="48">
        <f t="shared" si="3"/>
        <v>0.97289299177225186</v>
      </c>
      <c r="K30" t="s">
        <v>51</v>
      </c>
      <c r="N30">
        <f t="shared" si="0"/>
        <v>465.79101401573843</v>
      </c>
      <c r="P30" s="25">
        <f t="shared" si="1"/>
        <v>24.874426219395403</v>
      </c>
      <c r="S30" t="s">
        <v>149</v>
      </c>
      <c r="V30" s="26">
        <f t="shared" si="4"/>
        <v>146.40821720877639</v>
      </c>
      <c r="X30" s="25">
        <f t="shared" ref="X30:X34" si="6">V30/$V$31</f>
        <v>17.003354271949842</v>
      </c>
      <c r="AC30" t="s">
        <v>167</v>
      </c>
      <c r="AF30" s="26">
        <f t="shared" si="5"/>
        <v>160.59589090753977</v>
      </c>
      <c r="AH30" s="25">
        <f t="shared" ref="AH30:AH34" si="7">AF30/$AF$31</f>
        <v>16.90378511491565</v>
      </c>
    </row>
    <row r="31" spans="1:35" x14ac:dyDescent="0.3">
      <c r="A31" t="s">
        <v>245</v>
      </c>
      <c r="D31">
        <f t="shared" si="2"/>
        <v>374.79987945540853</v>
      </c>
      <c r="G31" s="48">
        <f t="shared" si="3"/>
        <v>29.241077465772936</v>
      </c>
      <c r="P31" s="33" t="s">
        <v>101</v>
      </c>
      <c r="S31" t="s">
        <v>152</v>
      </c>
      <c r="V31">
        <f t="shared" si="4"/>
        <v>8.6105491226694983</v>
      </c>
      <c r="X31" s="25">
        <f t="shared" si="6"/>
        <v>1</v>
      </c>
      <c r="AC31" t="s">
        <v>170</v>
      </c>
      <c r="AF31">
        <f t="shared" si="5"/>
        <v>9.5005875793955958</v>
      </c>
      <c r="AH31" s="25">
        <f t="shared" si="7"/>
        <v>1</v>
      </c>
    </row>
    <row r="32" spans="1:35" x14ac:dyDescent="0.3">
      <c r="A32" t="s">
        <v>118</v>
      </c>
      <c r="D32">
        <f t="shared" si="2"/>
        <v>12.079851770785551</v>
      </c>
      <c r="G32" s="48">
        <f t="shared" si="3"/>
        <v>0.94244395680660731</v>
      </c>
      <c r="S32" t="s">
        <v>155</v>
      </c>
      <c r="V32">
        <f t="shared" si="4"/>
        <v>9.7298489279989884</v>
      </c>
      <c r="X32" s="25">
        <f t="shared" si="6"/>
        <v>1.1299916868696147</v>
      </c>
      <c r="AC32" t="s">
        <v>173</v>
      </c>
      <c r="AF32">
        <f t="shared" si="5"/>
        <v>10.052892971742963</v>
      </c>
      <c r="AH32" s="25">
        <f t="shared" si="7"/>
        <v>1.0581338141174741</v>
      </c>
    </row>
    <row r="33" spans="19:34" x14ac:dyDescent="0.3">
      <c r="S33" t="s">
        <v>158</v>
      </c>
      <c r="V33" s="26">
        <f t="shared" si="4"/>
        <v>401.58832969588167</v>
      </c>
      <c r="X33" s="25">
        <f t="shared" si="6"/>
        <v>46.639107909923709</v>
      </c>
      <c r="AC33" t="s">
        <v>176</v>
      </c>
      <c r="AF33" s="26">
        <f t="shared" si="5"/>
        <v>296.59647871994844</v>
      </c>
      <c r="AH33" s="25">
        <f t="shared" si="7"/>
        <v>31.218751076322079</v>
      </c>
    </row>
    <row r="34" spans="19:34" x14ac:dyDescent="0.3">
      <c r="S34" t="s">
        <v>161</v>
      </c>
      <c r="V34">
        <f t="shared" si="4"/>
        <v>8.2898067961808088</v>
      </c>
      <c r="X34" s="25">
        <f t="shared" si="6"/>
        <v>0.96275007297220427</v>
      </c>
      <c r="AC34" t="s">
        <v>179</v>
      </c>
      <c r="AF34">
        <f t="shared" si="5"/>
        <v>6.9734364237146833</v>
      </c>
      <c r="AH34" s="25">
        <f t="shared" si="7"/>
        <v>0.73400054106530499</v>
      </c>
    </row>
    <row r="35" spans="19:34" x14ac:dyDescent="0.3">
      <c r="X35" s="27" t="s">
        <v>101</v>
      </c>
      <c r="AH35" s="27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5A72-92D7-41CF-8935-F881B9A964CF}">
  <dimension ref="A1:P16"/>
  <sheetViews>
    <sheetView topLeftCell="A7" workbookViewId="0">
      <selection activeCell="M5" sqref="M5"/>
    </sheetView>
  </sheetViews>
  <sheetFormatPr defaultRowHeight="14.4" x14ac:dyDescent="0.3"/>
  <cols>
    <col min="13" max="13" width="10.5546875" customWidth="1"/>
  </cols>
  <sheetData>
    <row r="1" spans="1:16" x14ac:dyDescent="0.3">
      <c r="A1" t="s">
        <v>258</v>
      </c>
      <c r="B1" s="25">
        <v>9.0499999622503921E-2</v>
      </c>
      <c r="F1" s="62" t="s">
        <v>263</v>
      </c>
    </row>
    <row r="2" spans="1:16" ht="15" thickBot="1" x14ac:dyDescent="0.35"/>
    <row r="3" spans="1:16" ht="15" thickBot="1" x14ac:dyDescent="0.35">
      <c r="A3" s="5"/>
      <c r="M3" t="s">
        <v>261</v>
      </c>
    </row>
    <row r="4" spans="1:16" x14ac:dyDescent="0.3">
      <c r="M4" t="s">
        <v>264</v>
      </c>
      <c r="N4" s="61">
        <v>92.25</v>
      </c>
    </row>
    <row r="5" spans="1:16" x14ac:dyDescent="0.3">
      <c r="A5" s="6" t="s">
        <v>57</v>
      </c>
      <c r="B5" s="6" t="s">
        <v>58</v>
      </c>
      <c r="C5" s="6" t="s">
        <v>59</v>
      </c>
      <c r="D5" s="6" t="s">
        <v>60</v>
      </c>
      <c r="E5" s="6" t="s">
        <v>61</v>
      </c>
      <c r="F5" s="7" t="s">
        <v>62</v>
      </c>
      <c r="I5" s="55" t="s">
        <v>260</v>
      </c>
      <c r="J5" s="56" t="s">
        <v>259</v>
      </c>
      <c r="M5" t="s">
        <v>265</v>
      </c>
      <c r="N5" s="61">
        <v>65</v>
      </c>
      <c r="P5" t="s">
        <v>262</v>
      </c>
    </row>
    <row r="6" spans="1:16" x14ac:dyDescent="0.3">
      <c r="A6" t="s">
        <v>41</v>
      </c>
      <c r="B6" s="9">
        <v>0.54249998927116394</v>
      </c>
      <c r="C6" s="10">
        <f t="shared" ref="C6:C11" si="0">B6-$B$1</f>
        <v>0.45199998964866001</v>
      </c>
      <c r="D6" s="10">
        <f t="shared" ref="D6:D16" si="1">C6*1044.2-14.563</f>
        <v>457.41538919113083</v>
      </c>
      <c r="E6" s="10">
        <f t="shared" ref="E6:E11" si="2">D6*10</f>
        <v>4574.1538919113082</v>
      </c>
      <c r="F6" s="11">
        <f t="shared" ref="F6:F11" si="3">E6/1000</f>
        <v>4.5741538919113083</v>
      </c>
      <c r="I6">
        <f>F6*45</f>
        <v>205.83692513600886</v>
      </c>
      <c r="J6" t="s">
        <v>41</v>
      </c>
      <c r="M6">
        <f t="shared" ref="M6:M11" si="4">(I6/$N$4)*$N$5</f>
        <v>145.03414779230977</v>
      </c>
      <c r="P6">
        <f t="shared" ref="P6:P11" si="5">(F6/2.05)*65</f>
        <v>145.03414779230977</v>
      </c>
    </row>
    <row r="7" spans="1:16" x14ac:dyDescent="0.3">
      <c r="A7" t="s">
        <v>43</v>
      </c>
      <c r="B7" s="9">
        <v>0.6028333306312561</v>
      </c>
      <c r="C7" s="10">
        <f t="shared" si="0"/>
        <v>0.51233333100875222</v>
      </c>
      <c r="D7" s="10">
        <f t="shared" si="1"/>
        <v>520.41546423933914</v>
      </c>
      <c r="E7" s="10">
        <f t="shared" si="2"/>
        <v>5204.1546423933914</v>
      </c>
      <c r="F7" s="11">
        <f t="shared" si="3"/>
        <v>5.2041546423933918</v>
      </c>
      <c r="I7">
        <f t="shared" ref="I7:I16" si="6">F7*45</f>
        <v>234.18695890770263</v>
      </c>
      <c r="J7" t="s">
        <v>43</v>
      </c>
      <c r="M7">
        <f t="shared" si="4"/>
        <v>165.00978134418071</v>
      </c>
      <c r="P7">
        <f t="shared" si="5"/>
        <v>165.00978134418071</v>
      </c>
    </row>
    <row r="8" spans="1:16" x14ac:dyDescent="0.3">
      <c r="A8" t="s">
        <v>45</v>
      </c>
      <c r="B8" s="9">
        <v>0.30378333230813342</v>
      </c>
      <c r="C8" s="10">
        <f t="shared" si="0"/>
        <v>0.21328333268562949</v>
      </c>
      <c r="D8" s="10">
        <f t="shared" si="1"/>
        <v>208.14745599033432</v>
      </c>
      <c r="E8" s="10">
        <f t="shared" si="2"/>
        <v>2081.4745599033431</v>
      </c>
      <c r="F8" s="11">
        <f t="shared" si="3"/>
        <v>2.0814745599033433</v>
      </c>
      <c r="I8">
        <f t="shared" si="6"/>
        <v>93.666355195650453</v>
      </c>
      <c r="J8" t="s">
        <v>45</v>
      </c>
      <c r="M8">
        <f t="shared" si="4"/>
        <v>65.997973850593809</v>
      </c>
      <c r="P8">
        <f t="shared" si="5"/>
        <v>65.997973850593823</v>
      </c>
    </row>
    <row r="9" spans="1:16" x14ac:dyDescent="0.3">
      <c r="A9" t="s">
        <v>47</v>
      </c>
      <c r="B9" s="9">
        <v>0.53261666496594751</v>
      </c>
      <c r="C9" s="10">
        <f t="shared" si="0"/>
        <v>0.44211666534344357</v>
      </c>
      <c r="D9" s="10">
        <f t="shared" si="1"/>
        <v>447.09522195162378</v>
      </c>
      <c r="E9" s="10">
        <f t="shared" si="2"/>
        <v>4470.9522195162381</v>
      </c>
      <c r="F9" s="14">
        <f t="shared" si="3"/>
        <v>4.4709522195162377</v>
      </c>
      <c r="I9">
        <f t="shared" si="6"/>
        <v>201.1928498782307</v>
      </c>
      <c r="J9" t="s">
        <v>47</v>
      </c>
      <c r="M9">
        <f t="shared" si="4"/>
        <v>141.76189964319781</v>
      </c>
      <c r="P9">
        <f t="shared" si="5"/>
        <v>141.76189964319781</v>
      </c>
    </row>
    <row r="10" spans="1:16" x14ac:dyDescent="0.3">
      <c r="A10" t="s">
        <v>49</v>
      </c>
      <c r="B10" s="9">
        <v>0.51655001441637671</v>
      </c>
      <c r="C10" s="10">
        <f t="shared" si="0"/>
        <v>0.42605001479387278</v>
      </c>
      <c r="D10" s="10">
        <f t="shared" si="1"/>
        <v>430.31842544776197</v>
      </c>
      <c r="E10" s="10">
        <f t="shared" si="2"/>
        <v>4303.18425447762</v>
      </c>
      <c r="F10" s="14">
        <f t="shared" si="3"/>
        <v>4.3031842544776202</v>
      </c>
      <c r="I10">
        <f t="shared" si="6"/>
        <v>193.6432914514929</v>
      </c>
      <c r="J10" t="s">
        <v>49</v>
      </c>
      <c r="M10">
        <f t="shared" si="4"/>
        <v>136.4424275809977</v>
      </c>
      <c r="P10">
        <f t="shared" si="5"/>
        <v>136.44242758099773</v>
      </c>
    </row>
    <row r="11" spans="1:16" x14ac:dyDescent="0.3">
      <c r="A11" t="s">
        <v>51</v>
      </c>
      <c r="B11" s="9">
        <v>0.20348333070675531</v>
      </c>
      <c r="C11" s="10">
        <f t="shared" si="0"/>
        <v>0.11298333108425139</v>
      </c>
      <c r="D11" s="10">
        <f t="shared" si="1"/>
        <v>103.4141943181753</v>
      </c>
      <c r="E11" s="10">
        <f t="shared" si="2"/>
        <v>1034.141943181753</v>
      </c>
      <c r="F11" s="14">
        <f t="shared" si="3"/>
        <v>1.0341419431817531</v>
      </c>
      <c r="I11">
        <f t="shared" si="6"/>
        <v>46.536387443178889</v>
      </c>
      <c r="J11" t="s">
        <v>51</v>
      </c>
      <c r="M11">
        <f t="shared" si="4"/>
        <v>32.789866491128763</v>
      </c>
      <c r="P11">
        <f t="shared" si="5"/>
        <v>32.789866491128763</v>
      </c>
    </row>
    <row r="12" spans="1:16" x14ac:dyDescent="0.3">
      <c r="A12" s="57"/>
      <c r="B12" s="58">
        <v>0</v>
      </c>
      <c r="C12" s="59">
        <v>0</v>
      </c>
      <c r="D12" s="59">
        <f t="shared" si="1"/>
        <v>-14.563000000000001</v>
      </c>
      <c r="E12" s="59">
        <f>D12*10</f>
        <v>-145.63</v>
      </c>
      <c r="F12" s="60">
        <f>E12/1000</f>
        <v>-0.14562999999999998</v>
      </c>
      <c r="I12">
        <f t="shared" si="6"/>
        <v>-6.5533499999999991</v>
      </c>
      <c r="J12" s="25"/>
    </row>
    <row r="13" spans="1:16" x14ac:dyDescent="0.3">
      <c r="A13" s="57"/>
      <c r="B13" s="58">
        <v>0</v>
      </c>
      <c r="C13" s="59">
        <v>0</v>
      </c>
      <c r="D13" s="59">
        <f t="shared" si="1"/>
        <v>-14.563000000000001</v>
      </c>
      <c r="E13" s="59">
        <f>D13*10</f>
        <v>-145.63</v>
      </c>
      <c r="F13" s="60">
        <f>E13/1000</f>
        <v>-0.14562999999999998</v>
      </c>
      <c r="I13">
        <f t="shared" si="6"/>
        <v>-6.5533499999999991</v>
      </c>
      <c r="J13" s="25"/>
    </row>
    <row r="14" spans="1:16" x14ac:dyDescent="0.3">
      <c r="A14" s="57"/>
      <c r="B14" s="58">
        <v>0</v>
      </c>
      <c r="C14" s="59">
        <v>0</v>
      </c>
      <c r="D14" s="59">
        <f t="shared" si="1"/>
        <v>-14.563000000000001</v>
      </c>
      <c r="E14" s="59">
        <f>D14*10</f>
        <v>-145.63</v>
      </c>
      <c r="F14" s="60">
        <f>E14/1000</f>
        <v>-0.14562999999999998</v>
      </c>
      <c r="I14">
        <f t="shared" si="6"/>
        <v>-6.5533499999999991</v>
      </c>
      <c r="J14" s="25"/>
    </row>
    <row r="15" spans="1:16" x14ac:dyDescent="0.3">
      <c r="A15" s="57"/>
      <c r="B15" s="58">
        <v>0</v>
      </c>
      <c r="C15" s="59">
        <v>0</v>
      </c>
      <c r="D15" s="59">
        <f t="shared" si="1"/>
        <v>-14.563000000000001</v>
      </c>
      <c r="E15" s="59">
        <f>D15*10</f>
        <v>-145.63</v>
      </c>
      <c r="F15" s="60">
        <f>E15/1000</f>
        <v>-0.14562999999999998</v>
      </c>
      <c r="I15">
        <f t="shared" si="6"/>
        <v>-6.5533499999999991</v>
      </c>
      <c r="J15" s="25"/>
    </row>
    <row r="16" spans="1:16" x14ac:dyDescent="0.3">
      <c r="A16" s="57"/>
      <c r="B16" s="58">
        <v>0</v>
      </c>
      <c r="C16" s="59">
        <v>0</v>
      </c>
      <c r="D16" s="59">
        <f t="shared" si="1"/>
        <v>-14.563000000000001</v>
      </c>
      <c r="E16" s="59">
        <f>D16*10</f>
        <v>-145.63</v>
      </c>
      <c r="F16" s="60">
        <f>E16/1000</f>
        <v>-0.14562999999999998</v>
      </c>
      <c r="I16">
        <f t="shared" si="6"/>
        <v>-6.5533499999999991</v>
      </c>
      <c r="J16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85-F5C0-4257-BAF0-546D0C16A8AE}">
  <dimension ref="A1:V39"/>
  <sheetViews>
    <sheetView zoomScale="85" zoomScaleNormal="85" workbookViewId="0">
      <selection activeCell="V14" sqref="V14"/>
    </sheetView>
  </sheetViews>
  <sheetFormatPr defaultRowHeight="14.4" x14ac:dyDescent="0.3"/>
  <cols>
    <col min="1" max="1" width="10.77734375" bestFit="1" customWidth="1"/>
    <col min="4" max="4" width="17.77734375" customWidth="1"/>
    <col min="257" max="257" width="10.77734375" bestFit="1" customWidth="1"/>
    <col min="260" max="260" width="17.77734375" customWidth="1"/>
    <col min="513" max="513" width="10.77734375" bestFit="1" customWidth="1"/>
    <col min="516" max="516" width="17.77734375" customWidth="1"/>
    <col min="769" max="769" width="10.77734375" bestFit="1" customWidth="1"/>
    <col min="772" max="772" width="17.77734375" customWidth="1"/>
    <col min="1025" max="1025" width="10.77734375" bestFit="1" customWidth="1"/>
    <col min="1028" max="1028" width="17.77734375" customWidth="1"/>
    <col min="1281" max="1281" width="10.77734375" bestFit="1" customWidth="1"/>
    <col min="1284" max="1284" width="17.77734375" customWidth="1"/>
    <col min="1537" max="1537" width="10.77734375" bestFit="1" customWidth="1"/>
    <col min="1540" max="1540" width="17.77734375" customWidth="1"/>
    <col min="1793" max="1793" width="10.77734375" bestFit="1" customWidth="1"/>
    <col min="1796" max="1796" width="17.77734375" customWidth="1"/>
    <col min="2049" max="2049" width="10.77734375" bestFit="1" customWidth="1"/>
    <col min="2052" max="2052" width="17.77734375" customWidth="1"/>
    <col min="2305" max="2305" width="10.77734375" bestFit="1" customWidth="1"/>
    <col min="2308" max="2308" width="17.77734375" customWidth="1"/>
    <col min="2561" max="2561" width="10.77734375" bestFit="1" customWidth="1"/>
    <col min="2564" max="2564" width="17.77734375" customWidth="1"/>
    <col min="2817" max="2817" width="10.77734375" bestFit="1" customWidth="1"/>
    <col min="2820" max="2820" width="17.77734375" customWidth="1"/>
    <col min="3073" max="3073" width="10.77734375" bestFit="1" customWidth="1"/>
    <col min="3076" max="3076" width="17.77734375" customWidth="1"/>
    <col min="3329" max="3329" width="10.77734375" bestFit="1" customWidth="1"/>
    <col min="3332" max="3332" width="17.77734375" customWidth="1"/>
    <col min="3585" max="3585" width="10.77734375" bestFit="1" customWidth="1"/>
    <col min="3588" max="3588" width="17.77734375" customWidth="1"/>
    <col min="3841" max="3841" width="10.77734375" bestFit="1" customWidth="1"/>
    <col min="3844" max="3844" width="17.77734375" customWidth="1"/>
    <col min="4097" max="4097" width="10.77734375" bestFit="1" customWidth="1"/>
    <col min="4100" max="4100" width="17.77734375" customWidth="1"/>
    <col min="4353" max="4353" width="10.77734375" bestFit="1" customWidth="1"/>
    <col min="4356" max="4356" width="17.77734375" customWidth="1"/>
    <col min="4609" max="4609" width="10.77734375" bestFit="1" customWidth="1"/>
    <col min="4612" max="4612" width="17.77734375" customWidth="1"/>
    <col min="4865" max="4865" width="10.77734375" bestFit="1" customWidth="1"/>
    <col min="4868" max="4868" width="17.77734375" customWidth="1"/>
    <col min="5121" max="5121" width="10.77734375" bestFit="1" customWidth="1"/>
    <col min="5124" max="5124" width="17.77734375" customWidth="1"/>
    <col min="5377" max="5377" width="10.77734375" bestFit="1" customWidth="1"/>
    <col min="5380" max="5380" width="17.77734375" customWidth="1"/>
    <col min="5633" max="5633" width="10.77734375" bestFit="1" customWidth="1"/>
    <col min="5636" max="5636" width="17.77734375" customWidth="1"/>
    <col min="5889" max="5889" width="10.77734375" bestFit="1" customWidth="1"/>
    <col min="5892" max="5892" width="17.77734375" customWidth="1"/>
    <col min="6145" max="6145" width="10.77734375" bestFit="1" customWidth="1"/>
    <col min="6148" max="6148" width="17.77734375" customWidth="1"/>
    <col min="6401" max="6401" width="10.77734375" bestFit="1" customWidth="1"/>
    <col min="6404" max="6404" width="17.77734375" customWidth="1"/>
    <col min="6657" max="6657" width="10.77734375" bestFit="1" customWidth="1"/>
    <col min="6660" max="6660" width="17.77734375" customWidth="1"/>
    <col min="6913" max="6913" width="10.77734375" bestFit="1" customWidth="1"/>
    <col min="6916" max="6916" width="17.77734375" customWidth="1"/>
    <col min="7169" max="7169" width="10.77734375" bestFit="1" customWidth="1"/>
    <col min="7172" max="7172" width="17.77734375" customWidth="1"/>
    <col min="7425" max="7425" width="10.77734375" bestFit="1" customWidth="1"/>
    <col min="7428" max="7428" width="17.77734375" customWidth="1"/>
    <col min="7681" max="7681" width="10.77734375" bestFit="1" customWidth="1"/>
    <col min="7684" max="7684" width="17.77734375" customWidth="1"/>
    <col min="7937" max="7937" width="10.77734375" bestFit="1" customWidth="1"/>
    <col min="7940" max="7940" width="17.77734375" customWidth="1"/>
    <col min="8193" max="8193" width="10.77734375" bestFit="1" customWidth="1"/>
    <col min="8196" max="8196" width="17.77734375" customWidth="1"/>
    <col min="8449" max="8449" width="10.77734375" bestFit="1" customWidth="1"/>
    <col min="8452" max="8452" width="17.77734375" customWidth="1"/>
    <col min="8705" max="8705" width="10.77734375" bestFit="1" customWidth="1"/>
    <col min="8708" max="8708" width="17.77734375" customWidth="1"/>
    <col min="8961" max="8961" width="10.77734375" bestFit="1" customWidth="1"/>
    <col min="8964" max="8964" width="17.77734375" customWidth="1"/>
    <col min="9217" max="9217" width="10.77734375" bestFit="1" customWidth="1"/>
    <col min="9220" max="9220" width="17.77734375" customWidth="1"/>
    <col min="9473" max="9473" width="10.77734375" bestFit="1" customWidth="1"/>
    <col min="9476" max="9476" width="17.77734375" customWidth="1"/>
    <col min="9729" max="9729" width="10.77734375" bestFit="1" customWidth="1"/>
    <col min="9732" max="9732" width="17.77734375" customWidth="1"/>
    <col min="9985" max="9985" width="10.77734375" bestFit="1" customWidth="1"/>
    <col min="9988" max="9988" width="17.77734375" customWidth="1"/>
    <col min="10241" max="10241" width="10.77734375" bestFit="1" customWidth="1"/>
    <col min="10244" max="10244" width="17.77734375" customWidth="1"/>
    <col min="10497" max="10497" width="10.77734375" bestFit="1" customWidth="1"/>
    <col min="10500" max="10500" width="17.77734375" customWidth="1"/>
    <col min="10753" max="10753" width="10.77734375" bestFit="1" customWidth="1"/>
    <col min="10756" max="10756" width="17.77734375" customWidth="1"/>
    <col min="11009" max="11009" width="10.77734375" bestFit="1" customWidth="1"/>
    <col min="11012" max="11012" width="17.77734375" customWidth="1"/>
    <col min="11265" max="11265" width="10.77734375" bestFit="1" customWidth="1"/>
    <col min="11268" max="11268" width="17.77734375" customWidth="1"/>
    <col min="11521" max="11521" width="10.77734375" bestFit="1" customWidth="1"/>
    <col min="11524" max="11524" width="17.77734375" customWidth="1"/>
    <col min="11777" max="11777" width="10.77734375" bestFit="1" customWidth="1"/>
    <col min="11780" max="11780" width="17.77734375" customWidth="1"/>
    <col min="12033" max="12033" width="10.77734375" bestFit="1" customWidth="1"/>
    <col min="12036" max="12036" width="17.77734375" customWidth="1"/>
    <col min="12289" max="12289" width="10.77734375" bestFit="1" customWidth="1"/>
    <col min="12292" max="12292" width="17.77734375" customWidth="1"/>
    <col min="12545" max="12545" width="10.77734375" bestFit="1" customWidth="1"/>
    <col min="12548" max="12548" width="17.77734375" customWidth="1"/>
    <col min="12801" max="12801" width="10.77734375" bestFit="1" customWidth="1"/>
    <col min="12804" max="12804" width="17.77734375" customWidth="1"/>
    <col min="13057" max="13057" width="10.77734375" bestFit="1" customWidth="1"/>
    <col min="13060" max="13060" width="17.77734375" customWidth="1"/>
    <col min="13313" max="13313" width="10.77734375" bestFit="1" customWidth="1"/>
    <col min="13316" max="13316" width="17.77734375" customWidth="1"/>
    <col min="13569" max="13569" width="10.77734375" bestFit="1" customWidth="1"/>
    <col min="13572" max="13572" width="17.77734375" customWidth="1"/>
    <col min="13825" max="13825" width="10.77734375" bestFit="1" customWidth="1"/>
    <col min="13828" max="13828" width="17.77734375" customWidth="1"/>
    <col min="14081" max="14081" width="10.77734375" bestFit="1" customWidth="1"/>
    <col min="14084" max="14084" width="17.77734375" customWidth="1"/>
    <col min="14337" max="14337" width="10.77734375" bestFit="1" customWidth="1"/>
    <col min="14340" max="14340" width="17.77734375" customWidth="1"/>
    <col min="14593" max="14593" width="10.77734375" bestFit="1" customWidth="1"/>
    <col min="14596" max="14596" width="17.77734375" customWidth="1"/>
    <col min="14849" max="14849" width="10.77734375" bestFit="1" customWidth="1"/>
    <col min="14852" max="14852" width="17.77734375" customWidth="1"/>
    <col min="15105" max="15105" width="10.77734375" bestFit="1" customWidth="1"/>
    <col min="15108" max="15108" width="17.77734375" customWidth="1"/>
    <col min="15361" max="15361" width="10.77734375" bestFit="1" customWidth="1"/>
    <col min="15364" max="15364" width="17.77734375" customWidth="1"/>
    <col min="15617" max="15617" width="10.77734375" bestFit="1" customWidth="1"/>
    <col min="15620" max="15620" width="17.77734375" customWidth="1"/>
    <col min="15873" max="15873" width="10.77734375" bestFit="1" customWidth="1"/>
    <col min="15876" max="15876" width="17.77734375" customWidth="1"/>
    <col min="16129" max="16129" width="10.77734375" bestFit="1" customWidth="1"/>
    <col min="16132" max="16132" width="17.77734375" customWidth="1"/>
  </cols>
  <sheetData>
    <row r="1" spans="1:22" ht="18" x14ac:dyDescent="0.35">
      <c r="A1" s="20" t="s">
        <v>89</v>
      </c>
      <c r="J1" s="37" t="s">
        <v>228</v>
      </c>
    </row>
    <row r="2" spans="1:22" x14ac:dyDescent="0.3">
      <c r="A2" t="s">
        <v>63</v>
      </c>
      <c r="V2" t="s">
        <v>90</v>
      </c>
    </row>
    <row r="3" spans="1:22" x14ac:dyDescent="0.3">
      <c r="A3" s="38">
        <v>178.17607503042518</v>
      </c>
      <c r="B3" t="s">
        <v>216</v>
      </c>
      <c r="V3" t="s">
        <v>207</v>
      </c>
    </row>
    <row r="4" spans="1:22" ht="18" x14ac:dyDescent="0.3">
      <c r="A4" s="38">
        <v>242.19074968949863</v>
      </c>
      <c r="B4" t="s">
        <v>217</v>
      </c>
      <c r="I4" s="39"/>
    </row>
    <row r="5" spans="1:22" x14ac:dyDescent="0.3">
      <c r="A5" s="38">
        <v>233.79537961319988</v>
      </c>
      <c r="B5" t="s">
        <v>221</v>
      </c>
    </row>
    <row r="6" spans="1:22" x14ac:dyDescent="0.3">
      <c r="A6" s="38">
        <v>186.00756289378705</v>
      </c>
      <c r="B6" t="s">
        <v>173</v>
      </c>
    </row>
    <row r="7" spans="1:22" x14ac:dyDescent="0.3">
      <c r="A7" s="38">
        <v>100.55024469272193</v>
      </c>
      <c r="B7" t="s">
        <v>176</v>
      </c>
    </row>
    <row r="8" spans="1:22" x14ac:dyDescent="0.3">
      <c r="A8" s="38">
        <v>241.97147798136774</v>
      </c>
      <c r="B8" t="s">
        <v>179</v>
      </c>
    </row>
    <row r="9" spans="1:22" x14ac:dyDescent="0.3">
      <c r="A9" s="21"/>
    </row>
    <row r="10" spans="1:22" x14ac:dyDescent="0.3">
      <c r="A10" s="21"/>
    </row>
    <row r="11" spans="1:22" x14ac:dyDescent="0.3">
      <c r="A11" s="21"/>
    </row>
    <row r="12" spans="1:22" x14ac:dyDescent="0.3">
      <c r="A12" s="21"/>
    </row>
    <row r="15" spans="1:22" x14ac:dyDescent="0.3">
      <c r="A15" s="20" t="s">
        <v>92</v>
      </c>
    </row>
    <row r="16" spans="1:22" x14ac:dyDescent="0.3">
      <c r="A16" t="s">
        <v>93</v>
      </c>
      <c r="D16" t="s">
        <v>94</v>
      </c>
      <c r="F16" t="s">
        <v>95</v>
      </c>
    </row>
    <row r="17" spans="1:7" x14ac:dyDescent="0.3">
      <c r="A17" t="s">
        <v>164</v>
      </c>
      <c r="D17">
        <v>1627.3333333333333</v>
      </c>
      <c r="F17" s="22">
        <v>1</v>
      </c>
    </row>
    <row r="18" spans="1:7" x14ac:dyDescent="0.3">
      <c r="A18" t="s">
        <v>167</v>
      </c>
      <c r="D18">
        <v>42498.5</v>
      </c>
      <c r="F18" s="22">
        <f>D18/D17</f>
        <v>26.115424006554694</v>
      </c>
    </row>
    <row r="19" spans="1:7" x14ac:dyDescent="0.3">
      <c r="A19" t="s">
        <v>170</v>
      </c>
      <c r="D19">
        <v>1385.5</v>
      </c>
      <c r="F19" s="22">
        <f>D19/D17</f>
        <v>0.85139287177386325</v>
      </c>
    </row>
    <row r="20" spans="1:7" x14ac:dyDescent="0.3">
      <c r="A20" t="s">
        <v>173</v>
      </c>
      <c r="D20">
        <v>976.33333333333337</v>
      </c>
      <c r="F20" s="22">
        <v>1</v>
      </c>
    </row>
    <row r="21" spans="1:7" ht="18" x14ac:dyDescent="0.3">
      <c r="A21" t="s">
        <v>176</v>
      </c>
      <c r="D21">
        <v>33069.666666666664</v>
      </c>
      <c r="F21" s="22">
        <f>D21/D20</f>
        <v>33.871287128712865</v>
      </c>
      <c r="G21" s="39"/>
    </row>
    <row r="22" spans="1:7" x14ac:dyDescent="0.3">
      <c r="A22" t="s">
        <v>179</v>
      </c>
      <c r="D22">
        <v>909.83333333333337</v>
      </c>
      <c r="F22" s="22">
        <f>D22/D20</f>
        <v>0.93188801638784569</v>
      </c>
    </row>
    <row r="23" spans="1:7" x14ac:dyDescent="0.3">
      <c r="D23" s="23" t="s">
        <v>96</v>
      </c>
      <c r="F23" s="24" t="s">
        <v>97</v>
      </c>
    </row>
    <row r="26" spans="1:7" x14ac:dyDescent="0.3">
      <c r="A26" s="20" t="s">
        <v>98</v>
      </c>
      <c r="D26" t="s">
        <v>99</v>
      </c>
      <c r="F26" t="s">
        <v>100</v>
      </c>
    </row>
    <row r="27" spans="1:7" x14ac:dyDescent="0.3">
      <c r="A27" t="s">
        <v>93</v>
      </c>
    </row>
    <row r="28" spans="1:7" x14ac:dyDescent="0.3">
      <c r="A28" t="s">
        <v>164</v>
      </c>
      <c r="D28">
        <f t="shared" ref="D28:D33" si="0">D17/A3</f>
        <v>9.1332875811494407</v>
      </c>
      <c r="F28" s="25">
        <v>1</v>
      </c>
    </row>
    <row r="29" spans="1:7" x14ac:dyDescent="0.3">
      <c r="A29" t="s">
        <v>167</v>
      </c>
      <c r="D29" s="26">
        <f t="shared" si="0"/>
        <v>175.47532287870337</v>
      </c>
      <c r="F29" s="25">
        <f>D29/D28</f>
        <v>19.21272283606551</v>
      </c>
    </row>
    <row r="30" spans="1:7" x14ac:dyDescent="0.3">
      <c r="A30" t="s">
        <v>170</v>
      </c>
      <c r="D30">
        <f t="shared" si="0"/>
        <v>5.9261222454106015</v>
      </c>
      <c r="F30" s="25">
        <f>D30/D28</f>
        <v>0.64884875164138744</v>
      </c>
    </row>
    <row r="31" spans="1:7" x14ac:dyDescent="0.3">
      <c r="A31" t="s">
        <v>173</v>
      </c>
      <c r="D31">
        <f t="shared" si="0"/>
        <v>5.2488905189883788</v>
      </c>
      <c r="F31" s="25">
        <v>1</v>
      </c>
    </row>
    <row r="32" spans="1:7" x14ac:dyDescent="0.3">
      <c r="A32" t="s">
        <v>176</v>
      </c>
      <c r="D32" s="26">
        <f t="shared" si="0"/>
        <v>328.88698349493251</v>
      </c>
      <c r="F32" s="25">
        <f>D32/D31</f>
        <v>62.65838129127507</v>
      </c>
    </row>
    <row r="33" spans="1:7" x14ac:dyDescent="0.3">
      <c r="A33" t="s">
        <v>179</v>
      </c>
      <c r="D33">
        <f t="shared" si="0"/>
        <v>3.7600850353254951</v>
      </c>
      <c r="F33" s="25">
        <f>D33/D31</f>
        <v>0.7163580611413054</v>
      </c>
    </row>
    <row r="34" spans="1:7" x14ac:dyDescent="0.3">
      <c r="F34" s="27" t="s">
        <v>101</v>
      </c>
    </row>
    <row r="39" spans="1:7" ht="18" x14ac:dyDescent="0.3">
      <c r="G39" s="3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A94B-0B01-4A4A-B124-151CFF326195}">
  <dimension ref="A1:V39"/>
  <sheetViews>
    <sheetView topLeftCell="A4" zoomScale="85" zoomScaleNormal="85" workbookViewId="0">
      <selection activeCell="F30" sqref="F30"/>
    </sheetView>
  </sheetViews>
  <sheetFormatPr defaultRowHeight="14.4" x14ac:dyDescent="0.3"/>
  <cols>
    <col min="4" max="4" width="23.77734375" customWidth="1"/>
    <col min="260" max="260" width="23.77734375" customWidth="1"/>
    <col min="516" max="516" width="23.77734375" customWidth="1"/>
    <col min="772" max="772" width="23.77734375" customWidth="1"/>
    <col min="1028" max="1028" width="23.77734375" customWidth="1"/>
    <col min="1284" max="1284" width="23.77734375" customWidth="1"/>
    <col min="1540" max="1540" width="23.77734375" customWidth="1"/>
    <col min="1796" max="1796" width="23.77734375" customWidth="1"/>
    <col min="2052" max="2052" width="23.77734375" customWidth="1"/>
    <col min="2308" max="2308" width="23.77734375" customWidth="1"/>
    <col min="2564" max="2564" width="23.77734375" customWidth="1"/>
    <col min="2820" max="2820" width="23.77734375" customWidth="1"/>
    <col min="3076" max="3076" width="23.77734375" customWidth="1"/>
    <col min="3332" max="3332" width="23.77734375" customWidth="1"/>
    <col min="3588" max="3588" width="23.77734375" customWidth="1"/>
    <col min="3844" max="3844" width="23.77734375" customWidth="1"/>
    <col min="4100" max="4100" width="23.77734375" customWidth="1"/>
    <col min="4356" max="4356" width="23.77734375" customWidth="1"/>
    <col min="4612" max="4612" width="23.77734375" customWidth="1"/>
    <col min="4868" max="4868" width="23.77734375" customWidth="1"/>
    <col min="5124" max="5124" width="23.77734375" customWidth="1"/>
    <col min="5380" max="5380" width="23.77734375" customWidth="1"/>
    <col min="5636" max="5636" width="23.77734375" customWidth="1"/>
    <col min="5892" max="5892" width="23.77734375" customWidth="1"/>
    <col min="6148" max="6148" width="23.77734375" customWidth="1"/>
    <col min="6404" max="6404" width="23.77734375" customWidth="1"/>
    <col min="6660" max="6660" width="23.77734375" customWidth="1"/>
    <col min="6916" max="6916" width="23.77734375" customWidth="1"/>
    <col min="7172" max="7172" width="23.77734375" customWidth="1"/>
    <col min="7428" max="7428" width="23.77734375" customWidth="1"/>
    <col min="7684" max="7684" width="23.77734375" customWidth="1"/>
    <col min="7940" max="7940" width="23.77734375" customWidth="1"/>
    <col min="8196" max="8196" width="23.77734375" customWidth="1"/>
    <col min="8452" max="8452" width="23.77734375" customWidth="1"/>
    <col min="8708" max="8708" width="23.77734375" customWidth="1"/>
    <col min="8964" max="8964" width="23.77734375" customWidth="1"/>
    <col min="9220" max="9220" width="23.77734375" customWidth="1"/>
    <col min="9476" max="9476" width="23.77734375" customWidth="1"/>
    <col min="9732" max="9732" width="23.77734375" customWidth="1"/>
    <col min="9988" max="9988" width="23.77734375" customWidth="1"/>
    <col min="10244" max="10244" width="23.77734375" customWidth="1"/>
    <col min="10500" max="10500" width="23.77734375" customWidth="1"/>
    <col min="10756" max="10756" width="23.77734375" customWidth="1"/>
    <col min="11012" max="11012" width="23.77734375" customWidth="1"/>
    <col min="11268" max="11268" width="23.77734375" customWidth="1"/>
    <col min="11524" max="11524" width="23.77734375" customWidth="1"/>
    <col min="11780" max="11780" width="23.77734375" customWidth="1"/>
    <col min="12036" max="12036" width="23.77734375" customWidth="1"/>
    <col min="12292" max="12292" width="23.77734375" customWidth="1"/>
    <col min="12548" max="12548" width="23.77734375" customWidth="1"/>
    <col min="12804" max="12804" width="23.77734375" customWidth="1"/>
    <col min="13060" max="13060" width="23.77734375" customWidth="1"/>
    <col min="13316" max="13316" width="23.77734375" customWidth="1"/>
    <col min="13572" max="13572" width="23.77734375" customWidth="1"/>
    <col min="13828" max="13828" width="23.77734375" customWidth="1"/>
    <col min="14084" max="14084" width="23.77734375" customWidth="1"/>
    <col min="14340" max="14340" width="23.77734375" customWidth="1"/>
    <col min="14596" max="14596" width="23.77734375" customWidth="1"/>
    <col min="14852" max="14852" width="23.77734375" customWidth="1"/>
    <col min="15108" max="15108" width="23.77734375" customWidth="1"/>
    <col min="15364" max="15364" width="23.77734375" customWidth="1"/>
    <col min="15620" max="15620" width="23.77734375" customWidth="1"/>
    <col min="15876" max="15876" width="23.77734375" customWidth="1"/>
    <col min="16132" max="16132" width="23.77734375" customWidth="1"/>
  </cols>
  <sheetData>
    <row r="1" spans="1:22" ht="21" x14ac:dyDescent="0.4">
      <c r="A1" s="20" t="s">
        <v>89</v>
      </c>
      <c r="J1" s="43" t="s">
        <v>227</v>
      </c>
    </row>
    <row r="2" spans="1:22" x14ac:dyDescent="0.3">
      <c r="A2" t="s">
        <v>63</v>
      </c>
      <c r="V2" t="s">
        <v>90</v>
      </c>
    </row>
    <row r="3" spans="1:22" x14ac:dyDescent="0.3">
      <c r="A3" s="38">
        <v>132.48709849611819</v>
      </c>
      <c r="B3" t="s">
        <v>213</v>
      </c>
      <c r="V3" t="s">
        <v>205</v>
      </c>
    </row>
    <row r="4" spans="1:22" ht="18" x14ac:dyDescent="0.3">
      <c r="A4" s="38">
        <v>186.61842790023388</v>
      </c>
      <c r="B4" t="s">
        <v>214</v>
      </c>
      <c r="I4" s="39"/>
    </row>
    <row r="5" spans="1:22" x14ac:dyDescent="0.3">
      <c r="A5" s="38">
        <v>155.19845017657579</v>
      </c>
      <c r="B5" t="s">
        <v>191</v>
      </c>
    </row>
    <row r="6" spans="1:22" x14ac:dyDescent="0.3">
      <c r="A6" s="38">
        <v>214.09132349208892</v>
      </c>
      <c r="B6" t="s">
        <v>155</v>
      </c>
    </row>
    <row r="7" spans="1:22" x14ac:dyDescent="0.3">
      <c r="A7" s="38">
        <v>47.468335381159186</v>
      </c>
      <c r="B7" t="s">
        <v>158</v>
      </c>
    </row>
    <row r="8" spans="1:22" x14ac:dyDescent="0.3">
      <c r="A8" s="38">
        <v>178.45800446704928</v>
      </c>
      <c r="B8" t="s">
        <v>161</v>
      </c>
    </row>
    <row r="9" spans="1:22" x14ac:dyDescent="0.3">
      <c r="A9" s="21"/>
    </row>
    <row r="10" spans="1:22" x14ac:dyDescent="0.3">
      <c r="A10" s="21"/>
    </row>
    <row r="11" spans="1:22" x14ac:dyDescent="0.3">
      <c r="A11" s="21"/>
    </row>
    <row r="12" spans="1:22" x14ac:dyDescent="0.3">
      <c r="A12" s="21"/>
    </row>
    <row r="15" spans="1:22" x14ac:dyDescent="0.3">
      <c r="A15" s="20" t="s">
        <v>92</v>
      </c>
    </row>
    <row r="16" spans="1:22" x14ac:dyDescent="0.3">
      <c r="A16" t="s">
        <v>93</v>
      </c>
      <c r="D16" t="s">
        <v>94</v>
      </c>
      <c r="F16" t="s">
        <v>95</v>
      </c>
    </row>
    <row r="17" spans="1:7" x14ac:dyDescent="0.3">
      <c r="A17" t="s">
        <v>146</v>
      </c>
      <c r="D17">
        <v>994.66666666666663</v>
      </c>
      <c r="F17" s="22">
        <v>1</v>
      </c>
    </row>
    <row r="18" spans="1:7" x14ac:dyDescent="0.3">
      <c r="A18" t="s">
        <v>149</v>
      </c>
      <c r="D18">
        <v>41106.5</v>
      </c>
      <c r="F18" s="22">
        <f>D18/D17</f>
        <v>41.326910187667565</v>
      </c>
    </row>
    <row r="19" spans="1:7" x14ac:dyDescent="0.3">
      <c r="A19" t="s">
        <v>152</v>
      </c>
      <c r="D19">
        <v>1087.1666666666667</v>
      </c>
      <c r="F19" s="22">
        <f>D19/D17</f>
        <v>1.0929959785522789</v>
      </c>
    </row>
    <row r="20" spans="1:7" x14ac:dyDescent="0.3">
      <c r="A20" t="s">
        <v>155</v>
      </c>
      <c r="D20">
        <v>1140.3333333333333</v>
      </c>
      <c r="F20" s="22">
        <v>1</v>
      </c>
    </row>
    <row r="21" spans="1:7" ht="18" x14ac:dyDescent="0.3">
      <c r="A21" t="s">
        <v>158</v>
      </c>
      <c r="D21">
        <v>20284.666666666701</v>
      </c>
      <c r="F21" s="22">
        <f>D21/D20</f>
        <v>17.788365974861183</v>
      </c>
      <c r="G21" s="39"/>
    </row>
    <row r="22" spans="1:7" x14ac:dyDescent="0.3">
      <c r="A22" t="s">
        <v>161</v>
      </c>
      <c r="D22">
        <v>1086.6666666666667</v>
      </c>
      <c r="F22" s="22">
        <f>D22/D20</f>
        <v>0.95293773750365407</v>
      </c>
    </row>
    <row r="23" spans="1:7" x14ac:dyDescent="0.3">
      <c r="D23" s="23" t="s">
        <v>96</v>
      </c>
      <c r="F23" s="24" t="s">
        <v>97</v>
      </c>
    </row>
    <row r="26" spans="1:7" x14ac:dyDescent="0.3">
      <c r="A26" s="20" t="s">
        <v>98</v>
      </c>
      <c r="D26" t="s">
        <v>99</v>
      </c>
      <c r="F26" t="s">
        <v>100</v>
      </c>
    </row>
    <row r="27" spans="1:7" x14ac:dyDescent="0.3">
      <c r="A27" t="s">
        <v>93</v>
      </c>
    </row>
    <row r="28" spans="1:7" x14ac:dyDescent="0.3">
      <c r="A28" t="s">
        <v>146</v>
      </c>
      <c r="D28">
        <f t="shared" ref="D28:D33" si="0">D17/A3</f>
        <v>7.5076492576053351</v>
      </c>
      <c r="F28" s="25">
        <v>1</v>
      </c>
    </row>
    <row r="29" spans="1:7" x14ac:dyDescent="0.3">
      <c r="A29" t="s">
        <v>149</v>
      </c>
      <c r="D29" s="26">
        <f>D18/A4</f>
        <v>220.27031554448371</v>
      </c>
      <c r="F29" s="25">
        <f>D29/D28</f>
        <v>29.33945206901446</v>
      </c>
    </row>
    <row r="30" spans="1:7" x14ac:dyDescent="0.3">
      <c r="A30" t="s">
        <v>152</v>
      </c>
      <c r="D30">
        <f t="shared" si="0"/>
        <v>7.005009814400541</v>
      </c>
      <c r="F30" s="25">
        <f>D30/D28</f>
        <v>0.9330496902614871</v>
      </c>
    </row>
    <row r="31" spans="1:7" x14ac:dyDescent="0.3">
      <c r="A31" t="s">
        <v>155</v>
      </c>
      <c r="D31">
        <f t="shared" si="0"/>
        <v>5.3263874253898509</v>
      </c>
      <c r="F31" s="25">
        <v>1</v>
      </c>
    </row>
    <row r="32" spans="1:7" x14ac:dyDescent="0.3">
      <c r="A32" t="s">
        <v>158</v>
      </c>
      <c r="D32" s="26">
        <f t="shared" si="0"/>
        <v>427.33048260036423</v>
      </c>
      <c r="F32" s="25">
        <f>D32/D31</f>
        <v>80.22895228450021</v>
      </c>
    </row>
    <row r="33" spans="1:7" x14ac:dyDescent="0.3">
      <c r="A33" t="s">
        <v>161</v>
      </c>
      <c r="D33">
        <f t="shared" si="0"/>
        <v>6.0892010415106395</v>
      </c>
      <c r="F33" s="25">
        <f>D33/D31</f>
        <v>1.1432140689737673</v>
      </c>
    </row>
    <row r="34" spans="1:7" x14ac:dyDescent="0.3">
      <c r="F34" s="27" t="s">
        <v>101</v>
      </c>
    </row>
    <row r="39" spans="1:7" ht="18" x14ac:dyDescent="0.3">
      <c r="G39" s="3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12DB-D481-4F27-B1CC-093442B663FA}">
  <dimension ref="A1:O56"/>
  <sheetViews>
    <sheetView topLeftCell="A31" workbookViewId="0">
      <selection activeCell="N41" sqref="N41:O52"/>
    </sheetView>
  </sheetViews>
  <sheetFormatPr defaultRowHeight="14.4" x14ac:dyDescent="0.3"/>
  <cols>
    <col min="6" max="6" width="14.6640625" customWidth="1"/>
    <col min="262" max="262" width="14.6640625" customWidth="1"/>
    <col min="518" max="518" width="14.6640625" customWidth="1"/>
    <col min="774" max="774" width="14.6640625" customWidth="1"/>
    <col min="1030" max="1030" width="14.6640625" customWidth="1"/>
    <col min="1286" max="1286" width="14.6640625" customWidth="1"/>
    <col min="1542" max="1542" width="14.6640625" customWidth="1"/>
    <col min="1798" max="1798" width="14.6640625" customWidth="1"/>
    <col min="2054" max="2054" width="14.6640625" customWidth="1"/>
    <col min="2310" max="2310" width="14.6640625" customWidth="1"/>
    <col min="2566" max="2566" width="14.6640625" customWidth="1"/>
    <col min="2822" max="2822" width="14.6640625" customWidth="1"/>
    <col min="3078" max="3078" width="14.6640625" customWidth="1"/>
    <col min="3334" max="3334" width="14.6640625" customWidth="1"/>
    <col min="3590" max="3590" width="14.6640625" customWidth="1"/>
    <col min="3846" max="3846" width="14.6640625" customWidth="1"/>
    <col min="4102" max="4102" width="14.6640625" customWidth="1"/>
    <col min="4358" max="4358" width="14.6640625" customWidth="1"/>
    <col min="4614" max="4614" width="14.6640625" customWidth="1"/>
    <col min="4870" max="4870" width="14.6640625" customWidth="1"/>
    <col min="5126" max="5126" width="14.6640625" customWidth="1"/>
    <col min="5382" max="5382" width="14.6640625" customWidth="1"/>
    <col min="5638" max="5638" width="14.6640625" customWidth="1"/>
    <col min="5894" max="5894" width="14.6640625" customWidth="1"/>
    <col min="6150" max="6150" width="14.6640625" customWidth="1"/>
    <col min="6406" max="6406" width="14.6640625" customWidth="1"/>
    <col min="6662" max="6662" width="14.6640625" customWidth="1"/>
    <col min="6918" max="6918" width="14.6640625" customWidth="1"/>
    <col min="7174" max="7174" width="14.6640625" customWidth="1"/>
    <col min="7430" max="7430" width="14.6640625" customWidth="1"/>
    <col min="7686" max="7686" width="14.6640625" customWidth="1"/>
    <col min="7942" max="7942" width="14.6640625" customWidth="1"/>
    <col min="8198" max="8198" width="14.6640625" customWidth="1"/>
    <col min="8454" max="8454" width="14.6640625" customWidth="1"/>
    <col min="8710" max="8710" width="14.6640625" customWidth="1"/>
    <col min="8966" max="8966" width="14.6640625" customWidth="1"/>
    <col min="9222" max="9222" width="14.6640625" customWidth="1"/>
    <col min="9478" max="9478" width="14.6640625" customWidth="1"/>
    <col min="9734" max="9734" width="14.6640625" customWidth="1"/>
    <col min="9990" max="9990" width="14.6640625" customWidth="1"/>
    <col min="10246" max="10246" width="14.6640625" customWidth="1"/>
    <col min="10502" max="10502" width="14.6640625" customWidth="1"/>
    <col min="10758" max="10758" width="14.6640625" customWidth="1"/>
    <col min="11014" max="11014" width="14.6640625" customWidth="1"/>
    <col min="11270" max="11270" width="14.6640625" customWidth="1"/>
    <col min="11526" max="11526" width="14.6640625" customWidth="1"/>
    <col min="11782" max="11782" width="14.6640625" customWidth="1"/>
    <col min="12038" max="12038" width="14.6640625" customWidth="1"/>
    <col min="12294" max="12294" width="14.6640625" customWidth="1"/>
    <col min="12550" max="12550" width="14.6640625" customWidth="1"/>
    <col min="12806" max="12806" width="14.6640625" customWidth="1"/>
    <col min="13062" max="13062" width="14.6640625" customWidth="1"/>
    <col min="13318" max="13318" width="14.6640625" customWidth="1"/>
    <col min="13574" max="13574" width="14.6640625" customWidth="1"/>
    <col min="13830" max="13830" width="14.6640625" customWidth="1"/>
    <col min="14086" max="14086" width="14.6640625" customWidth="1"/>
    <col min="14342" max="14342" width="14.6640625" customWidth="1"/>
    <col min="14598" max="14598" width="14.6640625" customWidth="1"/>
    <col min="14854" max="14854" width="14.6640625" customWidth="1"/>
    <col min="15110" max="15110" width="14.6640625" customWidth="1"/>
    <col min="15366" max="15366" width="14.6640625" customWidth="1"/>
    <col min="15622" max="15622" width="14.6640625" customWidth="1"/>
    <col min="15878" max="15878" width="14.6640625" customWidth="1"/>
    <col min="16134" max="16134" width="14.6640625" customWidth="1"/>
  </cols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209</v>
      </c>
    </row>
    <row r="6" spans="1:12" x14ac:dyDescent="0.3">
      <c r="A6" t="s">
        <v>9</v>
      </c>
      <c r="B6" s="1" t="s">
        <v>222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65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 t="s">
        <v>66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6" x14ac:dyDescent="0.3">
      <c r="A19" t="s">
        <v>67</v>
      </c>
    </row>
    <row r="20" spans="1:6" x14ac:dyDescent="0.3">
      <c r="A20" t="s">
        <v>22</v>
      </c>
    </row>
    <row r="21" spans="1:6" x14ac:dyDescent="0.3">
      <c r="A21" t="s">
        <v>23</v>
      </c>
      <c r="E21">
        <v>3</v>
      </c>
    </row>
    <row r="22" spans="1:6" x14ac:dyDescent="0.3">
      <c r="A22" t="s">
        <v>24</v>
      </c>
      <c r="E22" t="s">
        <v>183</v>
      </c>
    </row>
    <row r="23" spans="1:6" x14ac:dyDescent="0.3">
      <c r="A23" t="s">
        <v>25</v>
      </c>
      <c r="E23" t="s">
        <v>68</v>
      </c>
    </row>
    <row r="24" spans="1:6" x14ac:dyDescent="0.3">
      <c r="A24" t="s">
        <v>69</v>
      </c>
      <c r="E24">
        <v>400</v>
      </c>
      <c r="F24" t="s">
        <v>27</v>
      </c>
    </row>
    <row r="25" spans="1:6" x14ac:dyDescent="0.3">
      <c r="A25" t="s">
        <v>70</v>
      </c>
      <c r="E25">
        <v>505</v>
      </c>
      <c r="F25" t="s">
        <v>27</v>
      </c>
    </row>
    <row r="26" spans="1:6" x14ac:dyDescent="0.3">
      <c r="A26" t="s">
        <v>71</v>
      </c>
      <c r="E26">
        <v>9</v>
      </c>
      <c r="F26" t="s">
        <v>27</v>
      </c>
    </row>
    <row r="27" spans="1:6" x14ac:dyDescent="0.3">
      <c r="A27" t="s">
        <v>72</v>
      </c>
      <c r="E27">
        <v>20</v>
      </c>
      <c r="F27" t="s">
        <v>27</v>
      </c>
    </row>
    <row r="28" spans="1:6" x14ac:dyDescent="0.3">
      <c r="A28" t="s">
        <v>73</v>
      </c>
      <c r="E28">
        <v>85</v>
      </c>
      <c r="F28" t="s">
        <v>74</v>
      </c>
    </row>
    <row r="29" spans="1:6" x14ac:dyDescent="0.3">
      <c r="A29" t="s">
        <v>29</v>
      </c>
      <c r="E29">
        <v>25</v>
      </c>
    </row>
    <row r="30" spans="1:6" x14ac:dyDescent="0.3">
      <c r="A30" t="s">
        <v>75</v>
      </c>
      <c r="E30">
        <v>20</v>
      </c>
      <c r="F30" t="s">
        <v>76</v>
      </c>
    </row>
    <row r="31" spans="1:6" x14ac:dyDescent="0.3">
      <c r="A31" t="s">
        <v>77</v>
      </c>
      <c r="E31">
        <v>0</v>
      </c>
      <c r="F31" t="s">
        <v>76</v>
      </c>
    </row>
    <row r="32" spans="1:6" x14ac:dyDescent="0.3">
      <c r="A32" t="s">
        <v>30</v>
      </c>
      <c r="E32">
        <v>0</v>
      </c>
      <c r="F32" t="s">
        <v>31</v>
      </c>
    </row>
    <row r="33" spans="1:15" x14ac:dyDescent="0.3">
      <c r="A33" t="s">
        <v>223</v>
      </c>
      <c r="E33">
        <v>15535</v>
      </c>
      <c r="F33" t="s">
        <v>79</v>
      </c>
    </row>
    <row r="34" spans="1:15" x14ac:dyDescent="0.3">
      <c r="A34" t="s">
        <v>32</v>
      </c>
      <c r="E34" t="s">
        <v>224</v>
      </c>
    </row>
    <row r="35" spans="1:15" x14ac:dyDescent="0.3">
      <c r="A35" t="s">
        <v>34</v>
      </c>
      <c r="B35" s="1" t="s">
        <v>225</v>
      </c>
    </row>
    <row r="38" spans="1:15" x14ac:dyDescent="0.3">
      <c r="A38" s="4" t="s">
        <v>36</v>
      </c>
      <c r="B38" s="4">
        <v>1</v>
      </c>
      <c r="C38" s="4">
        <v>2</v>
      </c>
      <c r="D38" s="4">
        <v>3</v>
      </c>
      <c r="G38" t="s">
        <v>36</v>
      </c>
      <c r="H38">
        <v>1</v>
      </c>
      <c r="I38">
        <v>2</v>
      </c>
      <c r="J38">
        <v>3</v>
      </c>
    </row>
    <row r="39" spans="1:15" x14ac:dyDescent="0.3">
      <c r="A39" s="4" t="s">
        <v>37</v>
      </c>
      <c r="B39">
        <v>0</v>
      </c>
      <c r="C39">
        <v>9.9</v>
      </c>
      <c r="D39">
        <v>19.8</v>
      </c>
      <c r="G39" t="s">
        <v>37</v>
      </c>
      <c r="H39">
        <v>0</v>
      </c>
      <c r="I39">
        <v>9.9</v>
      </c>
      <c r="J39">
        <v>19.8</v>
      </c>
      <c r="N39" s="64" t="s">
        <v>286</v>
      </c>
    </row>
    <row r="40" spans="1:15" x14ac:dyDescent="0.3">
      <c r="A40" s="4" t="s">
        <v>38</v>
      </c>
      <c r="B40">
        <v>30.8</v>
      </c>
      <c r="C40">
        <v>31.1</v>
      </c>
      <c r="D40">
        <v>30.7</v>
      </c>
      <c r="G40" t="s">
        <v>38</v>
      </c>
      <c r="H40">
        <v>30.6</v>
      </c>
      <c r="I40">
        <v>30.8</v>
      </c>
      <c r="J40">
        <v>31</v>
      </c>
    </row>
    <row r="41" spans="1:15" x14ac:dyDescent="0.3">
      <c r="A41" s="4" t="s">
        <v>147</v>
      </c>
      <c r="B41">
        <v>969</v>
      </c>
      <c r="C41">
        <v>951</v>
      </c>
      <c r="D41">
        <v>947</v>
      </c>
      <c r="F41" t="s">
        <v>213</v>
      </c>
      <c r="G41" t="s">
        <v>147</v>
      </c>
      <c r="H41">
        <v>1046</v>
      </c>
      <c r="I41">
        <v>1038</v>
      </c>
      <c r="J41">
        <v>1017</v>
      </c>
      <c r="L41">
        <f>AVERAGE(B41:D41,H41:J41)</f>
        <v>994.66666666666663</v>
      </c>
      <c r="N41" s="64">
        <f>AVERAGE(B41:D41)</f>
        <v>955.66666666666663</v>
      </c>
      <c r="O41" t="s">
        <v>213</v>
      </c>
    </row>
    <row r="42" spans="1:15" x14ac:dyDescent="0.3">
      <c r="A42" s="4" t="s">
        <v>150</v>
      </c>
      <c r="B42">
        <v>39856</v>
      </c>
      <c r="C42">
        <v>40074</v>
      </c>
      <c r="D42">
        <v>40125</v>
      </c>
      <c r="F42" t="s">
        <v>214</v>
      </c>
      <c r="G42" t="s">
        <v>150</v>
      </c>
      <c r="H42">
        <v>42071</v>
      </c>
      <c r="I42">
        <v>42301</v>
      </c>
      <c r="J42">
        <v>42212</v>
      </c>
      <c r="L42">
        <f t="shared" ref="L42:L52" si="0">AVERAGE(B42:D42,H42:J42)</f>
        <v>41106.5</v>
      </c>
      <c r="N42" s="64">
        <f t="shared" ref="N42:N52" si="1">AVERAGE(B42:D42)</f>
        <v>40018.333333333336</v>
      </c>
      <c r="O42" t="s">
        <v>214</v>
      </c>
    </row>
    <row r="43" spans="1:15" x14ac:dyDescent="0.3">
      <c r="A43" s="4" t="s">
        <v>153</v>
      </c>
      <c r="B43">
        <v>1051</v>
      </c>
      <c r="C43">
        <v>1051</v>
      </c>
      <c r="D43">
        <v>1034</v>
      </c>
      <c r="F43" t="s">
        <v>191</v>
      </c>
      <c r="G43" t="s">
        <v>153</v>
      </c>
      <c r="H43">
        <v>1123</v>
      </c>
      <c r="I43">
        <v>1132</v>
      </c>
      <c r="J43">
        <v>1132</v>
      </c>
      <c r="L43">
        <f t="shared" si="0"/>
        <v>1087.1666666666667</v>
      </c>
      <c r="N43" s="64">
        <f t="shared" si="1"/>
        <v>1045.3333333333333</v>
      </c>
      <c r="O43" t="s">
        <v>191</v>
      </c>
    </row>
    <row r="44" spans="1:15" x14ac:dyDescent="0.3">
      <c r="A44" s="4" t="s">
        <v>156</v>
      </c>
      <c r="B44">
        <v>1104</v>
      </c>
      <c r="C44">
        <v>1094</v>
      </c>
      <c r="D44">
        <v>1090</v>
      </c>
      <c r="F44" t="s">
        <v>155</v>
      </c>
      <c r="G44" t="s">
        <v>156</v>
      </c>
      <c r="H44">
        <v>1185</v>
      </c>
      <c r="I44">
        <v>1187</v>
      </c>
      <c r="J44">
        <v>1182</v>
      </c>
      <c r="L44">
        <f t="shared" si="0"/>
        <v>1140.3333333333333</v>
      </c>
      <c r="N44" s="64">
        <f t="shared" si="1"/>
        <v>1096</v>
      </c>
      <c r="O44" t="s">
        <v>155</v>
      </c>
    </row>
    <row r="45" spans="1:15" x14ac:dyDescent="0.3">
      <c r="A45" s="4" t="s">
        <v>159</v>
      </c>
      <c r="B45">
        <v>19562</v>
      </c>
      <c r="C45">
        <v>19574</v>
      </c>
      <c r="D45">
        <v>19488</v>
      </c>
      <c r="F45" t="s">
        <v>158</v>
      </c>
      <c r="G45" t="s">
        <v>159</v>
      </c>
      <c r="H45">
        <v>21046</v>
      </c>
      <c r="I45">
        <v>21042</v>
      </c>
      <c r="J45">
        <v>20996</v>
      </c>
      <c r="L45">
        <f t="shared" si="0"/>
        <v>20284.666666666668</v>
      </c>
      <c r="N45" s="64">
        <f t="shared" si="1"/>
        <v>19541.333333333332</v>
      </c>
      <c r="O45" t="s">
        <v>158</v>
      </c>
    </row>
    <row r="46" spans="1:15" x14ac:dyDescent="0.3">
      <c r="A46" s="4" t="s">
        <v>162</v>
      </c>
      <c r="B46">
        <v>1050</v>
      </c>
      <c r="C46">
        <v>1040</v>
      </c>
      <c r="D46">
        <v>1035</v>
      </c>
      <c r="F46" t="s">
        <v>161</v>
      </c>
      <c r="G46" t="s">
        <v>162</v>
      </c>
      <c r="H46">
        <v>1133</v>
      </c>
      <c r="I46">
        <v>1135</v>
      </c>
      <c r="J46">
        <v>1127</v>
      </c>
      <c r="L46">
        <f t="shared" si="0"/>
        <v>1086.6666666666667</v>
      </c>
      <c r="N46" s="64">
        <f t="shared" si="1"/>
        <v>1041.6666666666667</v>
      </c>
      <c r="O46" t="s">
        <v>161</v>
      </c>
    </row>
    <row r="47" spans="1:15" x14ac:dyDescent="0.3">
      <c r="A47" s="4" t="s">
        <v>165</v>
      </c>
      <c r="B47">
        <v>1565</v>
      </c>
      <c r="C47">
        <v>1562</v>
      </c>
      <c r="D47">
        <v>1549</v>
      </c>
      <c r="F47" t="s">
        <v>216</v>
      </c>
      <c r="G47" t="s">
        <v>165</v>
      </c>
      <c r="H47">
        <v>1697</v>
      </c>
      <c r="I47">
        <v>1705</v>
      </c>
      <c r="J47">
        <v>1686</v>
      </c>
      <c r="L47">
        <f t="shared" si="0"/>
        <v>1627.3333333333333</v>
      </c>
      <c r="N47" s="64">
        <f t="shared" si="1"/>
        <v>1558.6666666666667</v>
      </c>
      <c r="O47" t="s">
        <v>216</v>
      </c>
    </row>
    <row r="48" spans="1:15" x14ac:dyDescent="0.3">
      <c r="A48" s="4" t="s">
        <v>168</v>
      </c>
      <c r="B48">
        <v>41419</v>
      </c>
      <c r="C48">
        <v>41484</v>
      </c>
      <c r="D48">
        <v>41114</v>
      </c>
      <c r="F48" t="s">
        <v>217</v>
      </c>
      <c r="G48" t="s">
        <v>168</v>
      </c>
      <c r="H48">
        <v>43692</v>
      </c>
      <c r="I48">
        <v>43790</v>
      </c>
      <c r="J48">
        <v>43492</v>
      </c>
      <c r="L48">
        <f t="shared" si="0"/>
        <v>42498.5</v>
      </c>
      <c r="N48" s="64">
        <f t="shared" si="1"/>
        <v>41339</v>
      </c>
      <c r="O48" t="s">
        <v>217</v>
      </c>
    </row>
    <row r="49" spans="1:15" x14ac:dyDescent="0.3">
      <c r="A49" s="4" t="s">
        <v>171</v>
      </c>
      <c r="B49">
        <v>1331</v>
      </c>
      <c r="C49">
        <v>1333</v>
      </c>
      <c r="D49">
        <v>1323</v>
      </c>
      <c r="F49" t="s">
        <v>218</v>
      </c>
      <c r="G49" t="s">
        <v>171</v>
      </c>
      <c r="H49">
        <v>1445</v>
      </c>
      <c r="I49">
        <v>1445</v>
      </c>
      <c r="J49">
        <v>1436</v>
      </c>
      <c r="L49">
        <f t="shared" si="0"/>
        <v>1385.5</v>
      </c>
      <c r="N49" s="64">
        <f t="shared" si="1"/>
        <v>1329</v>
      </c>
      <c r="O49" t="s">
        <v>218</v>
      </c>
    </row>
    <row r="50" spans="1:15" x14ac:dyDescent="0.3">
      <c r="A50" s="4" t="s">
        <v>174</v>
      </c>
      <c r="B50">
        <v>941</v>
      </c>
      <c r="C50">
        <v>936</v>
      </c>
      <c r="D50">
        <v>938</v>
      </c>
      <c r="F50" t="s">
        <v>173</v>
      </c>
      <c r="G50" t="s">
        <v>174</v>
      </c>
      <c r="H50">
        <v>1022</v>
      </c>
      <c r="I50">
        <v>1012</v>
      </c>
      <c r="J50">
        <v>1009</v>
      </c>
      <c r="L50">
        <f t="shared" si="0"/>
        <v>976.33333333333337</v>
      </c>
      <c r="N50" s="64">
        <f t="shared" si="1"/>
        <v>938.33333333333337</v>
      </c>
      <c r="O50" t="s">
        <v>173</v>
      </c>
    </row>
    <row r="51" spans="1:15" x14ac:dyDescent="0.3">
      <c r="A51" s="4" t="s">
        <v>177</v>
      </c>
      <c r="B51">
        <v>32215</v>
      </c>
      <c r="C51">
        <v>32184</v>
      </c>
      <c r="D51">
        <v>32014</v>
      </c>
      <c r="F51" t="s">
        <v>176</v>
      </c>
      <c r="G51" t="s">
        <v>177</v>
      </c>
      <c r="H51">
        <v>34046</v>
      </c>
      <c r="I51">
        <v>33973</v>
      </c>
      <c r="J51">
        <v>33986</v>
      </c>
      <c r="L51">
        <f t="shared" si="0"/>
        <v>33069.666666666664</v>
      </c>
      <c r="N51" s="64">
        <f>AVERAGE(B51:D51)</f>
        <v>32137.666666666668</v>
      </c>
      <c r="O51" t="s">
        <v>176</v>
      </c>
    </row>
    <row r="52" spans="1:15" x14ac:dyDescent="0.3">
      <c r="A52" s="4" t="s">
        <v>180</v>
      </c>
      <c r="B52">
        <v>883</v>
      </c>
      <c r="C52">
        <v>876</v>
      </c>
      <c r="D52">
        <v>884</v>
      </c>
      <c r="F52" t="s">
        <v>179</v>
      </c>
      <c r="G52" t="s">
        <v>180</v>
      </c>
      <c r="H52">
        <v>942</v>
      </c>
      <c r="I52">
        <v>933</v>
      </c>
      <c r="J52">
        <v>941</v>
      </c>
      <c r="L52">
        <f t="shared" si="0"/>
        <v>909.83333333333337</v>
      </c>
      <c r="N52" s="64">
        <f t="shared" si="1"/>
        <v>881</v>
      </c>
      <c r="O52" t="s">
        <v>179</v>
      </c>
    </row>
    <row r="56" spans="1:15" x14ac:dyDescent="0.3">
      <c r="A56" t="s">
        <v>54</v>
      </c>
      <c r="B56" s="1" t="s">
        <v>226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00FD-275E-4ECB-99FC-12FD51618F58}">
  <dimension ref="A1:M25"/>
  <sheetViews>
    <sheetView workbookViewId="0">
      <selection activeCell="O24" sqref="O24"/>
    </sheetView>
  </sheetViews>
  <sheetFormatPr defaultRowHeight="14.4" x14ac:dyDescent="0.3"/>
  <cols>
    <col min="1" max="1" width="13" customWidth="1"/>
    <col min="257" max="257" width="13" customWidth="1"/>
    <col min="513" max="513" width="13" customWidth="1"/>
    <col min="769" max="769" width="13" customWidth="1"/>
    <col min="1025" max="1025" width="13" customWidth="1"/>
    <col min="1281" max="1281" width="13" customWidth="1"/>
    <col min="1537" max="1537" width="13" customWidth="1"/>
    <col min="1793" max="1793" width="13" customWidth="1"/>
    <col min="2049" max="2049" width="13" customWidth="1"/>
    <col min="2305" max="2305" width="13" customWidth="1"/>
    <col min="2561" max="2561" width="13" customWidth="1"/>
    <col min="2817" max="2817" width="13" customWidth="1"/>
    <col min="3073" max="3073" width="13" customWidth="1"/>
    <col min="3329" max="3329" width="13" customWidth="1"/>
    <col min="3585" max="3585" width="13" customWidth="1"/>
    <col min="3841" max="3841" width="13" customWidth="1"/>
    <col min="4097" max="4097" width="13" customWidth="1"/>
    <col min="4353" max="4353" width="13" customWidth="1"/>
    <col min="4609" max="4609" width="13" customWidth="1"/>
    <col min="4865" max="4865" width="13" customWidth="1"/>
    <col min="5121" max="5121" width="13" customWidth="1"/>
    <col min="5377" max="5377" width="13" customWidth="1"/>
    <col min="5633" max="5633" width="13" customWidth="1"/>
    <col min="5889" max="5889" width="13" customWidth="1"/>
    <col min="6145" max="6145" width="13" customWidth="1"/>
    <col min="6401" max="6401" width="13" customWidth="1"/>
    <col min="6657" max="6657" width="13" customWidth="1"/>
    <col min="6913" max="6913" width="13" customWidth="1"/>
    <col min="7169" max="7169" width="13" customWidth="1"/>
    <col min="7425" max="7425" width="13" customWidth="1"/>
    <col min="7681" max="7681" width="13" customWidth="1"/>
    <col min="7937" max="7937" width="13" customWidth="1"/>
    <col min="8193" max="8193" width="13" customWidth="1"/>
    <col min="8449" max="8449" width="13" customWidth="1"/>
    <col min="8705" max="8705" width="13" customWidth="1"/>
    <col min="8961" max="8961" width="13" customWidth="1"/>
    <col min="9217" max="9217" width="13" customWidth="1"/>
    <col min="9473" max="9473" width="13" customWidth="1"/>
    <col min="9729" max="9729" width="13" customWidth="1"/>
    <col min="9985" max="9985" width="13" customWidth="1"/>
    <col min="10241" max="10241" width="13" customWidth="1"/>
    <col min="10497" max="10497" width="13" customWidth="1"/>
    <col min="10753" max="10753" width="13" customWidth="1"/>
    <col min="11009" max="11009" width="13" customWidth="1"/>
    <col min="11265" max="11265" width="13" customWidth="1"/>
    <col min="11521" max="11521" width="13" customWidth="1"/>
    <col min="11777" max="11777" width="13" customWidth="1"/>
    <col min="12033" max="12033" width="13" customWidth="1"/>
    <col min="12289" max="12289" width="13" customWidth="1"/>
    <col min="12545" max="12545" width="13" customWidth="1"/>
    <col min="12801" max="12801" width="13" customWidth="1"/>
    <col min="13057" max="13057" width="13" customWidth="1"/>
    <col min="13313" max="13313" width="13" customWidth="1"/>
    <col min="13569" max="13569" width="13" customWidth="1"/>
    <col min="13825" max="13825" width="13" customWidth="1"/>
    <col min="14081" max="14081" width="13" customWidth="1"/>
    <col min="14337" max="14337" width="13" customWidth="1"/>
    <col min="14593" max="14593" width="13" customWidth="1"/>
    <col min="14849" max="14849" width="13" customWidth="1"/>
    <col min="15105" max="15105" width="13" customWidth="1"/>
    <col min="15361" max="15361" width="13" customWidth="1"/>
    <col min="15617" max="15617" width="13" customWidth="1"/>
    <col min="15873" max="15873" width="13" customWidth="1"/>
    <col min="16129" max="16129" width="13" customWidth="1"/>
  </cols>
  <sheetData>
    <row r="1" spans="1:13" ht="15" thickBot="1" x14ac:dyDescent="0.35">
      <c r="A1" s="5" t="s">
        <v>56</v>
      </c>
      <c r="B1">
        <v>0.10193333278099696</v>
      </c>
    </row>
    <row r="3" spans="1:13" x14ac:dyDescent="0.3">
      <c r="A3" s="6" t="s">
        <v>57</v>
      </c>
      <c r="B3" s="6" t="s">
        <v>58</v>
      </c>
      <c r="C3" s="6" t="s">
        <v>59</v>
      </c>
      <c r="D3" s="6" t="s">
        <v>60</v>
      </c>
      <c r="E3" s="6" t="s">
        <v>61</v>
      </c>
      <c r="F3" s="7" t="s">
        <v>62</v>
      </c>
      <c r="G3" s="8"/>
      <c r="H3" s="8"/>
      <c r="I3" s="8"/>
      <c r="J3" s="8" t="s">
        <v>63</v>
      </c>
      <c r="K3" s="8"/>
      <c r="L3" s="8"/>
      <c r="M3" t="s">
        <v>208</v>
      </c>
    </row>
    <row r="4" spans="1:13" x14ac:dyDescent="0.3">
      <c r="A4" t="s">
        <v>213</v>
      </c>
      <c r="B4">
        <v>0.39783332745234173</v>
      </c>
      <c r="C4" s="10">
        <f t="shared" ref="C4:C15" si="0">B4-$B$1</f>
        <v>0.29589999467134476</v>
      </c>
      <c r="D4" s="10">
        <f t="shared" ref="D4:D15" si="1">C4*1044.2-14.563</f>
        <v>294.41577443581821</v>
      </c>
      <c r="E4" s="10">
        <f t="shared" ref="E4:E15" si="2">D4*10</f>
        <v>2944.1577443581818</v>
      </c>
      <c r="F4" s="41">
        <f t="shared" ref="F4:F15" si="3">E4/1000</f>
        <v>2.9441577443581819</v>
      </c>
      <c r="G4" s="12"/>
      <c r="H4" s="12"/>
      <c r="I4" s="8"/>
      <c r="J4" s="70">
        <f>F4*45</f>
        <v>132.48709849611819</v>
      </c>
      <c r="K4" t="s">
        <v>213</v>
      </c>
      <c r="L4" s="8"/>
    </row>
    <row r="5" spans="1:13" x14ac:dyDescent="0.3">
      <c r="A5" t="s">
        <v>214</v>
      </c>
      <c r="B5">
        <v>0.51303333044052124</v>
      </c>
      <c r="C5" s="10">
        <f t="shared" si="0"/>
        <v>0.41109999765952426</v>
      </c>
      <c r="D5" s="10">
        <f t="shared" si="1"/>
        <v>414.70761755607526</v>
      </c>
      <c r="E5" s="10">
        <f t="shared" si="2"/>
        <v>4147.0761755607527</v>
      </c>
      <c r="F5" s="41">
        <f t="shared" si="3"/>
        <v>4.1470761755607528</v>
      </c>
      <c r="G5" s="12"/>
      <c r="H5" s="12"/>
      <c r="I5" s="8"/>
      <c r="J5" s="70">
        <f t="shared" ref="J5:J13" si="4">F5*45</f>
        <v>186.61842790023388</v>
      </c>
      <c r="K5" t="s">
        <v>214</v>
      </c>
      <c r="L5" s="8"/>
    </row>
    <row r="6" spans="1:13" x14ac:dyDescent="0.3">
      <c r="A6" t="s">
        <v>191</v>
      </c>
      <c r="B6">
        <v>0.44616666436195374</v>
      </c>
      <c r="C6" s="10">
        <f t="shared" si="0"/>
        <v>0.34423333158095676</v>
      </c>
      <c r="D6" s="10">
        <f t="shared" si="1"/>
        <v>344.88544483683506</v>
      </c>
      <c r="E6" s="10">
        <f t="shared" si="2"/>
        <v>3448.8544483683509</v>
      </c>
      <c r="F6" s="41">
        <f t="shared" si="3"/>
        <v>3.4488544483683508</v>
      </c>
      <c r="G6" s="12"/>
      <c r="H6" s="12"/>
      <c r="I6" s="8"/>
      <c r="J6" s="70">
        <f t="shared" si="4"/>
        <v>155.19845017657579</v>
      </c>
      <c r="K6" t="s">
        <v>220</v>
      </c>
      <c r="L6" s="8"/>
    </row>
    <row r="7" spans="1:13" x14ac:dyDescent="0.3">
      <c r="A7" t="s">
        <v>155</v>
      </c>
      <c r="B7">
        <v>0.57149998346964515</v>
      </c>
      <c r="C7" s="10">
        <f t="shared" si="0"/>
        <v>0.46956665068864817</v>
      </c>
      <c r="D7" s="10">
        <f t="shared" si="1"/>
        <v>475.75849664908645</v>
      </c>
      <c r="E7" s="10">
        <f t="shared" si="2"/>
        <v>4757.5849664908646</v>
      </c>
      <c r="F7" s="14">
        <f t="shared" si="3"/>
        <v>4.7575849664908647</v>
      </c>
      <c r="G7" s="15"/>
      <c r="H7" s="15"/>
      <c r="I7" s="8"/>
      <c r="J7" s="70">
        <f t="shared" si="4"/>
        <v>214.09132349208892</v>
      </c>
      <c r="K7" t="s">
        <v>155</v>
      </c>
      <c r="L7" s="8"/>
    </row>
    <row r="8" spans="1:13" x14ac:dyDescent="0.3">
      <c r="A8" t="s">
        <v>158</v>
      </c>
      <c r="B8">
        <v>0.21689999600251517</v>
      </c>
      <c r="C8" s="10">
        <f t="shared" si="0"/>
        <v>0.1149666632215182</v>
      </c>
      <c r="D8" s="10">
        <f t="shared" si="1"/>
        <v>105.48518973590932</v>
      </c>
      <c r="E8" s="10">
        <f t="shared" si="2"/>
        <v>1054.8518973590931</v>
      </c>
      <c r="F8" s="14">
        <f t="shared" si="3"/>
        <v>1.054851897359093</v>
      </c>
      <c r="G8" s="12"/>
      <c r="H8" s="12"/>
      <c r="I8" s="8"/>
      <c r="J8" s="70">
        <f>F8*45</f>
        <v>47.468335381159186</v>
      </c>
      <c r="K8" t="s">
        <v>158</v>
      </c>
      <c r="L8" s="8"/>
    </row>
    <row r="9" spans="1:13" x14ac:dyDescent="0.3">
      <c r="A9" t="s">
        <v>161</v>
      </c>
      <c r="B9">
        <v>0.49566666285196942</v>
      </c>
      <c r="C9" s="10">
        <f t="shared" si="0"/>
        <v>0.39373333007097244</v>
      </c>
      <c r="D9" s="10">
        <f t="shared" si="1"/>
        <v>396.57334326010948</v>
      </c>
      <c r="E9" s="10">
        <f t="shared" si="2"/>
        <v>3965.733432601095</v>
      </c>
      <c r="F9" s="14">
        <f t="shared" si="3"/>
        <v>3.9657334326010951</v>
      </c>
      <c r="G9" s="12"/>
      <c r="H9" s="12"/>
      <c r="I9" s="12"/>
      <c r="J9" s="70">
        <f t="shared" si="4"/>
        <v>178.45800446704928</v>
      </c>
      <c r="K9" t="s">
        <v>161</v>
      </c>
    </row>
    <row r="10" spans="1:13" x14ac:dyDescent="0.3">
      <c r="A10" t="s">
        <v>216</v>
      </c>
      <c r="B10">
        <v>0.49506667256355286</v>
      </c>
      <c r="C10" s="10">
        <f t="shared" si="0"/>
        <v>0.39313333978255588</v>
      </c>
      <c r="D10" s="10">
        <f t="shared" si="1"/>
        <v>395.94683340094485</v>
      </c>
      <c r="E10" s="10">
        <f t="shared" si="2"/>
        <v>3959.4683340094484</v>
      </c>
      <c r="F10" s="14">
        <f t="shared" si="3"/>
        <v>3.9594683340094483</v>
      </c>
      <c r="G10" s="12"/>
      <c r="H10" s="12"/>
      <c r="I10" s="12"/>
      <c r="J10" s="70">
        <f t="shared" si="4"/>
        <v>178.17607503042518</v>
      </c>
      <c r="K10" t="s">
        <v>216</v>
      </c>
    </row>
    <row r="11" spans="1:13" x14ac:dyDescent="0.3">
      <c r="A11" t="s">
        <v>217</v>
      </c>
      <c r="B11">
        <v>0.63129999240239465</v>
      </c>
      <c r="C11" s="10">
        <f t="shared" si="0"/>
        <v>0.52936665962139773</v>
      </c>
      <c r="D11" s="10">
        <f t="shared" si="1"/>
        <v>538.20166597666355</v>
      </c>
      <c r="E11" s="10">
        <f t="shared" si="2"/>
        <v>5382.0166597666357</v>
      </c>
      <c r="F11" s="14">
        <f t="shared" si="3"/>
        <v>5.3820166597666361</v>
      </c>
      <c r="G11" s="12"/>
      <c r="H11" s="12"/>
      <c r="I11" s="12"/>
      <c r="J11" s="70">
        <f t="shared" si="4"/>
        <v>242.19074968949863</v>
      </c>
      <c r="K11" t="s">
        <v>217</v>
      </c>
    </row>
    <row r="12" spans="1:13" x14ac:dyDescent="0.3">
      <c r="A12" t="s">
        <v>218</v>
      </c>
      <c r="B12">
        <v>0.61343332131703698</v>
      </c>
      <c r="C12" s="10">
        <f t="shared" si="0"/>
        <v>0.51149998853604006</v>
      </c>
      <c r="D12" s="10">
        <f t="shared" si="1"/>
        <v>519.54528802933305</v>
      </c>
      <c r="E12" s="10">
        <f t="shared" si="2"/>
        <v>5195.452880293331</v>
      </c>
      <c r="F12" s="14">
        <f t="shared" si="3"/>
        <v>5.1954528802933311</v>
      </c>
      <c r="J12" s="70">
        <f t="shared" si="4"/>
        <v>233.79537961319988</v>
      </c>
      <c r="K12" t="s">
        <v>221</v>
      </c>
    </row>
    <row r="13" spans="1:13" x14ac:dyDescent="0.3">
      <c r="A13" t="s">
        <v>173</v>
      </c>
      <c r="B13">
        <v>0.51173331340154016</v>
      </c>
      <c r="C13" s="10">
        <f t="shared" si="0"/>
        <v>0.40979998062054318</v>
      </c>
      <c r="D13" s="10">
        <f t="shared" si="1"/>
        <v>413.35013976397124</v>
      </c>
      <c r="E13" s="10">
        <f t="shared" si="2"/>
        <v>4133.5013976397122</v>
      </c>
      <c r="F13" s="14">
        <f t="shared" si="3"/>
        <v>4.1335013976397121</v>
      </c>
      <c r="J13" s="70">
        <f t="shared" si="4"/>
        <v>186.00756289378705</v>
      </c>
      <c r="K13" t="s">
        <v>173</v>
      </c>
    </row>
    <row r="14" spans="1:13" x14ac:dyDescent="0.3">
      <c r="A14" t="s">
        <v>176</v>
      </c>
      <c r="B14">
        <v>0.32986666758855182</v>
      </c>
      <c r="C14" s="10">
        <f t="shared" si="0"/>
        <v>0.22793333480755484</v>
      </c>
      <c r="D14" s="10">
        <f t="shared" si="1"/>
        <v>223.44498820604878</v>
      </c>
      <c r="E14" s="10">
        <f t="shared" si="2"/>
        <v>2234.4498820604877</v>
      </c>
      <c r="F14" s="14">
        <f t="shared" si="3"/>
        <v>2.2344498820604874</v>
      </c>
      <c r="J14" s="70">
        <f>F14*45</f>
        <v>100.55024469272193</v>
      </c>
      <c r="K14" t="s">
        <v>176</v>
      </c>
    </row>
    <row r="15" spans="1:13" x14ac:dyDescent="0.3">
      <c r="A15" t="s">
        <v>179</v>
      </c>
      <c r="B15">
        <v>0.63083334763844812</v>
      </c>
      <c r="C15" s="10">
        <f t="shared" si="0"/>
        <v>0.5289000148574512</v>
      </c>
      <c r="D15" s="10">
        <f t="shared" si="1"/>
        <v>537.71439551415062</v>
      </c>
      <c r="E15" s="10">
        <f t="shared" si="2"/>
        <v>5377.143955141506</v>
      </c>
      <c r="F15" s="14">
        <f t="shared" si="3"/>
        <v>5.3771439551415057</v>
      </c>
      <c r="J15" s="70">
        <f>F15*45</f>
        <v>241.97147798136774</v>
      </c>
      <c r="K15" t="s">
        <v>179</v>
      </c>
    </row>
    <row r="16" spans="1:13" x14ac:dyDescent="0.3">
      <c r="C16" s="17"/>
      <c r="D16" s="17"/>
      <c r="E16" s="17"/>
      <c r="F16" s="15"/>
    </row>
    <row r="17" spans="3:6" x14ac:dyDescent="0.3">
      <c r="C17" s="17"/>
      <c r="D17" s="17"/>
      <c r="E17" s="17"/>
      <c r="F17" s="15"/>
    </row>
    <row r="18" spans="3:6" x14ac:dyDescent="0.3">
      <c r="C18" s="17"/>
      <c r="D18" s="17"/>
      <c r="E18" s="17"/>
      <c r="F18" s="15"/>
    </row>
    <row r="19" spans="3:6" x14ac:dyDescent="0.3">
      <c r="C19" s="17"/>
      <c r="D19" s="17"/>
      <c r="E19" s="17"/>
      <c r="F19" s="15"/>
    </row>
    <row r="20" spans="3:6" x14ac:dyDescent="0.3">
      <c r="C20" s="17"/>
      <c r="D20" s="17"/>
      <c r="E20" s="17"/>
      <c r="F20" s="15"/>
    </row>
    <row r="21" spans="3:6" x14ac:dyDescent="0.3">
      <c r="C21" s="17"/>
      <c r="D21" s="17"/>
      <c r="E21" s="17"/>
      <c r="F21" s="15"/>
    </row>
    <row r="22" spans="3:6" x14ac:dyDescent="0.3">
      <c r="C22" s="17"/>
      <c r="D22" s="17"/>
      <c r="E22" s="17"/>
      <c r="F22" s="15"/>
    </row>
    <row r="23" spans="3:6" x14ac:dyDescent="0.3">
      <c r="C23" s="17"/>
      <c r="D23" s="17"/>
      <c r="E23" s="17"/>
      <c r="F23" s="15"/>
    </row>
    <row r="24" spans="3:6" x14ac:dyDescent="0.3">
      <c r="C24" s="17"/>
      <c r="D24" s="17"/>
      <c r="E24" s="17"/>
      <c r="F24" s="15"/>
    </row>
    <row r="25" spans="3:6" x14ac:dyDescent="0.3">
      <c r="C25" s="17"/>
      <c r="D25" s="17"/>
      <c r="E25" s="17"/>
      <c r="F25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FINALE RESULTS_C2_correct_here</vt:lpstr>
      <vt:lpstr>FINALE RESULTS_C3_correct_here</vt:lpstr>
      <vt:lpstr>Mean Value Finale Results C-3</vt:lpstr>
      <vt:lpstr>Mean Value Finale Results C-2</vt:lpstr>
      <vt:lpstr>BCA Normalization Calculations</vt:lpstr>
      <vt:lpstr>3_C3_Finale Results_III</vt:lpstr>
      <vt:lpstr>2_C3_Finale Results_II</vt:lpstr>
      <vt:lpstr>2_3_C3_FLuor. Plate Read Out</vt:lpstr>
      <vt:lpstr>2_3_C3_BCA Calculations</vt:lpstr>
      <vt:lpstr>2_3_C3_BCA Plate Read Out</vt:lpstr>
      <vt:lpstr>3_C2_Finale Results_III</vt:lpstr>
      <vt:lpstr>2_C2_Finale Results_II</vt:lpstr>
      <vt:lpstr>2_3_C2_FLuor. Plate Read Out</vt:lpstr>
      <vt:lpstr>2_3_C2_BCA Calculations</vt:lpstr>
      <vt:lpstr>2_3_C2_BCA Plate Read Out</vt:lpstr>
      <vt:lpstr>1_C2_Finale Results</vt:lpstr>
      <vt:lpstr>1_C2_Fluorescenc_Plate_Read_Out</vt:lpstr>
      <vt:lpstr>1_C2_BCA calculations</vt:lpstr>
      <vt:lpstr>1_C2_BCA_Plate_Read_Out</vt:lpstr>
      <vt:lpstr>1_C3_Finale Results</vt:lpstr>
      <vt:lpstr>1_C3_Fluorescenc_Plate_Read_Out</vt:lpstr>
      <vt:lpstr>1_C3_BCA calculations</vt:lpstr>
      <vt:lpstr>1_C3_BCA_Plate_Read_Out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dcterms:created xsi:type="dcterms:W3CDTF">2019-09-03T15:38:39Z</dcterms:created>
  <dcterms:modified xsi:type="dcterms:W3CDTF">2019-09-19T07:06:27Z</dcterms:modified>
</cp:coreProperties>
</file>